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Ryoko and Hilary\SMSigxModel\analysis\parameter_study\"/>
    </mc:Choice>
  </mc:AlternateContent>
  <xr:revisionPtr revIDLastSave="0" documentId="13_ncr:1_{4A1DCC1D-DA15-4A4A-9804-37B48288AB8A}" xr6:coauthVersionLast="47" xr6:coauthVersionMax="47" xr10:uidLastSave="{00000000-0000-0000-0000-000000000000}"/>
  <bookViews>
    <workbookView xWindow="-120" yWindow="330" windowWidth="29040" windowHeight="15990" xr2:uid="{C2B8906E-1C3B-4D84-9FF7-ACBD70084FC6}"/>
  </bookViews>
  <sheets>
    <sheet name="Definition &amp; analysis design" sheetId="1" r:id="rId1"/>
    <sheet name="Lit review on WRF-Hyd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G35" i="2"/>
  <c r="I35" i="2"/>
  <c r="H35" i="2"/>
  <c r="H33" i="2"/>
  <c r="K4" i="1"/>
  <c r="M23" i="1"/>
  <c r="L23" i="1"/>
  <c r="L21" i="1"/>
  <c r="M21" i="1"/>
  <c r="K21" i="1"/>
  <c r="I47" i="2"/>
  <c r="H47" i="2"/>
  <c r="G47" i="2"/>
  <c r="K19" i="1" l="1"/>
  <c r="I40" i="2"/>
  <c r="H40" i="2"/>
  <c r="H9" i="2"/>
  <c r="G40" i="2"/>
  <c r="H44" i="2"/>
  <c r="L20" i="1" s="1"/>
  <c r="I44" i="2"/>
  <c r="M20" i="1" s="1"/>
  <c r="G44" i="2"/>
  <c r="K20" i="1" s="1"/>
  <c r="K18" i="1"/>
  <c r="M18" i="1"/>
  <c r="L18" i="1"/>
  <c r="H32" i="2"/>
  <c r="I32" i="2"/>
  <c r="M17" i="1" s="1"/>
  <c r="I29" i="2"/>
  <c r="M16" i="1" s="1"/>
  <c r="H29" i="2"/>
  <c r="L16" i="1" s="1"/>
  <c r="G29" i="2"/>
  <c r="K16" i="1" s="1"/>
  <c r="G26" i="2"/>
  <c r="K15" i="1" s="1"/>
  <c r="M9" i="1"/>
  <c r="L9" i="1"/>
  <c r="I25" i="2"/>
  <c r="I20" i="2"/>
  <c r="M6" i="1" s="1"/>
  <c r="H20" i="2"/>
  <c r="L6" i="1" s="1"/>
  <c r="I4" i="2"/>
  <c r="I3" i="2" s="1"/>
  <c r="H4" i="2"/>
  <c r="H3" i="2" s="1"/>
  <c r="G20" i="2"/>
  <c r="K6" i="1" s="1"/>
  <c r="E26" i="2"/>
  <c r="B26" i="2"/>
  <c r="I26" i="2"/>
  <c r="M15" i="1" s="1"/>
  <c r="H26" i="2"/>
  <c r="L15" i="1" s="1"/>
  <c r="I16" i="2"/>
  <c r="I15" i="2" s="1"/>
  <c r="M5" i="1" s="1"/>
  <c r="H16" i="2"/>
  <c r="H15" i="2" s="1"/>
  <c r="L5" i="1" s="1"/>
  <c r="G18" i="2"/>
  <c r="G16" i="2" s="1"/>
  <c r="G15" i="2" s="1"/>
  <c r="K5" i="1" s="1"/>
  <c r="G19" i="2"/>
  <c r="H10" i="2"/>
  <c r="I10" i="2"/>
  <c r="G4" i="2"/>
  <c r="G3" i="2" s="1"/>
  <c r="G10" i="2"/>
  <c r="G9" i="2" s="1"/>
  <c r="C3" i="2"/>
  <c r="C50" i="2"/>
  <c r="C9" i="2"/>
  <c r="C15" i="2"/>
  <c r="C20" i="2"/>
  <c r="C23" i="2"/>
  <c r="C24" i="2"/>
  <c r="C25" i="2"/>
  <c r="C26" i="2"/>
  <c r="C29" i="2"/>
  <c r="C32" i="2"/>
  <c r="C35" i="2"/>
  <c r="C40" i="2"/>
  <c r="C44" i="2"/>
  <c r="C47" i="2"/>
  <c r="B9" i="2"/>
  <c r="B15" i="2"/>
  <c r="B20" i="2"/>
  <c r="B23" i="2"/>
  <c r="B24" i="2"/>
  <c r="B25" i="2"/>
  <c r="B29" i="2"/>
  <c r="B32" i="2"/>
  <c r="B35" i="2"/>
  <c r="B40" i="2"/>
  <c r="B44" i="2"/>
  <c r="B47" i="2"/>
  <c r="B50" i="2"/>
  <c r="B3" i="2"/>
  <c r="G32" i="2" l="1"/>
  <c r="K17" i="1" s="1"/>
  <c r="L17" i="1"/>
  <c r="I9" i="2"/>
  <c r="M4" i="1" s="1"/>
  <c r="L3" i="1"/>
  <c r="L4" i="1"/>
  <c r="K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tc={6C129C61-F07B-47A2-BDAB-2E1354D62E2B}</author>
    <author>tc={E320AB5A-7708-4845-BD7D-67113EA7ECF0}</author>
    <author>tc={F1A6D59B-0B93-4510-91F7-BB12372CF0ED}</author>
  </authors>
  <commentList>
    <comment ref="B5" authorId="0" shapeId="0" xr:uid="{6C129C61-F07B-47A2-BDAB-2E1354D62E2B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B9" authorId="1" shapeId="0" xr:uid="{E320AB5A-7708-4845-BD7D-67113EA7ECF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CFE, but can be estimated from the soil type</t>
      </text>
    </comment>
    <comment ref="B21" authorId="2" shapeId="0" xr:uid="{F1A6D59B-0B93-4510-91F7-BB12372CF0ED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tc={2DA6EF3A-3739-41F7-8E1D-9D1E190DDABF}</author>
    <author>tc={33B213FE-9CC4-4515-90C3-3CD46EF3CBB4}</author>
    <author>tc={C20170E4-07B4-4E19-811B-53F302607DCF}</author>
  </authors>
  <commentList>
    <comment ref="B15" authorId="0" shapeId="0" xr:uid="{2DA6EF3A-3739-41F7-8E1D-9D1E190DDAB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calibrated parameters in WRF-hydro, but is insensitive in CFE</t>
      </text>
    </comment>
    <comment ref="E15" authorId="1" shapeId="0" xr:uid="{33B213FE-9CC4-4515-90C3-3CD46EF3CBB4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Probably not necessarily represent the actual slope degree</t>
      </text>
    </comment>
    <comment ref="B47" authorId="2" shapeId="0" xr:uid="{C20170E4-07B4-4E19-811B-53F302607DCF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sensitive in WRF-hydro, but insensitive in CFE</t>
      </text>
    </comment>
  </commentList>
</comments>
</file>

<file path=xl/sharedStrings.xml><?xml version="1.0" encoding="utf-8"?>
<sst xmlns="http://schemas.openxmlformats.org/spreadsheetml/2006/main" count="470" uniqueCount="213">
  <si>
    <t>init</t>
    <phoneticPr fontId="1"/>
  </si>
  <si>
    <t>catchment_area_km2</t>
    <phoneticPr fontId="1"/>
  </si>
  <si>
    <t>Catchment property</t>
    <phoneticPr fontId="1"/>
  </si>
  <si>
    <t>bb</t>
    <phoneticPr fontId="1"/>
  </si>
  <si>
    <t>satdk</t>
    <phoneticPr fontId="1"/>
  </si>
  <si>
    <t>satpsi</t>
    <phoneticPr fontId="1"/>
  </si>
  <si>
    <t>slop</t>
    <phoneticPr fontId="1"/>
  </si>
  <si>
    <t>smcmax</t>
    <phoneticPr fontId="1"/>
  </si>
  <si>
    <t>wltsmc</t>
    <phoneticPr fontId="1"/>
  </si>
  <si>
    <t>D</t>
    <phoneticPr fontId="1"/>
  </si>
  <si>
    <t>max_gw_storage</t>
    <phoneticPr fontId="1"/>
  </si>
  <si>
    <t>Cgw</t>
    <phoneticPr fontId="1"/>
  </si>
  <si>
    <t>expon</t>
    <phoneticPr fontId="1"/>
  </si>
  <si>
    <t>K_nash</t>
    <phoneticPr fontId="1"/>
  </si>
  <si>
    <t>nash_storage</t>
    <phoneticPr fontId="1"/>
  </si>
  <si>
    <t>giuh_ordinates</t>
  </si>
  <si>
    <t>Routing</t>
    <phoneticPr fontId="1"/>
  </si>
  <si>
    <t>field capacity</t>
    <phoneticPr fontId="1"/>
  </si>
  <si>
    <t>mm</t>
    <phoneticPr fontId="1"/>
  </si>
  <si>
    <t>-</t>
    <phoneticPr fontId="1"/>
  </si>
  <si>
    <t>Tcbf</t>
    <phoneticPr fontId="1"/>
  </si>
  <si>
    <t>Sbcini</t>
    <phoneticPr fontId="1"/>
  </si>
  <si>
    <t>V</t>
    <phoneticPr fontId="1"/>
  </si>
  <si>
    <t>beta</t>
    <phoneticPr fontId="1"/>
  </si>
  <si>
    <t>mm^(1-b)h(b)</t>
    <phoneticPr fontId="1"/>
  </si>
  <si>
    <t>h</t>
    <phoneticPr fontId="1"/>
  </si>
  <si>
    <t>ms-1</t>
    <phoneticPr fontId="1"/>
  </si>
  <si>
    <t>Sbc</t>
    <phoneticPr fontId="1"/>
  </si>
  <si>
    <t>Overlandflow interception store</t>
    <phoneticPr fontId="1"/>
  </si>
  <si>
    <t>Surface flow recession</t>
    <phoneticPr fontId="1"/>
  </si>
  <si>
    <t>Baseflow recession</t>
    <phoneticPr fontId="1"/>
  </si>
  <si>
    <t>interception capacity</t>
    <phoneticPr fontId="1"/>
  </si>
  <si>
    <t>Bucket  capacity</t>
    <phoneticPr fontId="1"/>
  </si>
  <si>
    <t>fc</t>
    <phoneticPr fontId="1"/>
  </si>
  <si>
    <t>a (b=0.5)</t>
    <phoneticPr fontId="1"/>
  </si>
  <si>
    <t>Saturated hydraulic conductivity</t>
    <phoneticPr fontId="1"/>
  </si>
  <si>
    <t>M</t>
    <phoneticPr fontId="1"/>
  </si>
  <si>
    <t>Forest fraction</t>
    <phoneticPr fontId="1"/>
  </si>
  <si>
    <t>catchment area</t>
    <phoneticPr fontId="1"/>
  </si>
  <si>
    <t>Max groundwater storage</t>
    <phoneticPr fontId="1"/>
  </si>
  <si>
    <t>Maximum soil moisture content (porosity)</t>
    <phoneticPr fontId="1"/>
  </si>
  <si>
    <t>Wilting point</t>
    <phoneticPr fontId="1"/>
  </si>
  <si>
    <t>Runoff routing</t>
    <phoneticPr fontId="1"/>
  </si>
  <si>
    <t>Multiplier applied to satdk</t>
    <phoneticPr fontId="1"/>
  </si>
  <si>
    <t>Total thickness of soil column</t>
    <phoneticPr fontId="1"/>
  </si>
  <si>
    <t>REFKDT</t>
    <phoneticPr fontId="1"/>
  </si>
  <si>
    <t>s/m</t>
    <phoneticPr fontId="1"/>
  </si>
  <si>
    <t>In the Ogden's manual, "The default value of REFKDT = 3.0 in NOAH-MP (see GENPARM.TBL), but is calibrated in WRF-Hydro."</t>
    <phoneticPr fontId="1"/>
  </si>
  <si>
    <t>A primary groundwater nonlinear reservoir constant</t>
    <phoneticPr fontId="1"/>
  </si>
  <si>
    <t>A primary groundwater nonlinear reservoir exponential constant</t>
    <phoneticPr fontId="1"/>
  </si>
  <si>
    <t>exponent_primary</t>
    <phoneticPr fontId="1"/>
  </si>
  <si>
    <t>exponent_secondary</t>
    <phoneticPr fontId="1"/>
  </si>
  <si>
    <t xml:space="preserve">Soil reservoir trigger. Must be smaller than D. </t>
    <phoneticPr fontId="1"/>
  </si>
  <si>
    <t>N</t>
    <phoneticPr fontId="1"/>
  </si>
  <si>
    <t>Y</t>
    <phoneticPr fontId="1"/>
  </si>
  <si>
    <t>Table 1 (porosity) in Atkins, Table III. Summary of model parameters in Chirico</t>
    <phoneticPr fontId="1"/>
  </si>
  <si>
    <t>Nash cascades</t>
    <phoneticPr fontId="1"/>
  </si>
  <si>
    <t>bexp</t>
    <phoneticPr fontId="1"/>
  </si>
  <si>
    <t>Sensitivity</t>
    <phoneticPr fontId="1"/>
  </si>
  <si>
    <t>High sens in Rachel's exp, Cuntz et al. 2016</t>
    <phoneticPr fontId="1"/>
  </si>
  <si>
    <t>Saturated capillary head. Depends on the soil type</t>
    <phoneticPr fontId="1"/>
  </si>
  <si>
    <t>Atkins et al., (2002); Chirico et al., (2003); Rachel's exp</t>
    <phoneticPr fontId="1"/>
  </si>
  <si>
    <t>coeff_primary</t>
    <phoneticPr fontId="1"/>
  </si>
  <si>
    <t>Nash cascade discharge coefficient. Kn is the Nash cascade discharge linear reservoir coefficient. Adjust to improve hydrograph timing and magnitude late direct runoff component on falling limb of the hydrograph.</t>
    <phoneticPr fontId="1"/>
  </si>
  <si>
    <t>dksat</t>
    <phoneticPr fontId="1"/>
  </si>
  <si>
    <t>Number of Nash cascade discharge storage</t>
    <phoneticPr fontId="1"/>
  </si>
  <si>
    <t>Unit</t>
    <phoneticPr fontId="1"/>
  </si>
  <si>
    <t>Zmax</t>
    <phoneticPr fontId="1"/>
  </si>
  <si>
    <t>Control of lateral flow from soil reservoir</t>
    <phoneticPr fontId="1"/>
  </si>
  <si>
    <t>Atkins et al., (2002), Chirico et al., 2003</t>
    <phoneticPr fontId="1"/>
  </si>
  <si>
    <t xml:space="preserve">Table 1, Table III. Summary of model parameters </t>
    <phoneticPr fontId="1"/>
  </si>
  <si>
    <t>0.35. or 0.17</t>
    <phoneticPr fontId="1"/>
  </si>
  <si>
    <t xml:space="preserve">In the Ogden's manual. Use CFE Github default value. </t>
    <phoneticPr fontId="1"/>
  </si>
  <si>
    <t>Sensitivity analysis (Sobol and Morris)</t>
    <phoneticPr fontId="1"/>
  </si>
  <si>
    <t>Parameter definitions</t>
    <phoneticPr fontId="1"/>
  </si>
  <si>
    <t>Category</t>
    <phoneticPr fontId="1"/>
  </si>
  <si>
    <t>Name in CFE</t>
    <phoneticPr fontId="1"/>
  </si>
  <si>
    <t>Name in WRF-Hydro</t>
    <phoneticPr fontId="1"/>
  </si>
  <si>
    <t>Description</t>
    <phoneticPr fontId="1"/>
  </si>
  <si>
    <t>Literature review</t>
    <phoneticPr fontId="1"/>
  </si>
  <si>
    <t>Reason</t>
    <phoneticPr fontId="1"/>
  </si>
  <si>
    <t>Sobol</t>
    <phoneticPr fontId="1"/>
  </si>
  <si>
    <t>Morris</t>
    <phoneticPr fontId="1"/>
  </si>
  <si>
    <t>lower bound</t>
    <phoneticPr fontId="1"/>
  </si>
  <si>
    <t>upper bound</t>
    <phoneticPr fontId="1"/>
  </si>
  <si>
    <t xml:space="preserve">Calibration parameter </t>
    <phoneticPr fontId="1"/>
  </si>
  <si>
    <t>Full citations</t>
    <phoneticPr fontId="1"/>
  </si>
  <si>
    <t>Reference</t>
    <phoneticPr fontId="1"/>
  </si>
  <si>
    <t xml:space="preserve">Final choice of calibration parameters for GLUE analysis </t>
    <phoneticPr fontId="1"/>
  </si>
  <si>
    <t>Reason / notes</t>
    <phoneticPr fontId="1"/>
  </si>
  <si>
    <t xml:space="preserve"> </t>
    <phoneticPr fontId="1"/>
  </si>
  <si>
    <t xml:space="preserve">Groundwater </t>
    <phoneticPr fontId="1"/>
  </si>
  <si>
    <t>Soil</t>
    <phoneticPr fontId="1"/>
  </si>
  <si>
    <t>Shakee partitioning</t>
    <phoneticPr fontId="1"/>
  </si>
  <si>
    <t>[Reference] Parameters in other models</t>
    <phoneticPr fontId="1"/>
  </si>
  <si>
    <t>Description in WRF-Hydro</t>
    <phoneticPr fontId="1"/>
  </si>
  <si>
    <t>meters/second
[m/s]</t>
    <phoneticPr fontId="1"/>
  </si>
  <si>
    <t>meters/meters
[m/m]</t>
    <phoneticPr fontId="1"/>
  </si>
  <si>
    <t>meters
[m]</t>
    <phoneticPr fontId="1"/>
  </si>
  <si>
    <t>meters/hour
[m/h]</t>
    <phoneticPr fontId="1"/>
  </si>
  <si>
    <t>[km2]</t>
    <phoneticPr fontId="1"/>
  </si>
  <si>
    <t>Low sensitivity &amp; hard to calibrate</t>
    <phoneticPr fontId="1"/>
  </si>
  <si>
    <t>CFE paramter definition</t>
    <phoneticPr fontId="1"/>
  </si>
  <si>
    <t>WRF-Hydro parameter definition</t>
    <phoneticPr fontId="1"/>
  </si>
  <si>
    <t xml:space="preserve">Control on </t>
    <phoneticPr fontId="1"/>
  </si>
  <si>
    <t xml:space="preserve">Saturated hydraulic conductivity </t>
    <phoneticPr fontId="1"/>
  </si>
  <si>
    <t>Calibrate?</t>
    <phoneticPr fontId="1"/>
  </si>
  <si>
    <t>Threshold of percolation and lateral flow (first and second storage threshold)</t>
    <phoneticPr fontId="1"/>
  </si>
  <si>
    <t>Percolation flux (primary flux)</t>
    <phoneticPr fontId="1"/>
  </si>
  <si>
    <t>Calculated from satdk and slop  (See equation 11 in Ogden's document)</t>
    <phoneticPr fontId="1"/>
  </si>
  <si>
    <t>Lateral flow from soil reservoir</t>
    <phoneticPr fontId="1"/>
  </si>
  <si>
    <t xml:space="preserve">Soil reservoir primary coeff. </t>
    <phoneticPr fontId="1"/>
  </si>
  <si>
    <t>Fixed to 1 by definition (See equation 11 in Ogden's document)</t>
    <phoneticPr fontId="1"/>
  </si>
  <si>
    <t xml:space="preserve">Percolation flux (primary flux). A larger surface slope implies larger drainage </t>
    <phoneticPr fontId="1"/>
  </si>
  <si>
    <t>inf</t>
    <phoneticPr fontId="1"/>
  </si>
  <si>
    <t>coeff_secondary aka K_lf 
(*K_lf is used in input parameter file)</t>
    <phoneticPr fontId="1"/>
  </si>
  <si>
    <t>trigger_z_m_coeff (*added by me)</t>
    <phoneticPr fontId="1"/>
  </si>
  <si>
    <t>Fixed to 1 by definition (See schematics in Ogden's document)</t>
    <phoneticPr fontId="1"/>
  </si>
  <si>
    <t>Slope of the terrain</t>
    <phoneticPr fontId="1"/>
  </si>
  <si>
    <t>Scaling output</t>
    <phoneticPr fontId="1"/>
  </si>
  <si>
    <t>Saturated capillary head</t>
    <phoneticPr fontId="1"/>
  </si>
  <si>
    <t>Must be larger than z</t>
    <phoneticPr fontId="1"/>
  </si>
  <si>
    <t xml:space="preserve">Varies depending on the soils, 1/3 for fine textures, 1/10 for sands. </t>
    <phoneticPr fontId="1"/>
  </si>
  <si>
    <t>Discharge from GW reservoir</t>
    <phoneticPr fontId="1"/>
  </si>
  <si>
    <t>dd</t>
    <phoneticPr fontId="1"/>
  </si>
  <si>
    <t>[km/km2]</t>
    <phoneticPr fontId="1"/>
  </si>
  <si>
    <t>Stream density</t>
    <phoneticPr fontId="1"/>
  </si>
  <si>
    <t>field_capacity_atm_press_fraction (alpha_fc in the NOAA version CFE)</t>
    <phoneticPr fontId="1"/>
  </si>
  <si>
    <t>&gt; the maximum value of observed soil moisture</t>
    <phoneticPr fontId="1"/>
  </si>
  <si>
    <t>&lt; the minimum value of observed soil moisture</t>
    <phoneticPr fontId="1"/>
  </si>
  <si>
    <t>The observed average soil moisture content in Mahurangi watershed is around 0.45</t>
    <phoneticPr fontId="1"/>
  </si>
  <si>
    <t>lksatfac</t>
    <phoneticPr fontId="1"/>
  </si>
  <si>
    <t>Recommended in Ogden's document</t>
    <phoneticPr fontId="1"/>
  </si>
  <si>
    <t>x0.4</t>
    <phoneticPr fontId="1"/>
  </si>
  <si>
    <t>x1</t>
    <phoneticPr fontId="1"/>
  </si>
  <si>
    <t>x1.9</t>
    <phoneticPr fontId="1"/>
  </si>
  <si>
    <t>NCAR-WRF hydro ppt</t>
  </si>
  <si>
    <t>NCAR-WRF hydro ppt</t>
    <phoneticPr fontId="1"/>
  </si>
  <si>
    <t>https://drive.google.com/open?id=1tzPEOhdgXsmr7lz6z5WVWD1L4gTjSl1f&amp;authuser=raraki8159%40sdsu.edu&amp;usp=drive_fs</t>
  </si>
  <si>
    <t>https://drive.google.com/open?id=1tzPEOhdgXsmr7lz6z5WVWD1L4gTjSl1f&amp;authuser=raraki8159%40sdsu.edu&amp;usp=drive_fs</t>
    <phoneticPr fontId="1"/>
  </si>
  <si>
    <t>Multipliers obtained from b exponent values in the range 2–15 [Cosby et al., 1984].</t>
    <phoneticPr fontId="1"/>
  </si>
  <si>
    <t>Mendoza et al 2015</t>
  </si>
  <si>
    <t>Mendoza et al 2015</t>
    <phoneticPr fontId="1"/>
  </si>
  <si>
    <t>x2</t>
    <phoneticPr fontId="1"/>
  </si>
  <si>
    <t>Rachel's experiment</t>
    <phoneticPr fontId="1"/>
  </si>
  <si>
    <t>High</t>
    <phoneticPr fontId="1"/>
  </si>
  <si>
    <t>High to bias metrics</t>
    <phoneticPr fontId="1"/>
  </si>
  <si>
    <t>x0.2</t>
  </si>
  <si>
    <t>x10</t>
  </si>
  <si>
    <t>Catchment intrinsic property</t>
    <phoneticPr fontId="1"/>
  </si>
  <si>
    <t>lksatfa determines K_lf (See equation 10 in the Ogden's document)</t>
    <phoneticPr fontId="1"/>
  </si>
  <si>
    <t>Calibration paramter bounds based on definition</t>
    <phoneticPr fontId="1"/>
  </si>
  <si>
    <t xml:space="preserve">Exponent on Clapp-Hornberger (1978) soil water retention function. </t>
    <phoneticPr fontId="1"/>
  </si>
  <si>
    <t xml:space="preserve">Recommended initial paramer for clay loam in Noah-MP ppt. </t>
    <phoneticPr fontId="1"/>
  </si>
  <si>
    <r>
      <rPr>
        <sz val="11"/>
        <color rgb="FFFF0000"/>
        <rFont val="Arial Unicode MS"/>
        <family val="2"/>
      </rPr>
      <t>Use the same principle?</t>
    </r>
    <r>
      <rPr>
        <sz val="11"/>
        <color theme="1"/>
        <rFont val="Arial Unicode MS"/>
        <family val="2"/>
      </rPr>
      <t xml:space="preserve"> Same unit (dimentionless). </t>
    </r>
    <phoneticPr fontId="1"/>
  </si>
  <si>
    <t>Multipliers obtained from range 5E-7 to 5E-5
for ksat [Cosby et al., 1984].</t>
    <phoneticPr fontId="1"/>
  </si>
  <si>
    <t>Recommended initial paramer for clay loam in Noah-MP ppt</t>
    <phoneticPr fontId="1"/>
  </si>
  <si>
    <t>https://drive.google.com/open?id=1tzSDGXckkEL5RTgzJ04tamTYYpmCVngR&amp;authuser=raraki8159%40sdsu.edu&amp;usp=drive_fs</t>
    <phoneticPr fontId="1"/>
  </si>
  <si>
    <t>Final descision in standardized form</t>
    <phoneticPr fontId="1"/>
  </si>
  <si>
    <t>See the "Litreview on WRF-Hydro"</t>
    <phoneticPr fontId="1"/>
  </si>
  <si>
    <t xml:space="preserve">Hill slopes generally   of   gradient   1:8   comprise   80%   of   the sampling  area,  though  several  steeper  slopes  exist at three soil moisture measurement stations (Satellite Station, Carran, and Clayden's. </t>
    <phoneticPr fontId="1"/>
  </si>
  <si>
    <t>Wilson et al., 2003 (Mahurangi paper)</t>
    <phoneticPr fontId="1"/>
  </si>
  <si>
    <t xml:space="preserve">Linear scaling of "openness" of bottom drainage 
boundary </t>
    <phoneticPr fontId="1"/>
  </si>
  <si>
    <t>Western et al., (2004) (Mahurangi paper)</t>
    <phoneticPr fontId="1"/>
  </si>
  <si>
    <t>Table 1, 3 stations from Mahurangi (Satellite Station, Carran, and Clayden's. )</t>
    <phoneticPr fontId="1"/>
  </si>
  <si>
    <t>Final descision. Initial value from Mahurangi paper, multiplier from NCAR ppt</t>
    <phoneticPr fontId="1"/>
  </si>
  <si>
    <t>Medium</t>
    <phoneticPr fontId="1"/>
  </si>
  <si>
    <t>-</t>
  </si>
  <si>
    <t>Low</t>
    <phoneticPr fontId="1"/>
  </si>
  <si>
    <t>Multipliers obtained from saturated matric potential ranging from 0.02 to 0.78 [Cosby et al., 1984].</t>
    <phoneticPr fontId="1"/>
  </si>
  <si>
    <t xml:space="preserve">Final descision in standardized form. Mendoza et al 2015 and Noah-MP ppt for bounds (picked larger bounds), init param for clay loam in Noah-MP ppt. </t>
    <phoneticPr fontId="1"/>
  </si>
  <si>
    <t>New parameter in CFE</t>
  </si>
  <si>
    <t>New parameter in CFE</t>
    <phoneticPr fontId="1"/>
  </si>
  <si>
    <t>Definition from Ogden's document about CFE. Initial value for clay loam</t>
    <phoneticPr fontId="1"/>
  </si>
  <si>
    <t>Physically possible range. Intial value backcalculated for z=0.5 (m)</t>
    <phoneticPr fontId="1"/>
  </si>
  <si>
    <t>Maximum groundwater bucket depth (mm)</t>
    <phoneticPr fontId="1"/>
  </si>
  <si>
    <t>Maximum groundwater depth (m)</t>
    <phoneticPr fontId="1"/>
  </si>
  <si>
    <t>https://paperpile.com/app/p/9a8f2abe-c4ac-0451-b53c-b80a7df0deac</t>
    <phoneticPr fontId="1"/>
  </si>
  <si>
    <t>Sampson and Gochis 2018</t>
    <phoneticPr fontId="1"/>
  </si>
  <si>
    <t>Abbaszadeh et al, 2020</t>
    <phoneticPr fontId="1"/>
  </si>
  <si>
    <t>Final descision (Need to check units)</t>
    <phoneticPr fontId="1"/>
  </si>
  <si>
    <t>Previous research has helped to identify the dominant runoff generation mechanisms in the Mahurangi, over- turning early ideas that flow paths were confined to the upper 30 – 50 cm of soil by an impeding clay layer.</t>
    <phoneticPr fontId="1"/>
  </si>
  <si>
    <t>McMillan 2012</t>
  </si>
  <si>
    <t>Woods et al 2001</t>
    <phoneticPr fontId="1"/>
  </si>
  <si>
    <t>The soils are typically clay or clay loams, less than 1 m deep.</t>
    <phoneticPr fontId="1"/>
  </si>
  <si>
    <t>B horizon up to 90-120 cm. Clay layer up to 46-90 cm.</t>
    <phoneticPr fontId="1"/>
  </si>
  <si>
    <t>McMillan et al 2014</t>
    <phoneticPr fontId="1"/>
  </si>
  <si>
    <r>
      <t xml:space="preserve">Final descision. </t>
    </r>
    <r>
      <rPr>
        <sz val="11"/>
        <color theme="1"/>
        <rFont val="Arial Unicode MS"/>
        <family val="2"/>
      </rPr>
      <t xml:space="preserve">Based on the soil horizon survey from Mahurangi papers. </t>
    </r>
    <phoneticPr fontId="1"/>
  </si>
  <si>
    <t xml:space="preserve">New parameter in CFE. </t>
    <phoneticPr fontId="1"/>
  </si>
  <si>
    <t>Final descision. Initial value from Noah-MP for clay loam, range from Mendoza et al., 2015</t>
    <phoneticPr fontId="1"/>
  </si>
  <si>
    <t>Final descision. Initial value from Noah-MP for clay loam, multiplier from NCAR ppt</t>
    <phoneticPr fontId="1"/>
  </si>
  <si>
    <t xml:space="preserve">Exponent controlling rate of bucket drainage as a 
function of depth </t>
    <phoneticPr fontId="1"/>
  </si>
  <si>
    <t xml:space="preserve">Final descision. NCAR-WRF hydro ppt. </t>
    <phoneticPr fontId="1"/>
  </si>
  <si>
    <t>Verri et al. 2017</t>
    <phoneticPr fontId="1"/>
  </si>
  <si>
    <t>x0.2</t>
    <phoneticPr fontId="1"/>
  </si>
  <si>
    <t>Temporaly descision. Initial parameter based on Sampson and Gochis, bound is from Rachel's experiment</t>
    <phoneticPr fontId="1"/>
  </si>
  <si>
    <t>Use the default in CFE</t>
    <phoneticPr fontId="1"/>
  </si>
  <si>
    <t>[0.1, 0.2, 0.4, 0.2, 0.1]</t>
    <phoneticPr fontId="1"/>
  </si>
  <si>
    <t>Approximate as triangle shape with the area = 1, because calculated GIUH based on the DEM was similar to triangle shape https://www.notion.so/raraki/GIUH-4ac4d00d7e8d4e0b9fd84caa1c0a37c1</t>
    <phoneticPr fontId="1"/>
  </si>
  <si>
    <t>[0, 0]</t>
    <phoneticPr fontId="1"/>
  </si>
  <si>
    <t>Final descision. Initial value from Oden's manual, bounds from NCAR</t>
    <phoneticPr fontId="1"/>
  </si>
  <si>
    <t>https://drive.google.com/open?id=1tzPEOhdgXsmr7lz6z5WVWD1L4gTjSl1f&amp;authuser=raraki8159%40sdsu.edu&amp;usp=drive_fs; Surface runoff parameter</t>
    <phoneticPr fontId="1"/>
  </si>
  <si>
    <t xml:space="preserve">REFKDT is a tuneable 
parameter that significantly impacts surface infiltration 
and hence the partitioning of total runoff into surface and 
subsurface runoff. Increasing REFKDT decreases 
surface runoff </t>
    <phoneticPr fontId="1"/>
  </si>
  <si>
    <t>Low - middle</t>
    <phoneticPr fontId="1"/>
  </si>
  <si>
    <t xml:space="preserve">Infiltration capacity, thus, Schaake surface partitioning </t>
    <phoneticPr fontId="1"/>
  </si>
  <si>
    <t>Coefficient for the Schaake partitioning equation</t>
    <phoneticPr fontId="1"/>
  </si>
  <si>
    <t>Runoff</t>
    <phoneticPr fontId="1"/>
  </si>
  <si>
    <t>Physically possible value as bounds. Use the defalut in CFE for the initial value</t>
    <phoneticPr fontId="1"/>
  </si>
  <si>
    <t>Calculated using streamflow shapefile given by Hilary https://www.notion.so/raraki/Drainage-density-fb8efbeb5d064e91845399729dc44fed</t>
    <phoneticPr fontId="1"/>
  </si>
  <si>
    <t>GLUE</t>
    <phoneticPr fontId="1"/>
  </si>
  <si>
    <t>Maximum groundwater bucket depth (mm?)</t>
    <phoneticPr fontId="1"/>
  </si>
  <si>
    <t>Max groundwater storage (mm)</t>
    <phoneticPr fontId="1"/>
  </si>
  <si>
    <t>Calculated from the equivalent Q_out max from groundwater reservoir to NWM at z=z_max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</si>
</sst>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);[Red]\(0.00\)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Arial Unicode MS"/>
      <family val="3"/>
      <charset val="128"/>
    </font>
    <font>
      <b/>
      <sz val="11"/>
      <color theme="0"/>
      <name val="Arial Unicode MS"/>
      <family val="2"/>
      <charset val="128"/>
    </font>
    <font>
      <b/>
      <sz val="11"/>
      <color theme="0"/>
      <name val="Arial Unicode MS"/>
      <family val="2"/>
    </font>
    <font>
      <b/>
      <sz val="12"/>
      <color theme="0"/>
      <name val="Arial Unicode MS"/>
      <family val="2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b/>
      <sz val="11"/>
      <color theme="6"/>
      <name val="Arial Unicode MS"/>
      <family val="2"/>
    </font>
    <font>
      <sz val="11"/>
      <color theme="6"/>
      <name val="Arial Unicode MS"/>
      <family val="2"/>
    </font>
    <font>
      <sz val="11"/>
      <color theme="6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u/>
      <sz val="11"/>
      <color theme="10"/>
      <name val="Arial Unicode MS"/>
      <family val="2"/>
    </font>
    <font>
      <sz val="11"/>
      <color rgb="FFFF0000"/>
      <name val="Arial Unicode MS"/>
      <family val="2"/>
    </font>
    <font>
      <b/>
      <sz val="11"/>
      <color theme="1"/>
      <name val="Arial Unicode MS"/>
      <family val="2"/>
      <charset val="128"/>
    </font>
    <font>
      <b/>
      <sz val="11"/>
      <color rgb="FFFF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11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/>
    <xf numFmtId="0" fontId="9" fillId="3" borderId="1" xfId="0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 wrapText="1"/>
    </xf>
    <xf numFmtId="176" fontId="7" fillId="3" borderId="1" xfId="0" applyNumberFormat="1" applyFont="1" applyFill="1" applyBorder="1" applyAlignment="1">
      <alignment horizontal="left" vertical="top" wrapText="1"/>
    </xf>
    <xf numFmtId="0" fontId="0" fillId="0" borderId="8" xfId="0" applyBorder="1"/>
    <xf numFmtId="0" fontId="4" fillId="2" borderId="8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/>
    </xf>
    <xf numFmtId="2" fontId="7" fillId="4" borderId="8" xfId="0" applyNumberFormat="1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0" fillId="4" borderId="8" xfId="0" applyFill="1" applyBorder="1"/>
    <xf numFmtId="0" fontId="12" fillId="4" borderId="8" xfId="1" applyFont="1" applyFill="1" applyBorder="1" applyAlignment="1">
      <alignment horizontal="left" vertical="top" wrapText="1"/>
    </xf>
    <xf numFmtId="0" fontId="12" fillId="4" borderId="8" xfId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11" fontId="7" fillId="3" borderId="8" xfId="0" applyNumberFormat="1" applyFont="1" applyFill="1" applyBorder="1" applyAlignment="1">
      <alignment horizontal="left" vertical="top"/>
    </xf>
    <xf numFmtId="0" fontId="12" fillId="3" borderId="8" xfId="1" applyFont="1" applyFill="1" applyBorder="1" applyAlignment="1">
      <alignment horizontal="left" vertical="top"/>
    </xf>
    <xf numFmtId="0" fontId="0" fillId="3" borderId="8" xfId="0" applyFill="1" applyBorder="1"/>
    <xf numFmtId="0" fontId="7" fillId="0" borderId="8" xfId="0" applyFont="1" applyBorder="1" applyAlignment="1">
      <alignment horizontal="left" vertical="top"/>
    </xf>
    <xf numFmtId="11" fontId="7" fillId="3" borderId="8" xfId="0" applyNumberFormat="1" applyFont="1" applyFill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/>
    </xf>
    <xf numFmtId="176" fontId="7" fillId="4" borderId="8" xfId="0" applyNumberFormat="1" applyFont="1" applyFill="1" applyBorder="1" applyAlignment="1">
      <alignment horizontal="left" vertical="top" wrapText="1"/>
    </xf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0" fillId="0" borderId="8" xfId="0" applyFont="1" applyBorder="1"/>
    <xf numFmtId="2" fontId="7" fillId="3" borderId="8" xfId="0" applyNumberFormat="1" applyFont="1" applyFill="1" applyBorder="1" applyAlignment="1">
      <alignment horizontal="left" vertical="top" wrapText="1"/>
    </xf>
    <xf numFmtId="0" fontId="15" fillId="4" borderId="8" xfId="0" applyFont="1" applyFill="1" applyBorder="1" applyAlignment="1">
      <alignment horizontal="left" vertical="top" wrapText="1"/>
    </xf>
    <xf numFmtId="177" fontId="7" fillId="3" borderId="8" xfId="0" applyNumberFormat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2" fillId="3" borderId="8" xfId="0" applyFont="1" applyFill="1" applyBorder="1"/>
    <xf numFmtId="0" fontId="0" fillId="0" borderId="8" xfId="0" applyBorder="1" applyAlignment="1">
      <alignment horizontal="center"/>
    </xf>
    <xf numFmtId="0" fontId="11" fillId="3" borderId="8" xfId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15" fillId="3" borderId="1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4" fillId="2" borderId="8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oko araki" id="{0D253195-8A92-4921-A6B5-DC18E4FE8100}" userId="2c01006203a9df2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03-17T23:34:52.59" personId="{0D253195-8A92-4921-A6B5-DC18E4FE8100}" id="{6C129C61-F07B-47A2-BDAB-2E1354D62E2B}">
    <text>calibrated parameters in WRF-hydro, but is insensitive in CFE</text>
  </threadedComment>
  <threadedComment ref="B9" dT="2022-03-17T23:35:12.13" personId="{0D253195-8A92-4921-A6B5-DC18E4FE8100}" id="{E320AB5A-7708-4845-BD7D-67113EA7ECF0}">
    <text>Very sensitive in CFE, but can be estimated from the soil type</text>
  </threadedComment>
  <threadedComment ref="B21" dT="2022-03-17T23:35:33.42" personId="{0D253195-8A92-4921-A6B5-DC18E4FE8100}" id="{F1A6D59B-0B93-4510-91F7-BB12372CF0ED}">
    <text>Very sensitive in WRF-hydro, but insensitive in CFE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5" dT="2022-03-17T23:34:52.59" personId="{0D253195-8A92-4921-A6B5-DC18E4FE8100}" id="{2DA6EF3A-3739-41F7-8E1D-9D1E190DDABF}">
    <text>calibrated parameters in WRF-hydro, but is insensitive in CFE</text>
  </threadedComment>
  <threadedComment ref="E15" dT="2022-10-14T00:15:17.17" personId="{0D253195-8A92-4921-A6B5-DC18E4FE8100}" id="{33B213FE-9CC4-4515-90C3-3CD46EF3CBB4}">
    <text>Probably not necessarily represent the actual slope degree</text>
  </threadedComment>
  <threadedComment ref="B47" dT="2022-03-17T23:35:33.42" personId="{0D253195-8A92-4921-A6B5-DC18E4FE8100}" id="{C20170E4-07B4-4E19-811B-53F302607DCF}">
    <text>Very sensitive in WRF-hydro, but insensitive in CFE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tzPEOhdgXsmr7lz6z5WVWD1L4gTjSl1f&amp;authuser=raraki8159%40sdsu.edu&amp;usp=drive_fs" TargetMode="External"/><Relationship Id="rId13" Type="http://schemas.openxmlformats.org/officeDocument/2006/relationships/comments" Target="../comments2.xml"/><Relationship Id="rId3" Type="http://schemas.openxmlformats.org/officeDocument/2006/relationships/hyperlink" Target="https://drive.google.com/open?id=1tzSDGXckkEL5RTgzJ04tamTYYpmCVngR&amp;authuser=raraki8159%40sdsu.edu&amp;usp=drive_fs" TargetMode="External"/><Relationship Id="rId7" Type="http://schemas.openxmlformats.org/officeDocument/2006/relationships/hyperlink" Target="https://paperpile.com/app/p/9a8f2abe-c4ac-0451-b53c-b80a7df0deac" TargetMode="External"/><Relationship Id="rId12" Type="http://schemas.openxmlformats.org/officeDocument/2006/relationships/vmlDrawing" Target="../drawings/vmlDrawing2.vml"/><Relationship Id="rId2" Type="http://schemas.openxmlformats.org/officeDocument/2006/relationships/hyperlink" Target="https://drive.google.com/open?id=1tzPEOhdgXsmr7lz6z5WVWD1L4gTjSl1f&amp;authuser=raraki8159%40sdsu.edu&amp;usp=drive_fs" TargetMode="External"/><Relationship Id="rId1" Type="http://schemas.openxmlformats.org/officeDocument/2006/relationships/hyperlink" Target="https://drive.google.com/open?id=1tzPEOhdgXsmr7lz6z5WVWD1L4gTjSl1f&amp;authuser=raraki8159%40sdsu.edu&amp;usp=drive_fs" TargetMode="External"/><Relationship Id="rId6" Type="http://schemas.openxmlformats.org/officeDocument/2006/relationships/hyperlink" Target="https://drive.google.com/open?id=1tzPEOhdgXsmr7lz6z5WVWD1L4gTjSl1f&amp;authuser=raraki8159%40sdsu.edu&amp;usp=drive_fs" TargetMode="External"/><Relationship Id="rId11" Type="http://schemas.openxmlformats.org/officeDocument/2006/relationships/hyperlink" Target="https://drive.google.com/open?id=1tzPEOhdgXsmr7lz6z5WVWD1L4gTjSl1f&amp;authuser=raraki8159%40sdsu.edu&amp;usp=drive_fs;%20Surface%20runoff%20parameter" TargetMode="External"/><Relationship Id="rId5" Type="http://schemas.openxmlformats.org/officeDocument/2006/relationships/hyperlink" Target="https://drive.google.com/open?id=1tzPEOhdgXsmr7lz6z5WVWD1L4gTjSl1f&amp;authuser=raraki8159%40sdsu.edu&amp;usp=drive_fs" TargetMode="External"/><Relationship Id="rId10" Type="http://schemas.openxmlformats.org/officeDocument/2006/relationships/hyperlink" Target="https://paperpile.com/app/p/9a8f2abe-c4ac-0451-b53c-b80a7df0deac" TargetMode="External"/><Relationship Id="rId4" Type="http://schemas.openxmlformats.org/officeDocument/2006/relationships/hyperlink" Target="https://drive.google.com/open?id=1tzPEOhdgXsmr7lz6z5WVWD1L4gTjSl1f&amp;authuser=raraki8159%40sdsu.edu&amp;usp=drive_fs" TargetMode="External"/><Relationship Id="rId9" Type="http://schemas.openxmlformats.org/officeDocument/2006/relationships/hyperlink" Target="https://paperpile.com/app/p/9a8f2abe-c4ac-0451-b53c-b80a7df0deac" TargetMode="External"/><Relationship Id="rId1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M20" sqref="M20"/>
    </sheetView>
  </sheetViews>
  <sheetFormatPr defaultRowHeight="18.75"/>
  <cols>
    <col min="1" max="1" width="19.5" style="7" customWidth="1"/>
    <col min="2" max="2" width="30" style="1" customWidth="1"/>
    <col min="3" max="4" width="13.125" style="1" customWidth="1"/>
    <col min="5" max="5" width="29.75" style="1" customWidth="1"/>
    <col min="6" max="6" width="10.625" style="1" customWidth="1"/>
    <col min="7" max="7" width="13.125" style="1" customWidth="1"/>
    <col min="8" max="8" width="16.375" style="1" customWidth="1"/>
    <col min="9" max="9" width="17.125" style="1" customWidth="1"/>
    <col min="10" max="10" width="16.625" style="1" bestFit="1" customWidth="1"/>
    <col min="11" max="11" width="13" style="1" customWidth="1"/>
    <col min="12" max="12" width="15.5" style="1" customWidth="1"/>
    <col min="13" max="14" width="21.25" style="1" customWidth="1"/>
    <col min="15" max="15" width="20.875" style="1" customWidth="1"/>
    <col min="16" max="16" width="17" style="1" customWidth="1"/>
    <col min="17" max="17" width="26.75" style="1" customWidth="1"/>
    <col min="18" max="18" width="16.625" style="1" bestFit="1" customWidth="1"/>
    <col min="19" max="19" width="9" style="1"/>
    <col min="20" max="20" width="13.625" style="1" bestFit="1" customWidth="1"/>
    <col min="21" max="16384" width="9" style="1"/>
  </cols>
  <sheetData>
    <row r="1" spans="1:21" s="5" customFormat="1" ht="18.75" customHeight="1">
      <c r="A1" s="60" t="s">
        <v>74</v>
      </c>
      <c r="B1" s="61"/>
      <c r="C1" s="61"/>
      <c r="D1" s="61"/>
      <c r="E1" s="62"/>
      <c r="F1" s="60" t="s">
        <v>151</v>
      </c>
      <c r="G1" s="64"/>
      <c r="H1" s="64"/>
      <c r="I1" s="65"/>
      <c r="J1" s="63" t="s">
        <v>73</v>
      </c>
      <c r="K1" s="61"/>
      <c r="L1" s="61"/>
      <c r="M1" s="61"/>
      <c r="N1" s="61"/>
      <c r="O1" s="61"/>
      <c r="P1" s="62"/>
      <c r="Q1" s="63" t="s">
        <v>88</v>
      </c>
      <c r="R1" s="61"/>
      <c r="S1" s="61"/>
      <c r="T1" s="61"/>
      <c r="U1" s="62"/>
    </row>
    <row r="2" spans="1:21" s="5" customFormat="1" ht="33">
      <c r="A2" s="8" t="s">
        <v>75</v>
      </c>
      <c r="B2" s="8" t="s">
        <v>76</v>
      </c>
      <c r="C2" s="8" t="s">
        <v>66</v>
      </c>
      <c r="D2" s="8" t="s">
        <v>78</v>
      </c>
      <c r="E2" s="4" t="s">
        <v>104</v>
      </c>
      <c r="F2" s="8" t="s">
        <v>106</v>
      </c>
      <c r="G2" s="9" t="s">
        <v>80</v>
      </c>
      <c r="H2" s="9" t="s">
        <v>83</v>
      </c>
      <c r="I2" s="9" t="s">
        <v>84</v>
      </c>
      <c r="J2" s="8" t="s">
        <v>89</v>
      </c>
      <c r="K2" s="9" t="s">
        <v>0</v>
      </c>
      <c r="L2" s="9" t="s">
        <v>83</v>
      </c>
      <c r="M2" s="9" t="s">
        <v>84</v>
      </c>
      <c r="N2" s="8" t="s">
        <v>81</v>
      </c>
      <c r="O2" s="8" t="s">
        <v>82</v>
      </c>
      <c r="P2" s="8" t="s">
        <v>209</v>
      </c>
      <c r="Q2" s="8" t="s">
        <v>85</v>
      </c>
      <c r="R2" s="8" t="s">
        <v>89</v>
      </c>
      <c r="S2" s="8" t="s">
        <v>0</v>
      </c>
      <c r="T2" s="8" t="s">
        <v>83</v>
      </c>
      <c r="U2" s="8" t="s">
        <v>84</v>
      </c>
    </row>
    <row r="3" spans="1:21" s="2" customFormat="1" ht="99">
      <c r="A3" s="58" t="s">
        <v>92</v>
      </c>
      <c r="B3" s="10" t="s">
        <v>3</v>
      </c>
      <c r="C3" s="11" t="s">
        <v>19</v>
      </c>
      <c r="D3" s="12" t="s">
        <v>152</v>
      </c>
      <c r="E3" s="11" t="s">
        <v>107</v>
      </c>
      <c r="F3" s="11" t="s">
        <v>54</v>
      </c>
      <c r="G3" s="11" t="s">
        <v>19</v>
      </c>
      <c r="H3" s="11">
        <v>0</v>
      </c>
      <c r="I3" s="11" t="s">
        <v>114</v>
      </c>
      <c r="J3" s="11" t="s">
        <v>159</v>
      </c>
      <c r="K3" s="19">
        <f>'Lit review on WRF-Hydro'!G3</f>
        <v>8.17</v>
      </c>
      <c r="L3" s="19">
        <f>'Lit review on WRF-Hydro'!H3</f>
        <v>2</v>
      </c>
      <c r="M3" s="19">
        <f>'Lit review on WRF-Hydro'!I3</f>
        <v>15</v>
      </c>
      <c r="N3" s="19"/>
      <c r="O3" s="11"/>
      <c r="P3" s="11"/>
      <c r="Q3" s="11"/>
      <c r="R3" s="11" t="s">
        <v>90</v>
      </c>
      <c r="S3" s="11"/>
      <c r="T3" s="11"/>
      <c r="U3" s="11"/>
    </row>
    <row r="4" spans="1:21" s="2" customFormat="1" ht="49.5">
      <c r="A4" s="66"/>
      <c r="B4" s="10" t="s">
        <v>4</v>
      </c>
      <c r="C4" s="11" t="s">
        <v>96</v>
      </c>
      <c r="D4" s="11" t="s">
        <v>105</v>
      </c>
      <c r="E4" s="13" t="s">
        <v>108</v>
      </c>
      <c r="F4" s="11" t="s">
        <v>54</v>
      </c>
      <c r="G4" s="11" t="s">
        <v>19</v>
      </c>
      <c r="H4" s="11">
        <v>0</v>
      </c>
      <c r="I4" s="11" t="s">
        <v>114</v>
      </c>
      <c r="J4" s="11" t="s">
        <v>159</v>
      </c>
      <c r="K4" s="14">
        <f>'Lit review on WRF-Hydro'!G9</f>
        <v>2.4499999999999998E-6</v>
      </c>
      <c r="L4" s="14">
        <f>'Lit review on WRF-Hydro'!H9</f>
        <v>4.8999999999999997E-7</v>
      </c>
      <c r="M4" s="14">
        <f>'Lit review on WRF-Hydro'!I9</f>
        <v>2.4499999999999999E-5</v>
      </c>
      <c r="N4" s="14"/>
      <c r="O4" s="11"/>
      <c r="P4" s="11"/>
      <c r="Q4" s="11"/>
      <c r="R4" s="11"/>
      <c r="S4" s="11"/>
      <c r="T4" s="11"/>
      <c r="U4" s="11"/>
    </row>
    <row r="5" spans="1:21" s="2" customFormat="1" ht="33">
      <c r="A5" s="66"/>
      <c r="B5" s="10" t="s">
        <v>6</v>
      </c>
      <c r="C5" s="11" t="s">
        <v>97</v>
      </c>
      <c r="D5" s="11" t="s">
        <v>118</v>
      </c>
      <c r="E5" s="13" t="s">
        <v>113</v>
      </c>
      <c r="F5" s="11" t="s">
        <v>54</v>
      </c>
      <c r="G5" s="11" t="s">
        <v>19</v>
      </c>
      <c r="H5" s="11">
        <v>0</v>
      </c>
      <c r="I5" s="11">
        <v>1</v>
      </c>
      <c r="J5" s="11" t="s">
        <v>159</v>
      </c>
      <c r="K5" s="20">
        <f>'Lit review on WRF-Hydro'!G15</f>
        <v>0.1466666666666667</v>
      </c>
      <c r="L5" s="20">
        <f>'Lit review on WRF-Hydro'!H15</f>
        <v>0</v>
      </c>
      <c r="M5" s="20">
        <f>'Lit review on WRF-Hydro'!I15</f>
        <v>1</v>
      </c>
      <c r="N5" s="20"/>
      <c r="O5" s="11"/>
      <c r="P5" s="11"/>
      <c r="Q5" s="11"/>
      <c r="R5" s="11"/>
      <c r="S5" s="11"/>
      <c r="T5" s="11"/>
      <c r="U5" s="11"/>
    </row>
    <row r="6" spans="1:21" s="2" customFormat="1" ht="49.5">
      <c r="A6" s="66"/>
      <c r="B6" s="10" t="s">
        <v>5</v>
      </c>
      <c r="C6" s="11" t="s">
        <v>98</v>
      </c>
      <c r="D6" s="11" t="s">
        <v>120</v>
      </c>
      <c r="E6" s="11" t="s">
        <v>107</v>
      </c>
      <c r="F6" s="11" t="s">
        <v>54</v>
      </c>
      <c r="G6" s="11" t="s">
        <v>121</v>
      </c>
      <c r="H6" s="11">
        <v>0</v>
      </c>
      <c r="I6" s="11" t="s">
        <v>114</v>
      </c>
      <c r="J6" s="11" t="s">
        <v>159</v>
      </c>
      <c r="K6" s="11">
        <f>'Lit review on WRF-Hydro'!G20</f>
        <v>0.26300000000000001</v>
      </c>
      <c r="L6" s="11">
        <f>'Lit review on WRF-Hydro'!H20</f>
        <v>6.9000000000000006E-2</v>
      </c>
      <c r="M6" s="11">
        <f>'Lit review on WRF-Hydro'!I20</f>
        <v>0.78</v>
      </c>
      <c r="N6" s="11"/>
      <c r="O6" s="11"/>
      <c r="P6" s="11"/>
      <c r="Q6" s="11"/>
      <c r="R6" s="11"/>
      <c r="S6" s="11"/>
      <c r="T6" s="11"/>
      <c r="U6" s="11"/>
    </row>
    <row r="7" spans="1:21" s="2" customFormat="1" ht="99">
      <c r="A7" s="66"/>
      <c r="B7" s="10" t="s">
        <v>7</v>
      </c>
      <c r="C7" s="11" t="s">
        <v>97</v>
      </c>
      <c r="D7" s="11" t="s">
        <v>40</v>
      </c>
      <c r="E7" s="11" t="s">
        <v>107</v>
      </c>
      <c r="F7" s="11" t="s">
        <v>54</v>
      </c>
      <c r="G7" s="11" t="s">
        <v>19</v>
      </c>
      <c r="H7" s="11" t="s">
        <v>128</v>
      </c>
      <c r="I7" s="11">
        <v>1</v>
      </c>
      <c r="J7" s="11" t="s">
        <v>130</v>
      </c>
      <c r="K7" s="11">
        <v>0.5</v>
      </c>
      <c r="L7" s="11">
        <v>0.45</v>
      </c>
      <c r="M7" s="11">
        <v>1</v>
      </c>
      <c r="N7" s="11"/>
      <c r="O7" s="11"/>
      <c r="P7" s="11"/>
      <c r="Q7" s="11"/>
      <c r="R7" s="11"/>
      <c r="S7" s="11"/>
      <c r="T7" s="11"/>
      <c r="U7" s="11"/>
    </row>
    <row r="8" spans="1:21" s="2" customFormat="1" ht="99">
      <c r="A8" s="66"/>
      <c r="B8" s="10" t="s">
        <v>8</v>
      </c>
      <c r="C8" s="11" t="s">
        <v>97</v>
      </c>
      <c r="D8" s="11" t="s">
        <v>41</v>
      </c>
      <c r="E8" s="11" t="s">
        <v>107</v>
      </c>
      <c r="F8" s="11" t="s">
        <v>54</v>
      </c>
      <c r="G8" s="11" t="s">
        <v>19</v>
      </c>
      <c r="H8" s="54">
        <v>0</v>
      </c>
      <c r="I8" s="11" t="s">
        <v>129</v>
      </c>
      <c r="J8" s="11" t="s">
        <v>130</v>
      </c>
      <c r="K8" s="11">
        <v>0.35</v>
      </c>
      <c r="L8" s="11">
        <v>0</v>
      </c>
      <c r="M8" s="11">
        <v>0.45</v>
      </c>
      <c r="N8" s="11"/>
      <c r="O8" s="11"/>
      <c r="P8" s="11"/>
      <c r="Q8" s="11"/>
      <c r="R8" s="11"/>
      <c r="S8" s="11"/>
      <c r="T8" s="11"/>
      <c r="U8" s="11"/>
    </row>
    <row r="9" spans="1:21" s="2" customFormat="1" ht="99">
      <c r="A9" s="66"/>
      <c r="B9" s="10" t="s">
        <v>127</v>
      </c>
      <c r="C9" s="11" t="s">
        <v>19</v>
      </c>
      <c r="D9" s="11" t="s">
        <v>122</v>
      </c>
      <c r="E9" s="11" t="s">
        <v>107</v>
      </c>
      <c r="F9" s="11" t="s">
        <v>54</v>
      </c>
      <c r="G9" s="11" t="s">
        <v>19</v>
      </c>
      <c r="H9" s="11">
        <v>0.1</v>
      </c>
      <c r="I9" s="11">
        <v>0.33</v>
      </c>
      <c r="J9" s="11" t="s">
        <v>173</v>
      </c>
      <c r="K9" s="11">
        <v>0.33</v>
      </c>
      <c r="L9" s="11">
        <f>H9</f>
        <v>0.1</v>
      </c>
      <c r="M9" s="11">
        <f>I9</f>
        <v>0.33</v>
      </c>
      <c r="N9" s="11"/>
      <c r="O9" s="11"/>
      <c r="P9" s="11"/>
      <c r="Q9" s="11"/>
      <c r="R9" s="11"/>
      <c r="S9" s="11"/>
      <c r="T9" s="11"/>
      <c r="U9" s="11"/>
    </row>
    <row r="10" spans="1:21" s="17" customFormat="1" ht="82.5">
      <c r="A10" s="66"/>
      <c r="B10" s="15" t="s">
        <v>51</v>
      </c>
      <c r="C10" s="16" t="s">
        <v>19</v>
      </c>
      <c r="D10" s="16" t="s">
        <v>68</v>
      </c>
      <c r="E10" s="55" t="s">
        <v>110</v>
      </c>
      <c r="F10" s="16" t="s">
        <v>53</v>
      </c>
      <c r="G10" s="16" t="s">
        <v>117</v>
      </c>
      <c r="H10" s="16" t="s">
        <v>19</v>
      </c>
      <c r="I10" s="16" t="s">
        <v>19</v>
      </c>
      <c r="J10" s="16" t="s">
        <v>19</v>
      </c>
      <c r="K10" s="16">
        <v>1</v>
      </c>
      <c r="L10" s="16" t="s">
        <v>19</v>
      </c>
      <c r="M10" s="16" t="s">
        <v>19</v>
      </c>
      <c r="N10" s="16"/>
      <c r="O10" s="16"/>
      <c r="P10" s="16"/>
      <c r="Q10" s="16"/>
      <c r="R10" s="16"/>
      <c r="S10" s="16"/>
      <c r="T10" s="16"/>
      <c r="U10" s="16"/>
    </row>
    <row r="11" spans="1:21" s="2" customFormat="1" ht="99">
      <c r="A11" s="66"/>
      <c r="B11" s="15" t="s">
        <v>115</v>
      </c>
      <c r="C11" s="16" t="s">
        <v>19</v>
      </c>
      <c r="D11" s="16" t="s">
        <v>68</v>
      </c>
      <c r="E11" s="55" t="s">
        <v>110</v>
      </c>
      <c r="F11" s="16" t="s">
        <v>53</v>
      </c>
      <c r="G11" s="16" t="s">
        <v>150</v>
      </c>
      <c r="H11" s="16">
        <v>0</v>
      </c>
      <c r="I11" s="16" t="s">
        <v>114</v>
      </c>
      <c r="J11" s="16" t="s">
        <v>19</v>
      </c>
      <c r="K11" s="16" t="s">
        <v>19</v>
      </c>
      <c r="L11" s="16" t="s">
        <v>19</v>
      </c>
      <c r="M11" s="16" t="s">
        <v>19</v>
      </c>
      <c r="N11" s="16"/>
      <c r="O11" s="11"/>
      <c r="P11" s="11"/>
      <c r="Q11" s="11"/>
      <c r="R11" s="11"/>
      <c r="S11" s="11"/>
      <c r="T11" s="11"/>
      <c r="U11" s="11"/>
    </row>
    <row r="12" spans="1:21" s="17" customFormat="1" ht="82.5">
      <c r="A12" s="66"/>
      <c r="B12" s="15" t="s">
        <v>50</v>
      </c>
      <c r="C12" s="16" t="s">
        <v>19</v>
      </c>
      <c r="D12" s="16" t="s">
        <v>111</v>
      </c>
      <c r="E12" s="18" t="s">
        <v>108</v>
      </c>
      <c r="F12" s="16" t="s">
        <v>53</v>
      </c>
      <c r="G12" s="16" t="s">
        <v>112</v>
      </c>
      <c r="H12" s="16" t="s">
        <v>19</v>
      </c>
      <c r="I12" s="16" t="s">
        <v>19</v>
      </c>
      <c r="J12" s="16" t="s">
        <v>19</v>
      </c>
      <c r="K12" s="16">
        <v>1</v>
      </c>
      <c r="L12" s="16" t="s">
        <v>19</v>
      </c>
      <c r="M12" s="16" t="s">
        <v>19</v>
      </c>
      <c r="N12" s="16"/>
      <c r="O12" s="16"/>
      <c r="P12" s="16"/>
      <c r="Q12" s="16"/>
      <c r="R12" s="16"/>
      <c r="S12" s="16"/>
      <c r="T12" s="16"/>
      <c r="U12" s="16"/>
    </row>
    <row r="13" spans="1:21" s="17" customFormat="1" ht="99">
      <c r="A13" s="66"/>
      <c r="B13" s="15" t="s">
        <v>62</v>
      </c>
      <c r="C13" s="16" t="s">
        <v>19</v>
      </c>
      <c r="D13" s="16" t="s">
        <v>111</v>
      </c>
      <c r="E13" s="18" t="s">
        <v>108</v>
      </c>
      <c r="F13" s="16" t="s">
        <v>53</v>
      </c>
      <c r="G13" s="16" t="s">
        <v>109</v>
      </c>
      <c r="H13" s="16" t="s">
        <v>19</v>
      </c>
      <c r="I13" s="16" t="s">
        <v>19</v>
      </c>
      <c r="J13" s="16" t="s">
        <v>19</v>
      </c>
      <c r="K13" s="16" t="s">
        <v>19</v>
      </c>
      <c r="L13" s="16" t="s">
        <v>19</v>
      </c>
      <c r="M13" s="16" t="s">
        <v>19</v>
      </c>
      <c r="N13" s="16"/>
      <c r="O13" s="16"/>
      <c r="P13" s="16"/>
      <c r="Q13" s="16"/>
      <c r="R13" s="16"/>
      <c r="S13" s="16"/>
      <c r="T13" s="16"/>
      <c r="U13" s="16"/>
    </row>
    <row r="14" spans="1:21" s="3" customFormat="1" ht="148.5">
      <c r="A14" s="66"/>
      <c r="B14" s="15" t="s">
        <v>124</v>
      </c>
      <c r="C14" s="16" t="s">
        <v>125</v>
      </c>
      <c r="D14" s="16" t="s">
        <v>126</v>
      </c>
      <c r="E14" s="55" t="s">
        <v>110</v>
      </c>
      <c r="F14" s="16" t="s">
        <v>53</v>
      </c>
      <c r="G14" s="16" t="s">
        <v>149</v>
      </c>
      <c r="H14" s="16">
        <v>0</v>
      </c>
      <c r="I14" s="16">
        <v>1</v>
      </c>
      <c r="J14" s="16" t="s">
        <v>208</v>
      </c>
      <c r="K14" s="16">
        <v>1.4350000000000001E-3</v>
      </c>
      <c r="L14" s="16" t="s">
        <v>19</v>
      </c>
      <c r="M14" s="16" t="s">
        <v>19</v>
      </c>
      <c r="N14" s="16"/>
      <c r="O14" s="11"/>
      <c r="P14" s="11"/>
      <c r="Q14" s="11"/>
      <c r="R14" s="11"/>
      <c r="S14" s="11"/>
      <c r="T14" s="11"/>
      <c r="U14" s="11"/>
    </row>
    <row r="15" spans="1:21" s="3" customFormat="1" ht="49.5">
      <c r="A15" s="66"/>
      <c r="B15" s="10" t="s">
        <v>131</v>
      </c>
      <c r="C15" s="11" t="s">
        <v>19</v>
      </c>
      <c r="D15" s="11" t="s">
        <v>43</v>
      </c>
      <c r="E15" s="56" t="s">
        <v>110</v>
      </c>
      <c r="F15" s="11" t="s">
        <v>54</v>
      </c>
      <c r="G15" s="11" t="s">
        <v>19</v>
      </c>
      <c r="H15" s="11">
        <v>0</v>
      </c>
      <c r="I15" s="11" t="s">
        <v>114</v>
      </c>
      <c r="J15" s="11" t="s">
        <v>159</v>
      </c>
      <c r="K15" s="11">
        <f>'Lit review on WRF-Hydro'!G26</f>
        <v>1000</v>
      </c>
      <c r="L15" s="11">
        <f>'Lit review on WRF-Hydro'!H26</f>
        <v>10</v>
      </c>
      <c r="M15" s="11">
        <f>'Lit review on WRF-Hydro'!I26</f>
        <v>10000</v>
      </c>
      <c r="N15" s="11"/>
      <c r="O15" s="11"/>
      <c r="P15" s="11"/>
      <c r="Q15" s="11"/>
      <c r="R15" s="11"/>
      <c r="S15" s="11"/>
      <c r="T15" s="11"/>
      <c r="U15" s="11"/>
    </row>
    <row r="16" spans="1:21" s="2" customFormat="1" ht="33">
      <c r="A16" s="66"/>
      <c r="B16" s="10" t="s">
        <v>9</v>
      </c>
      <c r="C16" s="11" t="s">
        <v>98</v>
      </c>
      <c r="D16" s="11" t="s">
        <v>44</v>
      </c>
      <c r="E16" s="13" t="s">
        <v>19</v>
      </c>
      <c r="F16" s="11" t="s">
        <v>54</v>
      </c>
      <c r="G16" s="11" t="s">
        <v>19</v>
      </c>
      <c r="H16" s="11">
        <v>0</v>
      </c>
      <c r="I16" s="11" t="s">
        <v>114</v>
      </c>
      <c r="J16" s="11" t="s">
        <v>159</v>
      </c>
      <c r="K16" s="11">
        <f>'Lit review on WRF-Hydro'!G29</f>
        <v>1</v>
      </c>
      <c r="L16" s="11">
        <f>'Lit review on WRF-Hydro'!H29</f>
        <v>0.9</v>
      </c>
      <c r="M16" s="11">
        <f>'Lit review on WRF-Hydro'!I29</f>
        <v>1.2</v>
      </c>
      <c r="N16" s="11"/>
      <c r="O16" s="11"/>
      <c r="P16" s="11"/>
      <c r="Q16" s="11"/>
      <c r="R16" s="11"/>
      <c r="S16" s="11"/>
      <c r="T16" s="11"/>
      <c r="U16" s="11"/>
    </row>
    <row r="17" spans="1:21" s="2" customFormat="1" ht="66">
      <c r="A17" s="59"/>
      <c r="B17" s="10" t="s">
        <v>116</v>
      </c>
      <c r="C17" s="11" t="s">
        <v>19</v>
      </c>
      <c r="D17" s="11" t="s">
        <v>52</v>
      </c>
      <c r="E17" s="11" t="s">
        <v>107</v>
      </c>
      <c r="F17" s="11" t="s">
        <v>54</v>
      </c>
      <c r="G17" s="11" t="s">
        <v>19</v>
      </c>
      <c r="H17" s="11">
        <v>0</v>
      </c>
      <c r="I17" s="11">
        <v>1</v>
      </c>
      <c r="J17" s="11" t="s">
        <v>159</v>
      </c>
      <c r="K17" s="20">
        <f>'Lit review on WRF-Hydro'!G32</f>
        <v>0.625</v>
      </c>
      <c r="L17" s="20">
        <f>'Lit review on WRF-Hydro'!H32</f>
        <v>0.25</v>
      </c>
      <c r="M17" s="20">
        <f>'Lit review on WRF-Hydro'!I32</f>
        <v>1</v>
      </c>
      <c r="N17" s="20"/>
      <c r="O17" s="11"/>
      <c r="P17" s="11"/>
      <c r="Q17" s="11"/>
      <c r="R17" s="11"/>
      <c r="S17" s="11"/>
      <c r="T17" s="11"/>
      <c r="U17" s="11"/>
    </row>
    <row r="18" spans="1:21" s="3" customFormat="1" ht="49.5">
      <c r="A18" s="58" t="s">
        <v>91</v>
      </c>
      <c r="B18" s="10" t="s">
        <v>10</v>
      </c>
      <c r="C18" s="57" t="s">
        <v>98</v>
      </c>
      <c r="D18" s="11" t="s">
        <v>39</v>
      </c>
      <c r="E18" s="13" t="s">
        <v>123</v>
      </c>
      <c r="F18" s="11" t="s">
        <v>54</v>
      </c>
      <c r="G18" s="11" t="s">
        <v>19</v>
      </c>
      <c r="H18" s="11">
        <v>0</v>
      </c>
      <c r="I18" s="11" t="s">
        <v>114</v>
      </c>
      <c r="J18" s="11" t="s">
        <v>159</v>
      </c>
      <c r="K18" s="11">
        <f>'Lit review on WRF-Hydro'!G35</f>
        <v>50</v>
      </c>
      <c r="L18" s="11">
        <f>'Lit review on WRF-Hydro'!H35</f>
        <v>10</v>
      </c>
      <c r="M18" s="11">
        <f>'Lit review on WRF-Hydro'!I35</f>
        <v>250</v>
      </c>
      <c r="N18" s="11"/>
      <c r="O18" s="11"/>
      <c r="P18" s="11"/>
      <c r="Q18" s="11"/>
      <c r="R18" s="11"/>
      <c r="S18" s="11"/>
      <c r="T18" s="11"/>
      <c r="U18" s="11"/>
    </row>
    <row r="19" spans="1:21" s="3" customFormat="1" ht="99">
      <c r="A19" s="66"/>
      <c r="B19" s="10" t="s">
        <v>11</v>
      </c>
      <c r="C19" s="11" t="s">
        <v>99</v>
      </c>
      <c r="D19" s="11" t="s">
        <v>48</v>
      </c>
      <c r="E19" s="13" t="s">
        <v>123</v>
      </c>
      <c r="F19" s="11" t="s">
        <v>54</v>
      </c>
      <c r="G19" s="11" t="s">
        <v>19</v>
      </c>
      <c r="H19" s="11">
        <v>0</v>
      </c>
      <c r="I19" s="11" t="s">
        <v>114</v>
      </c>
      <c r="J19" s="11" t="s">
        <v>212</v>
      </c>
      <c r="K19" s="11">
        <f>'Lit review on WRF-Hydro'!G40</f>
        <v>1</v>
      </c>
      <c r="L19" s="19">
        <f>0.2*EXP(1)/(EXP(1)-1)</f>
        <v>0.31639534137386532</v>
      </c>
      <c r="M19" s="19">
        <f>2*EXP(8)/(EXP(8)-1)</f>
        <v>2.0006711504016823</v>
      </c>
      <c r="N19" s="11"/>
      <c r="O19" s="11"/>
      <c r="P19" s="11"/>
      <c r="Q19" s="11"/>
      <c r="R19" s="11"/>
      <c r="S19" s="11"/>
      <c r="T19" s="11"/>
      <c r="U19" s="11"/>
    </row>
    <row r="20" spans="1:21" s="3" customFormat="1" ht="99">
      <c r="A20" s="59"/>
      <c r="B20" s="10" t="s">
        <v>12</v>
      </c>
      <c r="C20" s="11" t="s">
        <v>19</v>
      </c>
      <c r="D20" s="11" t="s">
        <v>49</v>
      </c>
      <c r="E20" s="13" t="s">
        <v>123</v>
      </c>
      <c r="F20" s="11" t="s">
        <v>54</v>
      </c>
      <c r="G20" s="11" t="s">
        <v>19</v>
      </c>
      <c r="H20" s="11">
        <v>0</v>
      </c>
      <c r="I20" s="11" t="s">
        <v>114</v>
      </c>
      <c r="J20" s="11" t="s">
        <v>159</v>
      </c>
      <c r="K20" s="11">
        <f>'Lit review on WRF-Hydro'!G44</f>
        <v>1.75</v>
      </c>
      <c r="L20" s="11">
        <f>'Lit review on WRF-Hydro'!H44</f>
        <v>1</v>
      </c>
      <c r="M20" s="11">
        <f>'Lit review on WRF-Hydro'!I44</f>
        <v>8</v>
      </c>
      <c r="N20" s="11"/>
      <c r="O20" s="11"/>
      <c r="P20" s="11"/>
      <c r="Q20" s="11"/>
      <c r="R20" s="11"/>
      <c r="S20" s="11"/>
      <c r="T20" s="11"/>
      <c r="U20" s="11"/>
    </row>
    <row r="21" spans="1:21" s="2" customFormat="1" ht="66">
      <c r="A21" s="10" t="s">
        <v>93</v>
      </c>
      <c r="B21" s="10" t="s">
        <v>45</v>
      </c>
      <c r="C21" s="11" t="s">
        <v>46</v>
      </c>
      <c r="D21" s="11" t="s">
        <v>205</v>
      </c>
      <c r="E21" s="13" t="s">
        <v>204</v>
      </c>
      <c r="F21" s="11" t="s">
        <v>54</v>
      </c>
      <c r="G21" s="11" t="s">
        <v>19</v>
      </c>
      <c r="H21" s="11">
        <v>0</v>
      </c>
      <c r="I21" s="11" t="s">
        <v>114</v>
      </c>
      <c r="J21" s="11" t="s">
        <v>159</v>
      </c>
      <c r="K21" s="11">
        <f>'Lit review on WRF-Hydro'!G47</f>
        <v>3</v>
      </c>
      <c r="L21" s="11">
        <f>'Lit review on WRF-Hydro'!H47</f>
        <v>0.1</v>
      </c>
      <c r="M21" s="11">
        <f>'Lit review on WRF-Hydro'!I47</f>
        <v>4</v>
      </c>
      <c r="N21" s="11"/>
      <c r="O21" s="11"/>
      <c r="P21" s="11"/>
      <c r="Q21" s="11"/>
      <c r="R21" s="11"/>
      <c r="S21" s="11"/>
      <c r="T21" s="11"/>
      <c r="U21" s="11"/>
    </row>
    <row r="22" spans="1:21" s="2" customFormat="1" ht="49.5">
      <c r="A22" s="15" t="s">
        <v>2</v>
      </c>
      <c r="B22" s="15" t="s">
        <v>1</v>
      </c>
      <c r="C22" s="16" t="s">
        <v>100</v>
      </c>
      <c r="D22" s="16" t="s">
        <v>38</v>
      </c>
      <c r="E22" s="18" t="s">
        <v>119</v>
      </c>
      <c r="F22" s="16" t="s">
        <v>53</v>
      </c>
      <c r="G22" s="16" t="s">
        <v>149</v>
      </c>
      <c r="H22" s="16">
        <v>0</v>
      </c>
      <c r="I22" s="16" t="s">
        <v>114</v>
      </c>
      <c r="J22" s="16" t="s">
        <v>19</v>
      </c>
      <c r="K22" s="16">
        <v>46.65</v>
      </c>
      <c r="L22" s="16" t="s">
        <v>19</v>
      </c>
      <c r="M22" s="16" t="s">
        <v>19</v>
      </c>
      <c r="N22" s="16"/>
      <c r="O22" s="11"/>
      <c r="P22" s="11"/>
      <c r="Q22" s="11"/>
      <c r="R22" s="11"/>
      <c r="S22" s="11"/>
      <c r="T22" s="11"/>
      <c r="U22" s="11"/>
    </row>
    <row r="23" spans="1:21" s="2" customFormat="1" ht="297">
      <c r="A23" s="58" t="s">
        <v>56</v>
      </c>
      <c r="B23" s="10" t="s">
        <v>13</v>
      </c>
      <c r="C23" s="11"/>
      <c r="D23" s="11" t="s">
        <v>63</v>
      </c>
      <c r="E23" s="13" t="s">
        <v>206</v>
      </c>
      <c r="F23" s="11" t="s">
        <v>54</v>
      </c>
      <c r="G23" s="11" t="s">
        <v>19</v>
      </c>
      <c r="H23" s="11">
        <v>0</v>
      </c>
      <c r="I23" s="11">
        <v>1</v>
      </c>
      <c r="J23" s="11" t="s">
        <v>207</v>
      </c>
      <c r="K23" s="11">
        <v>0.03</v>
      </c>
      <c r="L23" s="11">
        <f>H23</f>
        <v>0</v>
      </c>
      <c r="M23" s="11">
        <f>I23</f>
        <v>1</v>
      </c>
      <c r="N23" s="11"/>
      <c r="O23" s="11"/>
      <c r="P23" s="11"/>
      <c r="Q23" s="11"/>
      <c r="R23" s="11"/>
      <c r="S23" s="11"/>
      <c r="T23" s="11"/>
      <c r="U23" s="11"/>
    </row>
    <row r="24" spans="1:21" s="2" customFormat="1" ht="66">
      <c r="A24" s="59"/>
      <c r="B24" s="15" t="s">
        <v>14</v>
      </c>
      <c r="C24" s="16"/>
      <c r="D24" s="16" t="s">
        <v>65</v>
      </c>
      <c r="E24" s="18"/>
      <c r="F24" s="16" t="s">
        <v>53</v>
      </c>
      <c r="G24" s="16" t="s">
        <v>101</v>
      </c>
      <c r="H24" s="16" t="s">
        <v>19</v>
      </c>
      <c r="I24" s="16" t="s">
        <v>19</v>
      </c>
      <c r="J24" s="16" t="s">
        <v>196</v>
      </c>
      <c r="K24" s="16" t="s">
        <v>199</v>
      </c>
      <c r="L24" s="16" t="s">
        <v>19</v>
      </c>
      <c r="M24" s="16" t="s">
        <v>19</v>
      </c>
      <c r="N24" s="16"/>
      <c r="O24" s="11"/>
      <c r="P24" s="11"/>
      <c r="Q24" s="11"/>
      <c r="R24" s="11"/>
      <c r="S24" s="11"/>
      <c r="T24" s="11"/>
      <c r="U24" s="11"/>
    </row>
    <row r="25" spans="1:21" s="2" customFormat="1" ht="181.5">
      <c r="A25" s="10" t="s">
        <v>16</v>
      </c>
      <c r="B25" s="15" t="s">
        <v>15</v>
      </c>
      <c r="C25" s="16" t="s">
        <v>19</v>
      </c>
      <c r="D25" s="16" t="s">
        <v>42</v>
      </c>
      <c r="E25" s="18"/>
      <c r="F25" s="16" t="s">
        <v>53</v>
      </c>
      <c r="G25" s="16" t="s">
        <v>101</v>
      </c>
      <c r="H25" s="16" t="s">
        <v>19</v>
      </c>
      <c r="I25" s="16" t="s">
        <v>19</v>
      </c>
      <c r="J25" s="16" t="s">
        <v>198</v>
      </c>
      <c r="K25" s="16" t="s">
        <v>197</v>
      </c>
      <c r="L25" s="16" t="s">
        <v>19</v>
      </c>
      <c r="M25" s="16" t="s">
        <v>19</v>
      </c>
      <c r="N25" s="16"/>
      <c r="O25" s="11"/>
      <c r="P25" s="11"/>
      <c r="Q25" s="11"/>
      <c r="R25" s="11"/>
      <c r="S25" s="11"/>
      <c r="T25" s="11"/>
      <c r="U25" s="11"/>
    </row>
    <row r="36" spans="1:5" s="2" customFormat="1">
      <c r="A36" s="6"/>
    </row>
    <row r="37" spans="1:5" s="2" customFormat="1">
      <c r="A37" s="6"/>
    </row>
    <row r="39" spans="1:5">
      <c r="E39" s="2"/>
    </row>
    <row r="40" spans="1:5">
      <c r="E40" s="2"/>
    </row>
  </sheetData>
  <mergeCells count="7">
    <mergeCell ref="A23:A24"/>
    <mergeCell ref="A1:E1"/>
    <mergeCell ref="Q1:U1"/>
    <mergeCell ref="F1:I1"/>
    <mergeCell ref="J1:P1"/>
    <mergeCell ref="A3:A17"/>
    <mergeCell ref="A18:A20"/>
  </mergeCells>
  <phoneticPr fontId="1"/>
  <pageMargins left="0.7" right="0.7" top="0.75" bottom="0.75" header="0.3" footer="0.3"/>
  <pageSetup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CFF8-16E9-44BD-BC94-406D58013BA0}">
  <dimension ref="A1:S60"/>
  <sheetViews>
    <sheetView topLeftCell="A37" zoomScale="85" zoomScaleNormal="85" workbookViewId="0">
      <selection activeCell="E36" sqref="E36"/>
    </sheetView>
  </sheetViews>
  <sheetFormatPr defaultRowHeight="18.75"/>
  <cols>
    <col min="1" max="1" width="19.5" style="52" customWidth="1"/>
    <col min="2" max="2" width="30" style="21" customWidth="1"/>
    <col min="3" max="3" width="22.625" style="21" bestFit="1" customWidth="1"/>
    <col min="4" max="4" width="13.125" style="21" customWidth="1"/>
    <col min="5" max="5" width="9" style="21"/>
    <col min="6" max="6" width="17" style="21" customWidth="1"/>
    <col min="7" max="7" width="14.375" style="21" bestFit="1" customWidth="1"/>
    <col min="8" max="8" width="13" style="21" customWidth="1"/>
    <col min="9" max="9" width="15.625" style="21" customWidth="1"/>
    <col min="10" max="10" width="20.25" style="21" bestFit="1" customWidth="1"/>
    <col min="11" max="11" width="86.125" style="21" customWidth="1"/>
    <col min="12" max="16384" width="9" style="21"/>
  </cols>
  <sheetData>
    <row r="1" spans="1:11">
      <c r="A1" s="68" t="s">
        <v>102</v>
      </c>
      <c r="B1" s="69"/>
      <c r="C1" s="69"/>
      <c r="D1" s="69" t="s">
        <v>103</v>
      </c>
      <c r="E1" s="69"/>
      <c r="F1" s="69" t="s">
        <v>79</v>
      </c>
      <c r="G1" s="69"/>
      <c r="H1" s="69"/>
      <c r="I1" s="69"/>
      <c r="J1" s="69"/>
      <c r="K1" s="69"/>
    </row>
    <row r="2" spans="1:11" ht="66">
      <c r="A2" s="22" t="s">
        <v>75</v>
      </c>
      <c r="B2" s="22" t="s">
        <v>76</v>
      </c>
      <c r="C2" s="22" t="s">
        <v>66</v>
      </c>
      <c r="D2" s="22" t="s">
        <v>77</v>
      </c>
      <c r="E2" s="22" t="s">
        <v>95</v>
      </c>
      <c r="F2" s="22" t="s">
        <v>58</v>
      </c>
      <c r="G2" s="22" t="s">
        <v>0</v>
      </c>
      <c r="H2" s="22" t="s">
        <v>83</v>
      </c>
      <c r="I2" s="22" t="s">
        <v>84</v>
      </c>
      <c r="J2" s="22" t="s">
        <v>87</v>
      </c>
      <c r="K2" s="22" t="s">
        <v>86</v>
      </c>
    </row>
    <row r="3" spans="1:11" s="28" customFormat="1" ht="99">
      <c r="A3" s="67" t="s">
        <v>92</v>
      </c>
      <c r="B3" s="23" t="str">
        <f>'Definition &amp; analysis design'!B3</f>
        <v>bb</v>
      </c>
      <c r="C3" s="24" t="str">
        <f>'Definition &amp; analysis design'!C3</f>
        <v>-</v>
      </c>
      <c r="D3" s="24" t="s">
        <v>57</v>
      </c>
      <c r="E3" s="24" t="s">
        <v>154</v>
      </c>
      <c r="F3" s="25" t="s">
        <v>19</v>
      </c>
      <c r="G3" s="26">
        <f>G4</f>
        <v>8.17</v>
      </c>
      <c r="H3" s="26">
        <f>H4</f>
        <v>2</v>
      </c>
      <c r="I3" s="26">
        <f>I4</f>
        <v>15</v>
      </c>
      <c r="J3" s="27" t="s">
        <v>158</v>
      </c>
      <c r="K3" s="24"/>
    </row>
    <row r="4" spans="1:11" s="28" customFormat="1" ht="66">
      <c r="A4" s="67"/>
      <c r="B4" s="23"/>
      <c r="C4" s="24"/>
      <c r="D4" s="24"/>
      <c r="E4" s="24"/>
      <c r="F4" s="24" t="s">
        <v>19</v>
      </c>
      <c r="G4" s="24">
        <f>G8</f>
        <v>8.17</v>
      </c>
      <c r="H4" s="24">
        <f>H7</f>
        <v>2</v>
      </c>
      <c r="I4" s="24">
        <f>I7</f>
        <v>15</v>
      </c>
      <c r="J4" s="24" t="s">
        <v>189</v>
      </c>
      <c r="K4" s="24"/>
    </row>
    <row r="5" spans="1:11" s="28" customFormat="1">
      <c r="A5" s="67"/>
      <c r="B5" s="23"/>
      <c r="C5" s="24"/>
      <c r="D5" s="24"/>
      <c r="E5" s="24"/>
      <c r="F5" s="24" t="s">
        <v>145</v>
      </c>
      <c r="G5" s="24" t="s">
        <v>134</v>
      </c>
      <c r="H5" s="24" t="s">
        <v>133</v>
      </c>
      <c r="I5" s="24" t="s">
        <v>135</v>
      </c>
      <c r="J5" s="24" t="s">
        <v>144</v>
      </c>
      <c r="K5" s="24"/>
    </row>
    <row r="6" spans="1:11" s="28" customFormat="1" ht="46.5" customHeight="1">
      <c r="A6" s="67"/>
      <c r="B6" s="23"/>
      <c r="C6" s="24"/>
      <c r="D6" s="24"/>
      <c r="E6" s="24"/>
      <c r="F6" s="24" t="s">
        <v>145</v>
      </c>
      <c r="G6" s="24" t="s">
        <v>134</v>
      </c>
      <c r="H6" s="24" t="s">
        <v>133</v>
      </c>
      <c r="I6" s="24" t="s">
        <v>135</v>
      </c>
      <c r="J6" s="24" t="s">
        <v>137</v>
      </c>
      <c r="K6" s="29" t="s">
        <v>139</v>
      </c>
    </row>
    <row r="7" spans="1:11" s="28" customFormat="1" ht="46.5" customHeight="1">
      <c r="A7" s="67"/>
      <c r="B7" s="23"/>
      <c r="C7" s="24"/>
      <c r="D7" s="24"/>
      <c r="E7" s="24"/>
      <c r="F7" s="24" t="s">
        <v>146</v>
      </c>
      <c r="G7" s="24" t="s">
        <v>19</v>
      </c>
      <c r="H7" s="24">
        <v>2</v>
      </c>
      <c r="I7" s="24">
        <v>15</v>
      </c>
      <c r="J7" s="24" t="s">
        <v>142</v>
      </c>
      <c r="K7" s="29" t="s">
        <v>140</v>
      </c>
    </row>
    <row r="8" spans="1:11" s="28" customFormat="1" ht="49.5">
      <c r="A8" s="67"/>
      <c r="B8" s="23"/>
      <c r="C8" s="24"/>
      <c r="D8" s="24"/>
      <c r="E8" s="24"/>
      <c r="F8" s="24" t="s">
        <v>19</v>
      </c>
      <c r="G8" s="25">
        <v>8.17</v>
      </c>
      <c r="H8" s="25">
        <v>2.79</v>
      </c>
      <c r="I8" s="25">
        <v>11.55</v>
      </c>
      <c r="J8" s="24" t="s">
        <v>153</v>
      </c>
      <c r="K8" s="30" t="s">
        <v>157</v>
      </c>
    </row>
    <row r="9" spans="1:11" s="35" customFormat="1" ht="66">
      <c r="A9" s="67"/>
      <c r="B9" s="31" t="str">
        <f>'Definition &amp; analysis design'!B4</f>
        <v>satdk</v>
      </c>
      <c r="C9" s="32" t="str">
        <f>'Definition &amp; analysis design'!C4</f>
        <v>meters/second
[m/s]</v>
      </c>
      <c r="D9" s="32" t="s">
        <v>64</v>
      </c>
      <c r="E9" s="32" t="s">
        <v>35</v>
      </c>
      <c r="F9" s="32" t="s">
        <v>59</v>
      </c>
      <c r="G9" s="33">
        <f>G10</f>
        <v>2.4499999999999998E-6</v>
      </c>
      <c r="H9" s="33">
        <f>$G9*REPLACE(H10, 1, 1, "")</f>
        <v>4.8999999999999997E-7</v>
      </c>
      <c r="I9" s="33">
        <f>$G9*REPLACE(I10, 1, 1, "")</f>
        <v>2.4499999999999999E-5</v>
      </c>
      <c r="J9" s="31" t="s">
        <v>158</v>
      </c>
      <c r="K9" s="34"/>
    </row>
    <row r="10" spans="1:11" ht="66">
      <c r="A10" s="67"/>
      <c r="B10" s="36"/>
      <c r="C10" s="36"/>
      <c r="D10" s="36"/>
      <c r="E10" s="36"/>
      <c r="F10" s="36"/>
      <c r="G10" s="37">
        <f>G14</f>
        <v>2.4499999999999998E-6</v>
      </c>
      <c r="H10" s="32" t="str">
        <f>H12</f>
        <v>x0.2</v>
      </c>
      <c r="I10" s="32" t="str">
        <f>I12</f>
        <v>x10</v>
      </c>
      <c r="J10" s="32" t="s">
        <v>190</v>
      </c>
      <c r="K10" s="32"/>
    </row>
    <row r="11" spans="1:11">
      <c r="A11" s="67"/>
      <c r="B11" s="36"/>
      <c r="C11" s="36"/>
      <c r="D11" s="36"/>
      <c r="E11" s="36"/>
      <c r="F11" s="36"/>
      <c r="G11" s="37" t="s">
        <v>19</v>
      </c>
      <c r="H11" s="32" t="s">
        <v>147</v>
      </c>
      <c r="I11" s="32" t="s">
        <v>148</v>
      </c>
      <c r="J11" s="32" t="s">
        <v>179</v>
      </c>
      <c r="K11" s="32"/>
    </row>
    <row r="12" spans="1:11" ht="33">
      <c r="A12" s="67"/>
      <c r="B12" s="31"/>
      <c r="C12" s="32"/>
      <c r="D12" s="32"/>
      <c r="E12" s="32"/>
      <c r="F12" s="32"/>
      <c r="G12" s="37" t="s">
        <v>19</v>
      </c>
      <c r="H12" s="32" t="s">
        <v>147</v>
      </c>
      <c r="I12" s="32" t="s">
        <v>148</v>
      </c>
      <c r="J12" s="32" t="s">
        <v>137</v>
      </c>
      <c r="K12" s="38" t="s">
        <v>139</v>
      </c>
    </row>
    <row r="13" spans="1:11" ht="33">
      <c r="A13" s="67"/>
      <c r="B13" s="31"/>
      <c r="C13" s="32"/>
      <c r="D13" s="32"/>
      <c r="E13" s="32"/>
      <c r="F13" s="32"/>
      <c r="G13" s="37" t="s">
        <v>19</v>
      </c>
      <c r="H13" s="37">
        <v>4.9999999999999998E-7</v>
      </c>
      <c r="I13" s="37">
        <v>5.0000000000000002E-5</v>
      </c>
      <c r="J13" s="32" t="s">
        <v>141</v>
      </c>
      <c r="K13" s="32" t="s">
        <v>155</v>
      </c>
    </row>
    <row r="14" spans="1:11" ht="49.5">
      <c r="A14" s="67"/>
      <c r="B14" s="31"/>
      <c r="C14" s="32"/>
      <c r="D14" s="32"/>
      <c r="E14" s="32"/>
      <c r="F14" s="32"/>
      <c r="G14" s="37">
        <v>2.4499999999999998E-6</v>
      </c>
      <c r="H14" s="39" t="s">
        <v>19</v>
      </c>
      <c r="I14" s="39" t="s">
        <v>19</v>
      </c>
      <c r="J14" s="32" t="s">
        <v>156</v>
      </c>
      <c r="K14" s="32"/>
    </row>
    <row r="15" spans="1:11" ht="115.5">
      <c r="A15" s="67"/>
      <c r="B15" s="23" t="str">
        <f>'Definition &amp; analysis design'!B5</f>
        <v>slop</v>
      </c>
      <c r="C15" s="24" t="str">
        <f>'Definition &amp; analysis design'!C5</f>
        <v>meters/meters
[m/m]</v>
      </c>
      <c r="D15" s="24" t="s">
        <v>6</v>
      </c>
      <c r="E15" s="24" t="s">
        <v>162</v>
      </c>
      <c r="F15" s="24"/>
      <c r="G15" s="40">
        <f>G16</f>
        <v>0.1466666666666667</v>
      </c>
      <c r="H15" s="24">
        <f>H16</f>
        <v>0</v>
      </c>
      <c r="I15" s="24">
        <f>I16</f>
        <v>1</v>
      </c>
      <c r="J15" s="23" t="s">
        <v>158</v>
      </c>
      <c r="K15" s="24"/>
    </row>
    <row r="16" spans="1:11" s="28" customFormat="1" ht="66">
      <c r="A16" s="67"/>
      <c r="B16" s="25"/>
      <c r="C16" s="25"/>
      <c r="D16" s="25"/>
      <c r="E16" s="25"/>
      <c r="F16" s="25"/>
      <c r="G16" s="40">
        <f>G18</f>
        <v>0.1466666666666667</v>
      </c>
      <c r="H16" s="24">
        <f>H17</f>
        <v>0</v>
      </c>
      <c r="I16" s="24">
        <f>I17</f>
        <v>1</v>
      </c>
      <c r="J16" s="24" t="s">
        <v>165</v>
      </c>
      <c r="K16" s="24"/>
    </row>
    <row r="17" spans="1:11" s="28" customFormat="1" ht="33">
      <c r="A17" s="67"/>
      <c r="B17" s="23"/>
      <c r="C17" s="24"/>
      <c r="D17" s="24"/>
      <c r="E17" s="24"/>
      <c r="F17" s="24" t="s">
        <v>166</v>
      </c>
      <c r="G17" s="24">
        <v>0.1</v>
      </c>
      <c r="H17" s="24">
        <v>0</v>
      </c>
      <c r="I17" s="24">
        <v>1</v>
      </c>
      <c r="J17" s="24" t="s">
        <v>136</v>
      </c>
      <c r="K17" s="29" t="s">
        <v>139</v>
      </c>
    </row>
    <row r="18" spans="1:11" s="28" customFormat="1" ht="33">
      <c r="A18" s="67"/>
      <c r="B18" s="23"/>
      <c r="C18" s="24"/>
      <c r="D18" s="24"/>
      <c r="E18" s="24"/>
      <c r="F18" s="24" t="s">
        <v>19</v>
      </c>
      <c r="G18" s="41">
        <f>AVERAGE(16/100, 14/100, 14/100)</f>
        <v>0.1466666666666667</v>
      </c>
      <c r="H18" s="24" t="s">
        <v>19</v>
      </c>
      <c r="I18" s="24" t="s">
        <v>19</v>
      </c>
      <c r="J18" s="24" t="s">
        <v>163</v>
      </c>
      <c r="K18" s="24" t="s">
        <v>164</v>
      </c>
    </row>
    <row r="19" spans="1:11" s="28" customFormat="1" ht="49.5">
      <c r="A19" s="67"/>
      <c r="B19" s="23"/>
      <c r="C19" s="24"/>
      <c r="D19" s="24"/>
      <c r="E19" s="24"/>
      <c r="F19" s="24" t="s">
        <v>19</v>
      </c>
      <c r="G19" s="24">
        <f>1/8</f>
        <v>0.125</v>
      </c>
      <c r="H19" s="24" t="s">
        <v>19</v>
      </c>
      <c r="I19" s="24" t="s">
        <v>19</v>
      </c>
      <c r="J19" s="24" t="s">
        <v>161</v>
      </c>
      <c r="K19" s="24" t="s">
        <v>160</v>
      </c>
    </row>
    <row r="20" spans="1:11" ht="132">
      <c r="A20" s="67"/>
      <c r="B20" s="31" t="str">
        <f>'Definition &amp; analysis design'!B6</f>
        <v>satpsi</v>
      </c>
      <c r="C20" s="32" t="str">
        <f>'Definition &amp; analysis design'!C6</f>
        <v>meters
[m]</v>
      </c>
      <c r="D20" s="32" t="s">
        <v>5</v>
      </c>
      <c r="E20" s="32" t="s">
        <v>60</v>
      </c>
      <c r="F20" s="32" t="s">
        <v>53</v>
      </c>
      <c r="G20" s="32">
        <f>G22</f>
        <v>0.26300000000000001</v>
      </c>
      <c r="H20" s="32">
        <f>H22</f>
        <v>6.9000000000000006E-2</v>
      </c>
      <c r="I20" s="32">
        <f>I21</f>
        <v>0.78</v>
      </c>
      <c r="J20" s="31" t="s">
        <v>170</v>
      </c>
      <c r="K20" s="32"/>
    </row>
    <row r="21" spans="1:11">
      <c r="A21" s="67"/>
      <c r="B21" s="31"/>
      <c r="C21" s="32"/>
      <c r="D21" s="32"/>
      <c r="E21" s="32"/>
      <c r="F21" s="32"/>
      <c r="G21" s="37" t="s">
        <v>19</v>
      </c>
      <c r="H21" s="36">
        <v>0.02</v>
      </c>
      <c r="I21" s="36">
        <v>0.78</v>
      </c>
      <c r="J21" s="36" t="s">
        <v>142</v>
      </c>
      <c r="K21" s="32" t="s">
        <v>169</v>
      </c>
    </row>
    <row r="22" spans="1:11" ht="49.5">
      <c r="A22" s="67"/>
      <c r="B22" s="31"/>
      <c r="C22" s="32"/>
      <c r="D22" s="32"/>
      <c r="E22" s="32"/>
      <c r="F22" s="32"/>
      <c r="G22" s="32">
        <v>0.26300000000000001</v>
      </c>
      <c r="H22" s="39">
        <v>6.9000000000000006E-2</v>
      </c>
      <c r="I22" s="39">
        <v>0.75900000000000001</v>
      </c>
      <c r="J22" s="32" t="s">
        <v>156</v>
      </c>
      <c r="K22" s="38" t="s">
        <v>139</v>
      </c>
    </row>
    <row r="23" spans="1:11" s="28" customFormat="1" ht="82.5">
      <c r="A23" s="67"/>
      <c r="B23" s="42" t="str">
        <f>'Definition &amp; analysis design'!B7</f>
        <v>smcmax</v>
      </c>
      <c r="C23" s="43" t="str">
        <f>'Definition &amp; analysis design'!C7</f>
        <v>meters/meters
[m/m]</v>
      </c>
      <c r="D23" s="43" t="s">
        <v>7</v>
      </c>
      <c r="E23" s="43" t="s">
        <v>40</v>
      </c>
      <c r="F23" s="43" t="s">
        <v>59</v>
      </c>
      <c r="G23" s="43">
        <v>0.56999999999999995</v>
      </c>
      <c r="H23" s="43">
        <v>0.33</v>
      </c>
      <c r="I23" s="43">
        <v>0.7</v>
      </c>
      <c r="J23" s="43" t="s">
        <v>61</v>
      </c>
      <c r="K23" s="43" t="s">
        <v>55</v>
      </c>
    </row>
    <row r="24" spans="1:11" ht="33">
      <c r="A24" s="67"/>
      <c r="B24" s="44" t="str">
        <f>'Definition &amp; analysis design'!B8</f>
        <v>wltsmc</v>
      </c>
      <c r="C24" s="45" t="str">
        <f>'Definition &amp; analysis design'!C8</f>
        <v>meters/meters
[m/m]</v>
      </c>
      <c r="D24" s="45" t="s">
        <v>8</v>
      </c>
      <c r="E24" s="45" t="s">
        <v>41</v>
      </c>
      <c r="F24" s="45" t="s">
        <v>53</v>
      </c>
      <c r="G24" s="45" t="s">
        <v>71</v>
      </c>
      <c r="H24" s="45">
        <v>0</v>
      </c>
      <c r="I24" s="45">
        <v>1</v>
      </c>
      <c r="J24" s="45" t="s">
        <v>69</v>
      </c>
      <c r="K24" s="45" t="s">
        <v>70</v>
      </c>
    </row>
    <row r="25" spans="1:11" s="28" customFormat="1" ht="49.5">
      <c r="A25" s="67"/>
      <c r="B25" s="42" t="str">
        <f>'Definition &amp; analysis design'!B9</f>
        <v>field_capacity_atm_press_fraction (alpha_fc in the NOAA version CFE)</v>
      </c>
      <c r="C25" s="43" t="str">
        <f>'Definition &amp; analysis design'!C9</f>
        <v>-</v>
      </c>
      <c r="D25" s="43" t="s">
        <v>172</v>
      </c>
      <c r="E25" s="43" t="s">
        <v>19</v>
      </c>
      <c r="F25" s="43" t="s">
        <v>19</v>
      </c>
      <c r="G25" s="43" t="s">
        <v>19</v>
      </c>
      <c r="H25" s="43" t="s">
        <v>19</v>
      </c>
      <c r="I25" s="43">
        <f>-I24</f>
        <v>-1</v>
      </c>
      <c r="J25" s="43" t="s">
        <v>172</v>
      </c>
      <c r="K25" s="43" t="s">
        <v>19</v>
      </c>
    </row>
    <row r="26" spans="1:11" ht="49.5">
      <c r="A26" s="67"/>
      <c r="B26" s="31" t="str">
        <f>'Definition &amp; analysis design'!B15</f>
        <v>lksatfac</v>
      </c>
      <c r="C26" s="32" t="str">
        <f>'Definition &amp; analysis design'!C15</f>
        <v>-</v>
      </c>
      <c r="D26" s="32"/>
      <c r="E26" s="32" t="str">
        <f>'Definition &amp; analysis design'!D15</f>
        <v>Multiplier applied to satdk</v>
      </c>
      <c r="F26" s="32" t="s">
        <v>19</v>
      </c>
      <c r="G26" s="32">
        <f>G27</f>
        <v>1000</v>
      </c>
      <c r="H26" s="32">
        <f>H28</f>
        <v>10</v>
      </c>
      <c r="I26" s="32">
        <f>I28</f>
        <v>10000</v>
      </c>
      <c r="J26" s="31" t="s">
        <v>158</v>
      </c>
      <c r="K26" s="32"/>
    </row>
    <row r="27" spans="1:11" ht="33">
      <c r="A27" s="67"/>
      <c r="B27" s="31"/>
      <c r="C27" s="32"/>
      <c r="D27" s="32"/>
      <c r="E27" s="32"/>
      <c r="F27" s="32" t="s">
        <v>168</v>
      </c>
      <c r="G27" s="32">
        <v>1000</v>
      </c>
      <c r="H27" s="32">
        <v>10</v>
      </c>
      <c r="I27" s="32">
        <v>10000</v>
      </c>
      <c r="J27" s="32" t="s">
        <v>136</v>
      </c>
      <c r="K27" s="32" t="s">
        <v>138</v>
      </c>
    </row>
    <row r="28" spans="1:11" ht="33">
      <c r="A28" s="67"/>
      <c r="B28" s="31"/>
      <c r="C28" s="32"/>
      <c r="D28" s="32"/>
      <c r="E28" s="32"/>
      <c r="F28" s="32" t="s">
        <v>19</v>
      </c>
      <c r="G28" s="32" t="s">
        <v>19</v>
      </c>
      <c r="H28" s="32">
        <v>10</v>
      </c>
      <c r="I28" s="32">
        <v>10000</v>
      </c>
      <c r="J28" s="32" t="s">
        <v>132</v>
      </c>
      <c r="K28" s="32"/>
    </row>
    <row r="29" spans="1:11" s="28" customFormat="1" ht="66">
      <c r="A29" s="67"/>
      <c r="B29" s="23" t="str">
        <f>'Definition &amp; analysis design'!B16</f>
        <v>D</v>
      </c>
      <c r="C29" s="24" t="str">
        <f>'Definition &amp; analysis design'!C16</f>
        <v>meters
[m]</v>
      </c>
      <c r="D29" s="24"/>
      <c r="E29" s="24" t="s">
        <v>19</v>
      </c>
      <c r="F29" s="24" t="s">
        <v>19</v>
      </c>
      <c r="G29" s="24">
        <f>G30</f>
        <v>1</v>
      </c>
      <c r="H29" s="24">
        <f>H31</f>
        <v>0.9</v>
      </c>
      <c r="I29" s="24">
        <f>I31</f>
        <v>1.2</v>
      </c>
      <c r="J29" s="23" t="s">
        <v>187</v>
      </c>
      <c r="K29" s="24"/>
    </row>
    <row r="30" spans="1:11" s="28" customFormat="1">
      <c r="A30" s="67"/>
      <c r="B30" s="23"/>
      <c r="C30" s="24"/>
      <c r="D30" s="24"/>
      <c r="E30" s="24" t="s">
        <v>19</v>
      </c>
      <c r="F30" s="24" t="s">
        <v>19</v>
      </c>
      <c r="G30" s="24">
        <v>1</v>
      </c>
      <c r="H30" s="24" t="s">
        <v>19</v>
      </c>
      <c r="I30" s="24" t="s">
        <v>19</v>
      </c>
      <c r="J30" s="24" t="s">
        <v>186</v>
      </c>
      <c r="K30" s="24" t="s">
        <v>184</v>
      </c>
    </row>
    <row r="31" spans="1:11" s="28" customFormat="1">
      <c r="A31" s="67"/>
      <c r="B31" s="23"/>
      <c r="C31" s="24"/>
      <c r="D31" s="24"/>
      <c r="E31" s="24" t="s">
        <v>19</v>
      </c>
      <c r="F31" s="24" t="s">
        <v>19</v>
      </c>
      <c r="G31" s="24" t="s">
        <v>19</v>
      </c>
      <c r="H31" s="24">
        <v>0.9</v>
      </c>
      <c r="I31" s="24">
        <v>1.2</v>
      </c>
      <c r="J31" s="24" t="s">
        <v>183</v>
      </c>
      <c r="K31" s="24" t="s">
        <v>185</v>
      </c>
    </row>
    <row r="32" spans="1:11" s="46" customFormat="1" ht="49.5">
      <c r="A32" s="67"/>
      <c r="B32" s="31" t="str">
        <f>'Definition &amp; analysis design'!B17</f>
        <v>trigger_z_m_coeff (*added by me)</v>
      </c>
      <c r="C32" s="32" t="str">
        <f>'Definition &amp; analysis design'!C17</f>
        <v>-</v>
      </c>
      <c r="D32" s="32" t="s">
        <v>171</v>
      </c>
      <c r="E32" s="32" t="s">
        <v>167</v>
      </c>
      <c r="F32" s="32" t="s">
        <v>167</v>
      </c>
      <c r="G32" s="32">
        <f>AVERAGE(H32:I32)</f>
        <v>0.625</v>
      </c>
      <c r="H32" s="32">
        <f>H33</f>
        <v>0.25</v>
      </c>
      <c r="I32" s="32">
        <f>I33</f>
        <v>1</v>
      </c>
      <c r="J32" s="32" t="s">
        <v>188</v>
      </c>
      <c r="K32" s="36"/>
    </row>
    <row r="33" spans="1:11" s="46" customFormat="1" ht="66">
      <c r="A33" s="31"/>
      <c r="B33" s="31"/>
      <c r="C33" s="32"/>
      <c r="D33" s="32"/>
      <c r="E33" s="32" t="s">
        <v>19</v>
      </c>
      <c r="F33" s="32" t="s">
        <v>19</v>
      </c>
      <c r="G33" s="32" t="s">
        <v>19</v>
      </c>
      <c r="H33" s="32">
        <f>0.3/1.2</f>
        <v>0.25</v>
      </c>
      <c r="I33" s="47">
        <v>1</v>
      </c>
      <c r="J33" s="32" t="s">
        <v>174</v>
      </c>
      <c r="K33" s="36"/>
    </row>
    <row r="34" spans="1:11">
      <c r="A34" s="31"/>
      <c r="B34" s="44"/>
      <c r="C34" s="45"/>
      <c r="D34" s="45"/>
      <c r="E34" s="45" t="s">
        <v>167</v>
      </c>
      <c r="F34" s="45" t="s">
        <v>167</v>
      </c>
      <c r="G34" s="45" t="s">
        <v>167</v>
      </c>
      <c r="H34" s="45" t="s">
        <v>167</v>
      </c>
      <c r="I34" s="45" t="s">
        <v>167</v>
      </c>
      <c r="J34" s="32" t="s">
        <v>182</v>
      </c>
      <c r="K34" s="36" t="s">
        <v>181</v>
      </c>
    </row>
    <row r="35" spans="1:11" s="28" customFormat="1" ht="82.5">
      <c r="A35" s="67" t="s">
        <v>91</v>
      </c>
      <c r="B35" s="23" t="str">
        <f>'Definition &amp; analysis design'!B18</f>
        <v>max_gw_storage</v>
      </c>
      <c r="C35" s="24" t="str">
        <f>'Definition &amp; analysis design'!C18</f>
        <v>meters
[m]</v>
      </c>
      <c r="D35" s="24" t="s">
        <v>67</v>
      </c>
      <c r="E35" s="24" t="s">
        <v>211</v>
      </c>
      <c r="F35" s="24" t="s">
        <v>19</v>
      </c>
      <c r="G35" s="24">
        <f>G37</f>
        <v>50</v>
      </c>
      <c r="H35" s="24">
        <f>H38</f>
        <v>10</v>
      </c>
      <c r="I35" s="24">
        <f>I38</f>
        <v>250</v>
      </c>
      <c r="J35" s="48" t="s">
        <v>180</v>
      </c>
      <c r="K35" s="24"/>
    </row>
    <row r="36" spans="1:11" s="28" customFormat="1" ht="82.5">
      <c r="A36" s="67"/>
      <c r="B36" s="23"/>
      <c r="C36" s="24"/>
      <c r="D36" s="24"/>
      <c r="E36" s="24" t="s">
        <v>175</v>
      </c>
      <c r="F36" s="24" t="s">
        <v>19</v>
      </c>
      <c r="G36" s="24" t="s">
        <v>19</v>
      </c>
      <c r="H36" s="24">
        <v>10</v>
      </c>
      <c r="I36" s="24">
        <v>250</v>
      </c>
      <c r="J36" s="24" t="s">
        <v>179</v>
      </c>
      <c r="K36" s="29"/>
    </row>
    <row r="37" spans="1:11" s="28" customFormat="1" ht="66">
      <c r="A37" s="67"/>
      <c r="B37" s="23"/>
      <c r="C37" s="24"/>
      <c r="D37" s="24"/>
      <c r="E37" s="24" t="s">
        <v>176</v>
      </c>
      <c r="F37" s="24" t="s">
        <v>19</v>
      </c>
      <c r="G37" s="24">
        <v>50</v>
      </c>
      <c r="H37" s="24" t="s">
        <v>19</v>
      </c>
      <c r="I37" s="24" t="s">
        <v>19</v>
      </c>
      <c r="J37" s="24" t="s">
        <v>178</v>
      </c>
      <c r="K37" s="29" t="s">
        <v>177</v>
      </c>
    </row>
    <row r="38" spans="1:11" s="28" customFormat="1" ht="82.5">
      <c r="A38" s="67"/>
      <c r="B38" s="23"/>
      <c r="C38" s="24"/>
      <c r="D38" s="24"/>
      <c r="E38" s="24" t="s">
        <v>210</v>
      </c>
      <c r="F38" s="24" t="s">
        <v>168</v>
      </c>
      <c r="G38" s="24">
        <v>25</v>
      </c>
      <c r="H38" s="24">
        <v>10</v>
      </c>
      <c r="I38" s="24">
        <v>250</v>
      </c>
      <c r="J38" s="24" t="s">
        <v>136</v>
      </c>
      <c r="K38" s="29" t="s">
        <v>139</v>
      </c>
    </row>
    <row r="39" spans="1:11" s="28" customFormat="1" ht="82.5">
      <c r="A39" s="67"/>
      <c r="B39" s="23"/>
      <c r="C39" s="24"/>
      <c r="D39" s="24"/>
      <c r="E39" s="24" t="s">
        <v>175</v>
      </c>
      <c r="F39" s="24" t="s">
        <v>19</v>
      </c>
      <c r="G39" s="24" t="s">
        <v>19</v>
      </c>
      <c r="H39" s="24">
        <v>1</v>
      </c>
      <c r="I39" s="24">
        <v>2.5</v>
      </c>
      <c r="J39" s="24" t="s">
        <v>193</v>
      </c>
      <c r="K39" s="29"/>
    </row>
    <row r="40" spans="1:11" ht="115.5">
      <c r="A40" s="67"/>
      <c r="B40" s="31" t="str">
        <f>'Definition &amp; analysis design'!B19</f>
        <v>Cgw</v>
      </c>
      <c r="C40" s="32" t="str">
        <f>'Definition &amp; analysis design'!C19</f>
        <v>meters/hour
[m/h]</v>
      </c>
      <c r="D40" s="32" t="s">
        <v>11</v>
      </c>
      <c r="E40" s="32" t="s">
        <v>48</v>
      </c>
      <c r="F40" s="32" t="s">
        <v>19</v>
      </c>
      <c r="G40" s="32">
        <f>G42</f>
        <v>1</v>
      </c>
      <c r="H40" s="49">
        <f>G40*REPLACE(H41, 1, 1, "")</f>
        <v>0.2</v>
      </c>
      <c r="I40" s="49">
        <f>G40*REPLACE(I41, 1, 1, "")</f>
        <v>2</v>
      </c>
      <c r="J40" s="50" t="s">
        <v>195</v>
      </c>
      <c r="K40" s="32" t="s">
        <v>19</v>
      </c>
    </row>
    <row r="41" spans="1:11">
      <c r="A41" s="67"/>
      <c r="B41" s="31"/>
      <c r="C41" s="32"/>
      <c r="D41" s="32"/>
      <c r="E41" s="32"/>
      <c r="F41" s="32"/>
      <c r="G41" s="32" t="s">
        <v>19</v>
      </c>
      <c r="H41" s="32" t="s">
        <v>194</v>
      </c>
      <c r="I41" s="32" t="s">
        <v>143</v>
      </c>
      <c r="J41" s="32" t="s">
        <v>144</v>
      </c>
      <c r="K41" s="32"/>
    </row>
    <row r="42" spans="1:11" ht="33">
      <c r="A42" s="67"/>
      <c r="B42" s="31"/>
      <c r="C42" s="32"/>
      <c r="D42" s="32"/>
      <c r="E42" s="32"/>
      <c r="F42" s="32" t="s">
        <v>19</v>
      </c>
      <c r="G42" s="32">
        <v>1</v>
      </c>
      <c r="H42" s="32" t="s">
        <v>19</v>
      </c>
      <c r="I42" s="32" t="s">
        <v>19</v>
      </c>
      <c r="J42" s="32" t="s">
        <v>178</v>
      </c>
      <c r="K42" s="38" t="s">
        <v>177</v>
      </c>
    </row>
    <row r="43" spans="1:11">
      <c r="A43" s="67"/>
      <c r="B43" s="31"/>
      <c r="C43" s="32"/>
      <c r="D43" s="32"/>
      <c r="E43" s="32"/>
      <c r="F43" s="32" t="s">
        <v>19</v>
      </c>
      <c r="G43" s="32" t="s">
        <v>19</v>
      </c>
      <c r="H43" s="32">
        <v>0.03</v>
      </c>
      <c r="I43" s="32">
        <v>0.3</v>
      </c>
      <c r="J43" s="32" t="s">
        <v>193</v>
      </c>
      <c r="K43" s="32"/>
    </row>
    <row r="44" spans="1:11" s="28" customFormat="1" ht="132">
      <c r="A44" s="67"/>
      <c r="B44" s="23" t="str">
        <f>'Definition &amp; analysis design'!B20</f>
        <v>expon</v>
      </c>
      <c r="C44" s="24" t="str">
        <f>'Definition &amp; analysis design'!C20</f>
        <v>-</v>
      </c>
      <c r="D44" s="24" t="s">
        <v>12</v>
      </c>
      <c r="E44" s="24" t="s">
        <v>49</v>
      </c>
      <c r="F44" s="24" t="s">
        <v>19</v>
      </c>
      <c r="G44" s="24">
        <f>G45</f>
        <v>1.75</v>
      </c>
      <c r="H44" s="24">
        <f t="shared" ref="H44:I44" si="0">H45</f>
        <v>1</v>
      </c>
      <c r="I44" s="24">
        <f t="shared" si="0"/>
        <v>8</v>
      </c>
      <c r="J44" s="24" t="s">
        <v>192</v>
      </c>
      <c r="K44" s="24"/>
    </row>
    <row r="45" spans="1:11" s="28" customFormat="1" ht="132">
      <c r="A45" s="31"/>
      <c r="B45" s="23"/>
      <c r="C45" s="24"/>
      <c r="D45" s="24"/>
      <c r="E45" s="24" t="s">
        <v>191</v>
      </c>
      <c r="F45" s="24" t="s">
        <v>168</v>
      </c>
      <c r="G45" s="24">
        <v>1.75</v>
      </c>
      <c r="H45" s="24">
        <v>1</v>
      </c>
      <c r="I45" s="24">
        <v>8</v>
      </c>
      <c r="J45" s="24" t="s">
        <v>136</v>
      </c>
      <c r="K45" s="29" t="s">
        <v>139</v>
      </c>
    </row>
    <row r="46" spans="1:11" s="28" customFormat="1" ht="33">
      <c r="A46" s="31"/>
      <c r="B46" s="23"/>
      <c r="C46" s="24"/>
      <c r="D46" s="24"/>
      <c r="E46" s="24"/>
      <c r="F46" s="24"/>
      <c r="G46" s="24">
        <v>3</v>
      </c>
      <c r="H46" s="24" t="s">
        <v>19</v>
      </c>
      <c r="I46" s="24" t="s">
        <v>19</v>
      </c>
      <c r="J46" s="24" t="s">
        <v>178</v>
      </c>
      <c r="K46" s="29" t="s">
        <v>177</v>
      </c>
    </row>
    <row r="47" spans="1:11" ht="63" customHeight="1">
      <c r="A47" s="31" t="s">
        <v>93</v>
      </c>
      <c r="B47" s="31" t="str">
        <f>'Definition &amp; analysis design'!B21</f>
        <v>REFKDT</v>
      </c>
      <c r="C47" s="32" t="str">
        <f>'Definition &amp; analysis design'!C21</f>
        <v>s/m</v>
      </c>
      <c r="D47" s="32" t="s">
        <v>45</v>
      </c>
      <c r="E47" s="32"/>
      <c r="F47" s="32" t="s">
        <v>19</v>
      </c>
      <c r="G47" s="32">
        <f>G49</f>
        <v>3</v>
      </c>
      <c r="H47" s="32">
        <f>H48</f>
        <v>0.1</v>
      </c>
      <c r="I47" s="32">
        <f>I48</f>
        <v>4</v>
      </c>
      <c r="J47" s="50" t="s">
        <v>200</v>
      </c>
      <c r="K47" s="32"/>
    </row>
    <row r="48" spans="1:11" ht="63.75" customHeight="1">
      <c r="A48" s="31"/>
      <c r="B48" s="31"/>
      <c r="C48" s="32"/>
      <c r="D48" s="32"/>
      <c r="E48" s="32" t="s">
        <v>202</v>
      </c>
      <c r="F48" s="32" t="s">
        <v>203</v>
      </c>
      <c r="G48" s="32">
        <v>0.6</v>
      </c>
      <c r="H48" s="32">
        <v>0.1</v>
      </c>
      <c r="I48" s="32">
        <v>4</v>
      </c>
      <c r="J48" s="32" t="s">
        <v>136</v>
      </c>
      <c r="K48" s="53" t="s">
        <v>201</v>
      </c>
    </row>
    <row r="49" spans="1:19" ht="115.5">
      <c r="A49" s="31"/>
      <c r="B49" s="31"/>
      <c r="C49" s="32"/>
      <c r="D49" s="32"/>
      <c r="E49" s="32"/>
      <c r="F49" s="32" t="s">
        <v>19</v>
      </c>
      <c r="G49" s="32">
        <v>3</v>
      </c>
      <c r="H49" s="32" t="s">
        <v>19</v>
      </c>
      <c r="I49" s="32" t="s">
        <v>19</v>
      </c>
      <c r="J49" s="32" t="s">
        <v>47</v>
      </c>
      <c r="K49" s="32"/>
    </row>
    <row r="50" spans="1:19" s="28" customFormat="1" ht="409.5">
      <c r="A50" s="23" t="s">
        <v>56</v>
      </c>
      <c r="B50" s="23" t="str">
        <f>'Definition &amp; analysis design'!B23</f>
        <v>K_nash</v>
      </c>
      <c r="C50" s="24">
        <f>'Definition &amp; analysis design'!C23</f>
        <v>0</v>
      </c>
      <c r="D50" s="24"/>
      <c r="E50" s="24" t="s">
        <v>63</v>
      </c>
      <c r="F50" s="24" t="s">
        <v>53</v>
      </c>
      <c r="G50" s="24">
        <v>0.03</v>
      </c>
      <c r="H50" s="24">
        <v>0</v>
      </c>
      <c r="I50" s="24">
        <v>1</v>
      </c>
      <c r="J50" s="24" t="s">
        <v>72</v>
      </c>
      <c r="K50" s="24"/>
    </row>
    <row r="51" spans="1:19" s="51" customFormat="1" ht="16.5">
      <c r="A51" s="67" t="s">
        <v>94</v>
      </c>
      <c r="B51" s="31" t="s">
        <v>33</v>
      </c>
      <c r="C51" s="32" t="s">
        <v>19</v>
      </c>
      <c r="D51" s="32" t="s">
        <v>17</v>
      </c>
      <c r="E51" s="39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s="51" customFormat="1" ht="16.5">
      <c r="A52" s="67"/>
      <c r="B52" s="31" t="s">
        <v>33</v>
      </c>
      <c r="C52" s="32" t="s">
        <v>19</v>
      </c>
      <c r="D52" s="32" t="s">
        <v>17</v>
      </c>
      <c r="E52" s="39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3" spans="1:19" s="51" customFormat="1" ht="16.5">
      <c r="A53" s="67"/>
      <c r="B53" s="31" t="s">
        <v>33</v>
      </c>
      <c r="C53" s="32" t="s">
        <v>19</v>
      </c>
      <c r="D53" s="32" t="s">
        <v>17</v>
      </c>
      <c r="E53" s="39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s="51" customFormat="1" ht="16.5">
      <c r="A54" s="67"/>
      <c r="B54" s="31" t="s">
        <v>36</v>
      </c>
      <c r="C54" s="32" t="s">
        <v>19</v>
      </c>
      <c r="D54" s="32" t="s">
        <v>37</v>
      </c>
      <c r="E54" s="39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</row>
    <row r="55" spans="1:19" s="51" customFormat="1" ht="49.5">
      <c r="A55" s="67"/>
      <c r="B55" s="31" t="s">
        <v>27</v>
      </c>
      <c r="C55" s="32" t="s">
        <v>18</v>
      </c>
      <c r="D55" s="32" t="s">
        <v>28</v>
      </c>
      <c r="E55" s="39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s="51" customFormat="1" ht="33">
      <c r="A56" s="67"/>
      <c r="B56" s="31" t="s">
        <v>34</v>
      </c>
      <c r="C56" s="32" t="s">
        <v>24</v>
      </c>
      <c r="D56" s="32" t="s">
        <v>29</v>
      </c>
      <c r="E56" s="39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</row>
    <row r="57" spans="1:19" s="51" customFormat="1" ht="33">
      <c r="A57" s="67"/>
      <c r="B57" s="31" t="s">
        <v>20</v>
      </c>
      <c r="C57" s="32" t="s">
        <v>25</v>
      </c>
      <c r="D57" s="32" t="s">
        <v>30</v>
      </c>
      <c r="E57" s="39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</row>
    <row r="58" spans="1:19" s="51" customFormat="1" ht="33">
      <c r="A58" s="67"/>
      <c r="B58" s="31" t="s">
        <v>21</v>
      </c>
      <c r="C58" s="32" t="s">
        <v>18</v>
      </c>
      <c r="D58" s="32" t="s">
        <v>31</v>
      </c>
      <c r="E58" s="39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</row>
    <row r="59" spans="1:19" s="51" customFormat="1" ht="16.5">
      <c r="A59" s="67"/>
      <c r="B59" s="31" t="s">
        <v>22</v>
      </c>
      <c r="C59" s="32" t="s">
        <v>26</v>
      </c>
      <c r="D59" s="32"/>
      <c r="E59" s="39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</row>
    <row r="60" spans="1:19" s="51" customFormat="1" ht="33">
      <c r="A60" s="67"/>
      <c r="B60" s="31" t="s">
        <v>23</v>
      </c>
      <c r="C60" s="32" t="s">
        <v>19</v>
      </c>
      <c r="D60" s="32" t="s">
        <v>32</v>
      </c>
      <c r="E60" s="39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</row>
  </sheetData>
  <mergeCells count="6">
    <mergeCell ref="A51:A60"/>
    <mergeCell ref="A1:C1"/>
    <mergeCell ref="D1:E1"/>
    <mergeCell ref="F1:K1"/>
    <mergeCell ref="A3:A32"/>
    <mergeCell ref="A35:A44"/>
  </mergeCells>
  <phoneticPr fontId="1"/>
  <hyperlinks>
    <hyperlink ref="K6" r:id="rId1" xr:uid="{A431C982-5E74-410C-8573-7D0F2639802C}"/>
    <hyperlink ref="K12" r:id="rId2" xr:uid="{8850E3C9-171A-488D-B611-2955F1A610CA}"/>
    <hyperlink ref="K8" r:id="rId3" xr:uid="{6207BC76-04B0-418C-8879-593E8FA4614E}"/>
    <hyperlink ref="K17" r:id="rId4" xr:uid="{AB10DE75-6B21-43CC-ABB3-852568DB7997}"/>
    <hyperlink ref="K22" r:id="rId5" xr:uid="{FAD35076-04C9-403D-A8F8-B8512248CCAC}"/>
    <hyperlink ref="K38" r:id="rId6" xr:uid="{9E38A657-BA10-4607-8D57-1A9F7EAE701B}"/>
    <hyperlink ref="K37" r:id="rId7" xr:uid="{E49AEF86-895E-4C1F-835E-B065B24F3FFA}"/>
    <hyperlink ref="K45" r:id="rId8" xr:uid="{6ED7FD56-AFAD-4B7A-9711-93BC81BE93AF}"/>
    <hyperlink ref="K46" r:id="rId9" xr:uid="{4F66CACD-2D12-4BC9-94D3-07A139A5A4B7}"/>
    <hyperlink ref="K42" r:id="rId10" xr:uid="{BD3F1ABE-946D-415B-9A24-034870E705E3}"/>
    <hyperlink ref="K48" r:id="rId11" xr:uid="{AB94ECAD-2533-43AA-AF59-1FC37EA768C8}"/>
  </hyperlinks>
  <pageMargins left="0.7" right="0.7" top="0.75" bottom="0.75" header="0.3" footer="0.3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 &amp; analysis design</vt:lpstr>
      <vt:lpstr>Lit review on WRF-Hydro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araki ryoko</dc:creator>
  <cp:lastModifiedBy>araki ryoko</cp:lastModifiedBy>
  <dcterms:created xsi:type="dcterms:W3CDTF">2015-06-05T18:17:20Z</dcterms:created>
  <dcterms:modified xsi:type="dcterms:W3CDTF">2022-11-29T04:15:29Z</dcterms:modified>
</cp:coreProperties>
</file>