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Projects\London_Rent\"/>
    </mc:Choice>
  </mc:AlternateContent>
  <xr:revisionPtr revIDLastSave="0" documentId="13_ncr:1_{0FFE2022-FBD0-4776-898B-3424AD3A3EC8}" xr6:coauthVersionLast="47" xr6:coauthVersionMax="47" xr10:uidLastSave="{00000000-0000-0000-0000-000000000000}"/>
  <bookViews>
    <workbookView xWindow="-108" yWindow="-108" windowWidth="23256" windowHeight="12456" xr2:uid="{1A716878-FE28-4CBA-9D05-F154A38EBC86}"/>
  </bookViews>
  <sheets>
    <sheet name="borough_stats" sheetId="2" r:id="rId1"/>
    <sheet name="Sheet1" sheetId="1" r:id="rId2"/>
  </sheets>
  <definedNames>
    <definedName name="ExternalData_1" localSheetId="0" hidden="1">borough_stats!$A$1:$I$35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4" i="2" l="1"/>
  <c r="AE9" i="2"/>
  <c r="AE5" i="2"/>
  <c r="AE7" i="2"/>
  <c r="AE13" i="2"/>
  <c r="AE26" i="2"/>
  <c r="AE16" i="2"/>
  <c r="AE28" i="2"/>
  <c r="AE17" i="2"/>
  <c r="AE8" i="2"/>
  <c r="AE12" i="2"/>
  <c r="AE23" i="2"/>
  <c r="AE4" i="2"/>
  <c r="AE29" i="2"/>
  <c r="AE22" i="2"/>
  <c r="AE32" i="2"/>
  <c r="AE27" i="2"/>
  <c r="AE3" i="2"/>
  <c r="AE6" i="2"/>
  <c r="AE25" i="2"/>
  <c r="AE31" i="2"/>
  <c r="AE15" i="2"/>
  <c r="AE10" i="2"/>
  <c r="AE30" i="2"/>
  <c r="AE20" i="2"/>
  <c r="AE19" i="2"/>
  <c r="AE18" i="2"/>
  <c r="AE11" i="2"/>
  <c r="AE21" i="2"/>
  <c r="AE24" i="2"/>
  <c r="AE33" i="2"/>
  <c r="AE2" i="2"/>
  <c r="V2" i="2"/>
  <c r="V9" i="2"/>
  <c r="V4" i="2"/>
  <c r="V3" i="2"/>
  <c r="V8" i="2"/>
  <c r="V19" i="2"/>
  <c r="V14" i="2"/>
  <c r="V5" i="2"/>
  <c r="V7" i="2"/>
  <c r="V13" i="2"/>
  <c r="V10" i="2"/>
  <c r="V6" i="2"/>
  <c r="V21" i="2"/>
  <c r="V24" i="2"/>
  <c r="V32" i="2"/>
  <c r="V15" i="2"/>
  <c r="V16" i="2"/>
  <c r="V18" i="2"/>
  <c r="V26" i="2"/>
  <c r="V20" i="2"/>
  <c r="V25" i="2"/>
  <c r="V12" i="2"/>
  <c r="V23" i="2"/>
  <c r="V11" i="2"/>
  <c r="V27" i="2"/>
  <c r="V28" i="2"/>
  <c r="V30" i="2"/>
  <c r="V22" i="2"/>
  <c r="V33" i="2"/>
  <c r="V17" i="2"/>
  <c r="V31" i="2"/>
  <c r="V29" i="2"/>
  <c r="Z32" i="2"/>
  <c r="Z12" i="2"/>
  <c r="Z26" i="2"/>
  <c r="Z20" i="2"/>
  <c r="Z23" i="2"/>
  <c r="Z6" i="2"/>
  <c r="Z31" i="2"/>
  <c r="Z15" i="2"/>
  <c r="Z30" i="2"/>
  <c r="Z24" i="2"/>
  <c r="Z8" i="2"/>
  <c r="Z4" i="2"/>
  <c r="Z22" i="2"/>
  <c r="Z16" i="2"/>
  <c r="Z28" i="2"/>
  <c r="Z29" i="2"/>
  <c r="Z9" i="2"/>
  <c r="Z10" i="2"/>
  <c r="Z11" i="2"/>
  <c r="Z17" i="2"/>
  <c r="Z18" i="2"/>
  <c r="Z25" i="2"/>
  <c r="Z7" i="2"/>
  <c r="Z33" i="2"/>
  <c r="Z14" i="2"/>
  <c r="Z2" i="2"/>
  <c r="Z21" i="2"/>
  <c r="Z27" i="2"/>
  <c r="Z19" i="2"/>
  <c r="Z13" i="2"/>
  <c r="Z5" i="2"/>
  <c r="Z3" i="2"/>
  <c r="X32" i="2"/>
  <c r="X12" i="2"/>
  <c r="X26" i="2"/>
  <c r="X20" i="2"/>
  <c r="X23" i="2"/>
  <c r="X6" i="2"/>
  <c r="X31" i="2"/>
  <c r="X15" i="2"/>
  <c r="X30" i="2"/>
  <c r="X24" i="2"/>
  <c r="X8" i="2"/>
  <c r="X4" i="2"/>
  <c r="X22" i="2"/>
  <c r="X16" i="2"/>
  <c r="X28" i="2"/>
  <c r="X29" i="2"/>
  <c r="X9" i="2"/>
  <c r="X10" i="2"/>
  <c r="X11" i="2"/>
  <c r="X17" i="2"/>
  <c r="X18" i="2"/>
  <c r="X25" i="2"/>
  <c r="X7" i="2"/>
  <c r="X33" i="2"/>
  <c r="X14" i="2"/>
  <c r="X2" i="2"/>
  <c r="X21" i="2"/>
  <c r="X27" i="2"/>
  <c r="X19" i="2"/>
  <c r="X13" i="2"/>
  <c r="X5" i="2"/>
  <c r="X3" i="2"/>
  <c r="L32" i="2"/>
  <c r="L12" i="2"/>
  <c r="L26" i="2"/>
  <c r="L20" i="2"/>
  <c r="L23" i="2"/>
  <c r="L6" i="2"/>
  <c r="L31" i="2"/>
  <c r="L15" i="2"/>
  <c r="L30" i="2"/>
  <c r="L24" i="2"/>
  <c r="L8" i="2"/>
  <c r="L4" i="2"/>
  <c r="L22" i="2"/>
  <c r="L16" i="2"/>
  <c r="L28" i="2"/>
  <c r="L29" i="2"/>
  <c r="L9" i="2"/>
  <c r="L10" i="2"/>
  <c r="L11" i="2"/>
  <c r="L17" i="2"/>
  <c r="L18" i="2"/>
  <c r="L25" i="2"/>
  <c r="L7" i="2"/>
  <c r="L33" i="2"/>
  <c r="L14" i="2"/>
  <c r="L2" i="2"/>
  <c r="L21" i="2"/>
  <c r="L27" i="2"/>
  <c r="L19" i="2"/>
  <c r="L13" i="2"/>
  <c r="L5" i="2"/>
  <c r="L3" i="2"/>
  <c r="L34" i="2"/>
  <c r="T35" i="2"/>
  <c r="R35" i="2"/>
  <c r="O35" i="2"/>
  <c r="N35" i="2"/>
  <c r="U32" i="2"/>
  <c r="U12" i="2"/>
  <c r="U26" i="2"/>
  <c r="U20" i="2"/>
  <c r="U23" i="2"/>
  <c r="U6" i="2"/>
  <c r="U34" i="2"/>
  <c r="U31" i="2"/>
  <c r="U15" i="2"/>
  <c r="U30" i="2"/>
  <c r="U24" i="2"/>
  <c r="U8" i="2"/>
  <c r="U4" i="2"/>
  <c r="U22" i="2"/>
  <c r="U16" i="2"/>
  <c r="U28" i="2"/>
  <c r="U29" i="2"/>
  <c r="U9" i="2"/>
  <c r="U10" i="2"/>
  <c r="U11" i="2"/>
  <c r="U17" i="2"/>
  <c r="U18" i="2"/>
  <c r="U25" i="2"/>
  <c r="U7" i="2"/>
  <c r="U33" i="2"/>
  <c r="U14" i="2"/>
  <c r="U2" i="2"/>
  <c r="U21" i="2"/>
  <c r="U27" i="2"/>
  <c r="U19" i="2"/>
  <c r="U13" i="2"/>
  <c r="U5" i="2"/>
  <c r="U3" i="2"/>
  <c r="S32" i="2"/>
  <c r="S12" i="2"/>
  <c r="S26" i="2"/>
  <c r="S20" i="2"/>
  <c r="S23" i="2"/>
  <c r="S6" i="2"/>
  <c r="S34" i="2"/>
  <c r="S31" i="2"/>
  <c r="S15" i="2"/>
  <c r="S30" i="2"/>
  <c r="S24" i="2"/>
  <c r="S8" i="2"/>
  <c r="S4" i="2"/>
  <c r="S22" i="2"/>
  <c r="S16" i="2"/>
  <c r="S28" i="2"/>
  <c r="S29" i="2"/>
  <c r="S9" i="2"/>
  <c r="S10" i="2"/>
  <c r="S11" i="2"/>
  <c r="S17" i="2"/>
  <c r="S18" i="2"/>
  <c r="S25" i="2"/>
  <c r="S7" i="2"/>
  <c r="S33" i="2"/>
  <c r="S14" i="2"/>
  <c r="S2" i="2"/>
  <c r="S21" i="2"/>
  <c r="S27" i="2"/>
  <c r="S19" i="2"/>
  <c r="S13" i="2"/>
  <c r="S5" i="2"/>
  <c r="S3" i="2"/>
  <c r="P32" i="2"/>
  <c r="P12" i="2"/>
  <c r="P26" i="2"/>
  <c r="P20" i="2"/>
  <c r="P23" i="2"/>
  <c r="P6" i="2"/>
  <c r="P34" i="2"/>
  <c r="P31" i="2"/>
  <c r="P15" i="2"/>
  <c r="P30" i="2"/>
  <c r="P24" i="2"/>
  <c r="P8" i="2"/>
  <c r="P4" i="2"/>
  <c r="P22" i="2"/>
  <c r="P16" i="2"/>
  <c r="P28" i="2"/>
  <c r="P29" i="2"/>
  <c r="P9" i="2"/>
  <c r="P10" i="2"/>
  <c r="P11" i="2"/>
  <c r="P17" i="2"/>
  <c r="P18" i="2"/>
  <c r="P25" i="2"/>
  <c r="P7" i="2"/>
  <c r="P33" i="2"/>
  <c r="P14" i="2"/>
  <c r="P2" i="2"/>
  <c r="P21" i="2"/>
  <c r="P27" i="2"/>
  <c r="P19" i="2"/>
  <c r="P13" i="2"/>
  <c r="P5" i="2"/>
  <c r="P3" i="2"/>
  <c r="AA2" i="2" l="1"/>
  <c r="AA10" i="2"/>
  <c r="AA29" i="2"/>
  <c r="AA14" i="2"/>
  <c r="AA30" i="2"/>
  <c r="AA32" i="2"/>
  <c r="AA9" i="2"/>
  <c r="AA24" i="2"/>
  <c r="AA31" i="2"/>
  <c r="AA21" i="2"/>
  <c r="AA11" i="2"/>
  <c r="AA8" i="2"/>
  <c r="AA15" i="2"/>
  <c r="AA19" i="2"/>
  <c r="AA22" i="2"/>
  <c r="AA17" i="2"/>
  <c r="AA20" i="2"/>
  <c r="AA26" i="2"/>
  <c r="AA12" i="2"/>
  <c r="AA3" i="2"/>
  <c r="AA33" i="2"/>
  <c r="AA5" i="2"/>
  <c r="AA7" i="2"/>
  <c r="AA28" i="2"/>
  <c r="Y13" i="2"/>
  <c r="AA13" i="2"/>
  <c r="AA25" i="2"/>
  <c r="AA16" i="2"/>
  <c r="AA6" i="2"/>
  <c r="AA18" i="2"/>
  <c r="AA23" i="2"/>
  <c r="AA27" i="2"/>
  <c r="AA4" i="2"/>
  <c r="Y16" i="2"/>
  <c r="Y19" i="2"/>
  <c r="Y6" i="2"/>
  <c r="Y4" i="2"/>
  <c r="Y21" i="2"/>
  <c r="Y8" i="2"/>
  <c r="Y2" i="2"/>
  <c r="Y10" i="2"/>
  <c r="Y24" i="2"/>
  <c r="Y26" i="2"/>
  <c r="Y22" i="2"/>
  <c r="Y27" i="2"/>
  <c r="Y12" i="2"/>
  <c r="Y25" i="2"/>
  <c r="Y18" i="2"/>
  <c r="Y17" i="2"/>
  <c r="Y23" i="2"/>
  <c r="Y11" i="2"/>
  <c r="Y20" i="2"/>
  <c r="Y3" i="2"/>
  <c r="Y33" i="2"/>
  <c r="Y29" i="2"/>
  <c r="Y15" i="2"/>
  <c r="Y32" i="2"/>
  <c r="W3" i="2"/>
  <c r="W33" i="2"/>
  <c r="W29" i="2"/>
  <c r="Y5" i="2"/>
  <c r="Y7" i="2"/>
  <c r="Y28" i="2"/>
  <c r="Y31" i="2"/>
  <c r="Y9" i="2"/>
  <c r="U35" i="2"/>
  <c r="Y14" i="2"/>
  <c r="Y30" i="2"/>
  <c r="W15" i="2"/>
  <c r="W5" i="2"/>
  <c r="AC5" i="2" s="1"/>
  <c r="W31" i="2"/>
  <c r="W13" i="2"/>
  <c r="AC13" i="2" s="1"/>
  <c r="W16" i="2"/>
  <c r="W19" i="2"/>
  <c r="W18" i="2"/>
  <c r="W22" i="2"/>
  <c r="W23" i="2"/>
  <c r="W7" i="2"/>
  <c r="W21" i="2"/>
  <c r="AC21" i="2" s="1"/>
  <c r="W28" i="2"/>
  <c r="AC28" i="2" s="1"/>
  <c r="W25" i="2"/>
  <c r="W6" i="2"/>
  <c r="W11" i="2"/>
  <c r="AC11" i="2" s="1"/>
  <c r="W8" i="2"/>
  <c r="W26" i="2"/>
  <c r="AC26" i="2" s="1"/>
  <c r="W14" i="2"/>
  <c r="AC14" i="2" s="1"/>
  <c r="W9" i="2"/>
  <c r="AC9" i="2" s="1"/>
  <c r="W30" i="2"/>
  <c r="AC30" i="2" s="1"/>
  <c r="W12" i="2"/>
  <c r="W32" i="2"/>
  <c r="S35" i="2"/>
  <c r="W27" i="2"/>
  <c r="W17" i="2"/>
  <c r="W4" i="2"/>
  <c r="AC4" i="2" s="1"/>
  <c r="W20" i="2"/>
  <c r="AC20" i="2" s="1"/>
  <c r="L35" i="2"/>
  <c r="W2" i="2"/>
  <c r="W10" i="2"/>
  <c r="AC10" i="2" s="1"/>
  <c r="W24" i="2"/>
  <c r="P35" i="2"/>
  <c r="AC7" i="2" l="1"/>
  <c r="AC8" i="2"/>
  <c r="AC24" i="2"/>
  <c r="AC18" i="2"/>
  <c r="AC33" i="2"/>
  <c r="AC31" i="2"/>
  <c r="AC17" i="2"/>
  <c r="AC15" i="2"/>
  <c r="AC27" i="2"/>
  <c r="AC29" i="2"/>
  <c r="AC32" i="2"/>
  <c r="AC6" i="2"/>
  <c r="AC19" i="2"/>
  <c r="AC3" i="2"/>
  <c r="AC23" i="2"/>
  <c r="AC22" i="2"/>
  <c r="AC2" i="2"/>
  <c r="AC12" i="2"/>
  <c r="AC25" i="2"/>
  <c r="AC16" i="2"/>
  <c r="AB2" i="2"/>
  <c r="AB28" i="2"/>
  <c r="AB11" i="2"/>
  <c r="AB10" i="2"/>
  <c r="AB32" i="2"/>
  <c r="AB19" i="2"/>
  <c r="AB3" i="2"/>
  <c r="AB23" i="2"/>
  <c r="AB22" i="2"/>
  <c r="AB29" i="2"/>
  <c r="AB26" i="2"/>
  <c r="AB6" i="2"/>
  <c r="AB30" i="2"/>
  <c r="AB13" i="2"/>
  <c r="AB15" i="2"/>
  <c r="AB18" i="2"/>
  <c r="AB17" i="2"/>
  <c r="AB24" i="2"/>
  <c r="AB20" i="2"/>
  <c r="AB9" i="2"/>
  <c r="AB21" i="2"/>
  <c r="AB31" i="2"/>
  <c r="AB25" i="2"/>
  <c r="AB8" i="2"/>
  <c r="AB12" i="2"/>
  <c r="AB4" i="2"/>
  <c r="AB14" i="2"/>
  <c r="AB5" i="2"/>
  <c r="AB33" i="2"/>
  <c r="AB27" i="2"/>
  <c r="AB7" i="2"/>
  <c r="AB16" i="2"/>
  <c r="AD31" i="2" l="1"/>
  <c r="AF31" i="2" s="1"/>
  <c r="AD29" i="2"/>
  <c r="AF29" i="2" s="1"/>
  <c r="AD3" i="2"/>
  <c r="AF3" i="2" s="1"/>
  <c r="AD25" i="2"/>
  <c r="AF25" i="2" s="1"/>
  <c r="AD20" i="2"/>
  <c r="AF20" i="2" s="1"/>
  <c r="AD2" i="2"/>
  <c r="AF2" i="2" s="1"/>
  <c r="AD11" i="2"/>
  <c r="AF11" i="2" s="1"/>
  <c r="AD14" i="2"/>
  <c r="AF14" i="2" s="1"/>
  <c r="AD32" i="2"/>
  <c r="AF32" i="2" s="1"/>
  <c r="AD23" i="2"/>
  <c r="AF23" i="2" s="1"/>
  <c r="AD28" i="2"/>
  <c r="AF28" i="2" s="1"/>
  <c r="AD21" i="2"/>
  <c r="AF21" i="2" s="1"/>
  <c r="AD27" i="2"/>
  <c r="AF27" i="2" s="1"/>
  <c r="AD24" i="2"/>
  <c r="AF24" i="2" s="1"/>
  <c r="AD33" i="2"/>
  <c r="AF33" i="2" s="1"/>
  <c r="AD16" i="2"/>
  <c r="AF16" i="2" s="1"/>
  <c r="AD5" i="2"/>
  <c r="AF5" i="2" s="1"/>
  <c r="AD26" i="2"/>
  <c r="AF26" i="2" s="1"/>
  <c r="AD8" i="2"/>
  <c r="AF8" i="2" s="1"/>
  <c r="AD6" i="2"/>
  <c r="AF6" i="2" s="1"/>
  <c r="AD15" i="2"/>
  <c r="AF15" i="2" s="1"/>
  <c r="AD18" i="2"/>
  <c r="AF18" i="2" s="1"/>
  <c r="AD9" i="2"/>
  <c r="AF9" i="2" s="1"/>
  <c r="AD30" i="2"/>
  <c r="AF30" i="2" s="1"/>
  <c r="AD10" i="2"/>
  <c r="AF10" i="2" s="1"/>
  <c r="AD22" i="2"/>
  <c r="AF22" i="2" s="1"/>
  <c r="AD19" i="2"/>
  <c r="AF19" i="2" s="1"/>
  <c r="AD12" i="2"/>
  <c r="AF12" i="2" s="1"/>
  <c r="AD7" i="2"/>
  <c r="AF7" i="2" s="1"/>
  <c r="AD17" i="2"/>
  <c r="AF17" i="2" s="1"/>
  <c r="AD13" i="2"/>
  <c r="AF13" i="2" s="1"/>
  <c r="AD4" i="2"/>
  <c r="AF4" i="2" s="1"/>
  <c r="AG4" i="2" l="1"/>
  <c r="AG16" i="2"/>
  <c r="AG13" i="2"/>
  <c r="AG9" i="2"/>
  <c r="AG33" i="2"/>
  <c r="AG11" i="2"/>
  <c r="AG2" i="2"/>
  <c r="AG15" i="2"/>
  <c r="AG27" i="2"/>
  <c r="AG20" i="2"/>
  <c r="AG30" i="2"/>
  <c r="AG24" i="2"/>
  <c r="AG12" i="2"/>
  <c r="AG6" i="2"/>
  <c r="AG21" i="2"/>
  <c r="AG25" i="2"/>
  <c r="AG14" i="2"/>
  <c r="AG8" i="2"/>
  <c r="AG28" i="2"/>
  <c r="AG3" i="2"/>
  <c r="AG17" i="2"/>
  <c r="AG7" i="2"/>
  <c r="AG22" i="2"/>
  <c r="AG26" i="2"/>
  <c r="AG23" i="2"/>
  <c r="AG29" i="2"/>
  <c r="AG18" i="2"/>
  <c r="AG19" i="2"/>
  <c r="AG10" i="2"/>
  <c r="AG5" i="2"/>
  <c r="AG32" i="2"/>
  <c r="AG3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DB5EF-EF11-40C2-8829-C991FA10511C}" keepAlive="1" name="Query - borough_stats" description="Connection to the 'borough_stats' query in the workbook." type="5" refreshedVersion="8" background="1" saveData="1">
    <dbPr connection="Provider=Microsoft.Mashup.OleDb.1;Data Source=$Workbook$;Location=borough_stats;Extended Properties=&quot;&quot;" command="SELECT * FROM [borough_stats]"/>
  </connection>
</connections>
</file>

<file path=xl/sharedStrings.xml><?xml version="1.0" encoding="utf-8"?>
<sst xmlns="http://schemas.openxmlformats.org/spreadsheetml/2006/main" count="67" uniqueCount="67">
  <si>
    <t>Borough</t>
  </si>
  <si>
    <t>Properties</t>
  </si>
  <si>
    <t>Min</t>
  </si>
  <si>
    <t>Max</t>
  </si>
  <si>
    <t>Median</t>
  </si>
  <si>
    <t>Mean</t>
  </si>
  <si>
    <t>Standard Deviation</t>
  </si>
  <si>
    <t>Lower Quartile</t>
  </si>
  <si>
    <t>Upper Quartile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</si>
  <si>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</si>
  <si>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</si>
  <si>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</si>
  <si>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</si>
  <si>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</si>
  <si>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</si>
  <si>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</si>
  <si>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</si>
  <si>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</si>
  <si>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</si>
  <si>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</si>
  <si>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</si>
  <si>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</si>
  <si>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</si>
  <si>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</si>
  <si>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</si>
  <si>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</si>
  <si>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</si>
  <si>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</si>
  <si>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</si>
  <si>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</si>
  <si>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</si>
  <si>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</si>
  <si>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</si>
  <si>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</si>
  <si>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</si>
  <si>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</si>
  <si>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</si>
  <si>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</si>
  <si>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</si>
  <si>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</si>
  <si>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</si>
  <si>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</si>
  <si>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Total</t>
  </si>
  <si>
    <t>per 1000p</t>
  </si>
  <si>
    <t>Knife Crime</t>
  </si>
  <si>
    <t>Public Parks (Hectares)</t>
  </si>
  <si>
    <t>Borough Area (Hectares)</t>
  </si>
  <si>
    <t>Green Coverage (%)</t>
  </si>
  <si>
    <t>Commute Satisfaction (%)</t>
  </si>
  <si>
    <t>Population</t>
  </si>
  <si>
    <t>Average House Price</t>
  </si>
  <si>
    <t>Median Age</t>
  </si>
  <si>
    <t>Pubs</t>
  </si>
  <si>
    <t>Pub Density (/km2)</t>
  </si>
  <si>
    <t>Population Density (/km2)</t>
  </si>
  <si>
    <t>Knife Crime Rank</t>
  </si>
  <si>
    <t>Age Rank</t>
  </si>
  <si>
    <t>Green Rank</t>
  </si>
  <si>
    <t>Commute Rank</t>
  </si>
  <si>
    <t>Pub Rank</t>
  </si>
  <si>
    <t>Wealth Rank</t>
  </si>
  <si>
    <t>Rent Rank</t>
  </si>
  <si>
    <t>Ranked Weighted Rank Average</t>
  </si>
  <si>
    <t>Average Lifestyle Rank</t>
  </si>
  <si>
    <t>Weighted Average Lifestyle Rank</t>
  </si>
  <si>
    <t>Ranked (Rent Rank - (RENT VALUE)</t>
  </si>
  <si>
    <t>Rent Rank + Lifestyle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</si>
</sst>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35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4" formatCode="0.00%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7E57C0-9959-456B-84FF-DF3A2E7B9CDD}" autoFormatId="16" applyNumberFormats="0" applyBorderFormats="0" applyFontFormats="0" applyPatternFormats="0" applyAlignmentFormats="0" applyWidthHeightFormats="0">
  <queryTableRefresh nextId="40" unboundColumnsRight="24">
    <queryTableFields count="33">
      <queryTableField id="1" name="Borough" tableColumnId="1"/>
      <queryTableField id="2" name="Properties" tableColumnId="2"/>
      <queryTableField id="3" name="Min" tableColumnId="3"/>
      <queryTableField id="4" name="Max" tableColumnId="4"/>
      <queryTableField id="5" name="Median" tableColumnId="5"/>
      <queryTableField id="6" name="Mean" tableColumnId="6"/>
      <queryTableField id="7" name="Standard Deviation" tableColumnId="7"/>
      <queryTableField id="8" name="Lower Quartile" tableColumnId="8"/>
      <queryTableField id="9" name="Upper Quartile" tableColumnId="9"/>
      <queryTableField id="24" dataBound="0" tableColumnId="24"/>
      <queryTableField id="10" dataBound="0" tableColumnId="10"/>
      <queryTableField id="14" dataBound="0" tableColumnId="14"/>
      <queryTableField id="19" dataBound="0" tableColumnId="19"/>
      <queryTableField id="15" dataBound="0" tableColumnId="15"/>
      <queryTableField id="16" dataBound="0" tableColumnId="16"/>
      <queryTableField id="12" dataBound="0" tableColumnId="12"/>
      <queryTableField id="13" dataBound="0" tableColumnId="13"/>
      <queryTableField id="22" dataBound="0" tableColumnId="22"/>
      <queryTableField id="23" dataBound="0" tableColumnId="23"/>
      <queryTableField id="18" dataBound="0" tableColumnId="18"/>
      <queryTableField id="27" dataBound="0" tableColumnId="25"/>
      <queryTableField id="35" dataBound="0" tableColumnId="33"/>
      <queryTableField id="28" dataBound="0" tableColumnId="26"/>
      <queryTableField id="29" dataBound="0" tableColumnId="27"/>
      <queryTableField id="30" dataBound="0" tableColumnId="28"/>
      <queryTableField id="31" dataBound="0" tableColumnId="29"/>
      <queryTableField id="32" dataBound="0" tableColumnId="30"/>
      <queryTableField id="33" dataBound="0" tableColumnId="31"/>
      <queryTableField id="36" dataBound="0" tableColumnId="34"/>
      <queryTableField id="34" dataBound="0" tableColumnId="32"/>
      <queryTableField id="37" dataBound="0" tableColumnId="35"/>
      <queryTableField id="38" dataBound="0" tableColumnId="36"/>
      <queryTableField id="39" dataBound="0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6414D-51F4-4E31-BC5D-C8534BC516E1}" name="borough_stats" displayName="borough_stats" ref="A1:AG35" tableType="queryTable" totalsRowShown="0" headerRowDxfId="34" dataDxfId="33">
  <autoFilter ref="A1:AG35" xr:uid="{AB86414D-51F4-4E31-BC5D-C8534BC516E1}"/>
  <sortState xmlns:xlrd2="http://schemas.microsoft.com/office/spreadsheetml/2017/richdata2" ref="A2:AG35">
    <sortCondition ref="AD1:AD35"/>
  </sortState>
  <tableColumns count="33">
    <tableColumn id="1" xr3:uid="{2CE16DFC-08BE-4C9A-9DAE-753698FD3B4A}" uniqueName="1" name="Borough" queryTableFieldId="1" dataDxfId="32"/>
    <tableColumn id="2" xr3:uid="{FB14443D-4480-4016-BBFC-DD4156CD3867}" uniqueName="2" name="Properties" queryTableFieldId="2" dataDxfId="31"/>
    <tableColumn id="3" xr3:uid="{9A89D48D-20AD-4AC0-9B43-AF76CF1CDB1A}" uniqueName="3" name="Min" queryTableFieldId="3" dataDxfId="30"/>
    <tableColumn id="4" xr3:uid="{1480AAA7-9617-4D0B-B7D0-F180442BEF1D}" uniqueName="4" name="Max" queryTableFieldId="4" dataDxfId="29"/>
    <tableColumn id="5" xr3:uid="{3E80251C-9789-49A0-9CCC-97F34FAFD384}" uniqueName="5" name="Median" queryTableFieldId="5" dataDxfId="28"/>
    <tableColumn id="6" xr3:uid="{F3585440-509B-4958-8C4F-7F2DE8EE399E}" uniqueName="6" name="Mean" queryTableFieldId="6" dataDxfId="27"/>
    <tableColumn id="7" xr3:uid="{4995A814-F355-4FC7-89E6-62EA38B9FD1E}" uniqueName="7" name="Standard Deviation" queryTableFieldId="7" dataDxfId="26"/>
    <tableColumn id="8" xr3:uid="{93743C17-47C9-4921-8862-963B11775B56}" uniqueName="8" name="Lower Quartile" queryTableFieldId="8" dataDxfId="25"/>
    <tableColumn id="9" xr3:uid="{8B8F4DE3-DB97-4942-83C6-AA9F7F3C7898}" uniqueName="9" name="Upper Quartile" queryTableFieldId="9" dataDxfId="24"/>
    <tableColumn id="24" xr3:uid="{7261D806-CB56-461B-A86C-CBFEA1B90E65}" uniqueName="24" name="Average House Price" queryTableFieldId="24" dataDxfId="23"/>
    <tableColumn id="10" xr3:uid="{45610D70-E94E-43FF-B623-476A6CFFC117}" uniqueName="10" name="Knife Crime" queryTableFieldId="10" dataDxfId="22"/>
    <tableColumn id="14" xr3:uid="{9A206F62-7B26-493F-B647-C1C0C7B3DAFB}" uniqueName="14" name="per 1000p" queryTableFieldId="14" dataDxfId="21">
      <calculatedColumnFormula>ROUND(borough_stats[[#This Row],[Knife Crime]]*1000/borough_stats[[#This Row],[Population]],2)</calculatedColumnFormula>
    </tableColumn>
    <tableColumn id="19" xr3:uid="{CE663917-05A1-422F-A9C6-5CB42E21CE11}" uniqueName="19" name="Median Age" queryTableFieldId="19" dataDxfId="20"/>
    <tableColumn id="15" xr3:uid="{C41D9AD6-2659-445D-B80E-902E1BA38E76}" uniqueName="15" name="Borough Area (Hectares)" queryTableFieldId="15" dataDxfId="19"/>
    <tableColumn id="16" xr3:uid="{1482DA84-5D17-4658-ACF3-57915B5A730E}" uniqueName="16" name="Public Parks (Hectares)" queryTableFieldId="16" dataDxfId="18"/>
    <tableColumn id="12" xr3:uid="{D03B5DEE-5580-4822-ABD9-233406139AD5}" uniqueName="12" name="Green Coverage (%)" queryTableFieldId="12" dataDxfId="17">
      <calculatedColumnFormula>borough_stats[[#This Row],[Public Parks (Hectares)]]/borough_stats[[#This Row],[Borough Area (Hectares)]]</calculatedColumnFormula>
    </tableColumn>
    <tableColumn id="13" xr3:uid="{11417B10-FC9E-4C19-8ABC-844DB1219380}" uniqueName="13" name="Commute Satisfaction (%)" queryTableFieldId="13" dataDxfId="16"/>
    <tableColumn id="22" xr3:uid="{5FBA5A88-C888-4EF1-ADAB-FD98DC137C82}" uniqueName="22" name="Population" queryTableFieldId="22" dataDxfId="15"/>
    <tableColumn id="23" xr3:uid="{048BE7E4-DE17-4010-B6AB-BF4D3910E670}" uniqueName="23" name="Population Density (/km2)" queryTableFieldId="23" dataDxfId="14">
      <calculatedColumnFormula>ROUND(borough_stats[[#This Row],[Population]]*100/borough_stats[[#This Row],[Borough Area (Hectares)]],2)</calculatedColumnFormula>
    </tableColumn>
    <tableColumn id="18" xr3:uid="{58AB9115-A928-489C-B432-D2724B40B7FE}" uniqueName="18" name="Pubs" queryTableFieldId="18" dataDxfId="13"/>
    <tableColumn id="25" xr3:uid="{FB49DF95-DFA7-4D4C-8CE9-0138854796F3}" uniqueName="25" name="Pub Density (/km2)" queryTableFieldId="27" dataDxfId="12">
      <calculatedColumnFormula>ROUND(borough_stats[[#This Row],[Pubs]]*100/borough_stats[[#This Row],[Borough Area (Hectares)]],2)</calculatedColumnFormula>
    </tableColumn>
    <tableColumn id="33" xr3:uid="{ADB3C01A-C5C9-4361-8027-121C1B7743C4}" uniqueName="33" name="Wealth Rank" queryTableFieldId="35" dataDxfId="11">
      <calculatedColumnFormula>_xlfn.RANK.EQ(borough_stats[[#This Row],[Average House Price]],$J$2:$J$33,0)</calculatedColumnFormula>
    </tableColumn>
    <tableColumn id="26" xr3:uid="{9DFEFFC8-8143-4717-AD8D-4D5D3588CE4B}" uniqueName="26" name="Knife Crime Rank" queryTableFieldId="28" dataDxfId="10">
      <calculatedColumnFormula>_xlfn.RANK.EQ(borough_stats[[#This Row],[per 1000p]],L2:L33)</calculatedColumnFormula>
    </tableColumn>
    <tableColumn id="27" xr3:uid="{EADACCF9-A2E5-491F-85AD-63DBA6464B6E}" uniqueName="27" name="Age Rank" queryTableFieldId="29" dataDxfId="9">
      <calculatedColumnFormula>_xlfn.RANK.EQ(borough_stats[[#This Row],[Median Age]],$M$2:$M$33,1)</calculatedColumnFormula>
    </tableColumn>
    <tableColumn id="28" xr3:uid="{72F02BEB-9D0D-4611-9BE6-CF6158514FC1}" uniqueName="28" name="Green Rank" queryTableFieldId="30" dataDxfId="8">
      <calculatedColumnFormula>_xlfn.RANK.EQ(borough_stats[[#This Row],[Green Coverage (%)]],P2:P33,0)</calculatedColumnFormula>
    </tableColumn>
    <tableColumn id="29" xr3:uid="{EADB6601-B169-476B-A4AF-70E6889BDF74}" uniqueName="29" name="Commute Rank" queryTableFieldId="31" dataDxfId="7">
      <calculatedColumnFormula>_xlfn.RANK.EQ(borough_stats[[#This Row],[Commute Satisfaction (%)]],$Q$2:$Q$33,0)</calculatedColumnFormula>
    </tableColumn>
    <tableColumn id="30" xr3:uid="{CD3CA3FF-09EC-4284-B560-F875E1537420}" uniqueName="30" name="Pub Rank" queryTableFieldId="32" dataDxfId="6">
      <calculatedColumnFormula>_xlfn.RANK.EQ(borough_stats[[#This Row],[Pub Density (/km2)]],$U$2:$U$33,0)</calculatedColumnFormula>
    </tableColumn>
    <tableColumn id="31" xr3:uid="{A9B7BC40-7292-4AEF-9308-7A9FA0477AF5}" uniqueName="31" name="Average Lifestyle Rank" queryTableFieldId="33" dataDxfId="5">
      <calculatedColumnFormula>AVERAGE(borough_stats[[#This Row],[Knife Crime Rank]:[Pub Rank]])</calculatedColumnFormula>
    </tableColumn>
    <tableColumn id="34" xr3:uid="{501BBEFF-D9DB-4871-9653-8CD43A8312E4}" uniqueName="34" name="Weighted Average Lifestyle Rank" queryTableFieldId="36" dataDxfId="3">
      <calculatedColumnFormula>ROUND((borough_stats[[#This Row],[Knife Crime Rank]]+0.85*borough_stats[[#This Row],[Green Rank]]+0.85*borough_stats[[#This Row],[Wealth Rank]]+0.75*borough_stats[[#This Row],[Pub Rank]]+0.7*borough_stats[[#This Row],[Commute Rank]]+0.5*borough_stats[[#This Row],[Age Rank]])/4.65,2)</calculatedColumnFormula>
    </tableColumn>
    <tableColumn id="32" xr3:uid="{F65444F9-803A-47BB-A161-26D3E6F1FC26}" uniqueName="32" name="Ranked Weighted Rank Average" queryTableFieldId="34" dataDxfId="4">
      <calculatedColumnFormula>_xlfn.RANK.EQ(borough_stats[[#This Row],[Average Lifestyle Rank]],$AB$2:$AB$33,1)</calculatedColumnFormula>
    </tableColumn>
    <tableColumn id="35" xr3:uid="{09C365AE-B1E6-4931-AF81-D3B48BE2B6DB}" uniqueName="35" name="Rent Rank" queryTableFieldId="37" dataDxfId="2">
      <calculatedColumnFormula>_xlfn.RANK.EQ(borough_stats[[#This Row],[Median]],$E$2:$E$33,1)</calculatedColumnFormula>
    </tableColumn>
    <tableColumn id="36" xr3:uid="{276F4C97-1D82-4ED4-A023-D49819C15713}" uniqueName="36" name="Rent Rank + Lifestyle Rank" queryTableFieldId="38" dataDxfId="0">
      <calculatedColumnFormula>borough_stats[[#This Row],[Rent Rank]]-borough_stats[[#This Row],[Ranked Weighted Rank Average]]</calculatedColumnFormula>
    </tableColumn>
    <tableColumn id="37" xr3:uid="{381CA03A-4AB7-4236-B65B-AE8A3968FEEF}" uniqueName="37" name="Ranked (Rent Rank - (RENT VALUE)" queryTableFieldId="39" dataDxfId="1">
      <calculatedColumnFormula>_xlfn.RANK.EQ(borough_stats[[#This Row],[Rent Rank + Lifestyle Rank]],$AF$2:$AF$33,0)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9B18-73BA-448A-A1FB-0C4E8A940E67}">
  <dimension ref="A1:AG76"/>
  <sheetViews>
    <sheetView tabSelected="1" topLeftCell="A2" zoomScale="59" zoomScaleNormal="55" workbookViewId="0">
      <selection activeCell="H44" sqref="H44"/>
    </sheetView>
  </sheetViews>
  <sheetFormatPr defaultRowHeight="14.4" x14ac:dyDescent="0.3"/>
  <cols>
    <col min="1" max="1" width="27" style="1" customWidth="1"/>
    <col min="2" max="2" width="14.44140625" style="1" customWidth="1"/>
    <col min="3" max="3" width="7.77734375" style="1" bestFit="1" customWidth="1"/>
    <col min="4" max="4" width="8.33203125" style="1" bestFit="1" customWidth="1"/>
    <col min="5" max="5" width="10.88671875" style="1" bestFit="1" customWidth="1"/>
    <col min="6" max="6" width="9.33203125" style="1" bestFit="1" customWidth="1"/>
    <col min="7" max="7" width="14.33203125" style="1" customWidth="1"/>
    <col min="8" max="8" width="12.33203125" style="1" customWidth="1"/>
    <col min="9" max="9" width="11" style="1" customWidth="1"/>
    <col min="10" max="10" width="21.109375" style="1" customWidth="1"/>
    <col min="11" max="11" width="10.21875" style="1" customWidth="1"/>
    <col min="12" max="12" width="12.88671875" style="1" bestFit="1" customWidth="1"/>
    <col min="13" max="13" width="11.6640625" style="1" customWidth="1"/>
    <col min="14" max="14" width="18.44140625" style="1" customWidth="1"/>
    <col min="15" max="15" width="17.33203125" style="1" customWidth="1"/>
    <col min="16" max="16" width="18.33203125" style="2" customWidth="1"/>
    <col min="17" max="17" width="21.88671875" style="1" customWidth="1"/>
    <col min="18" max="18" width="17.88671875" style="1" customWidth="1"/>
    <col min="19" max="19" width="18.77734375" style="1" customWidth="1"/>
    <col min="20" max="20" width="11.21875" style="1" customWidth="1"/>
    <col min="21" max="21" width="16.77734375" customWidth="1"/>
    <col min="22" max="22" width="13.33203125" customWidth="1"/>
    <col min="23" max="23" width="14.88671875" style="1" customWidth="1"/>
    <col min="24" max="25" width="8.88671875" style="1"/>
    <col min="26" max="26" width="12.6640625" style="1" customWidth="1"/>
    <col min="27" max="27" width="8.88671875" style="1"/>
    <col min="28" max="28" width="19.5546875" style="1" customWidth="1"/>
    <col min="29" max="29" width="22.77734375" style="1" customWidth="1"/>
    <col min="30" max="30" width="22.33203125" style="1" customWidth="1"/>
    <col min="31" max="31" width="14" style="1" customWidth="1"/>
    <col min="32" max="32" width="20" style="1" customWidth="1"/>
    <col min="33" max="33" width="26.44140625" style="1" customWidth="1"/>
    <col min="34" max="16384" width="8.88671875" style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44</v>
      </c>
      <c r="L1" s="1" t="s">
        <v>43</v>
      </c>
      <c r="M1" s="1" t="s">
        <v>51</v>
      </c>
      <c r="N1" s="1" t="s">
        <v>46</v>
      </c>
      <c r="O1" s="1" t="s">
        <v>45</v>
      </c>
      <c r="P1" s="2" t="s">
        <v>47</v>
      </c>
      <c r="Q1" s="1" t="s">
        <v>48</v>
      </c>
      <c r="R1" s="1" t="s">
        <v>49</v>
      </c>
      <c r="S1" s="1" t="s">
        <v>54</v>
      </c>
      <c r="T1" s="1" t="s">
        <v>52</v>
      </c>
      <c r="U1" s="1" t="s">
        <v>53</v>
      </c>
      <c r="V1" s="1" t="s">
        <v>60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63</v>
      </c>
      <c r="AC1" s="1" t="s">
        <v>64</v>
      </c>
      <c r="AD1" s="1" t="s">
        <v>62</v>
      </c>
      <c r="AE1" s="1" t="s">
        <v>61</v>
      </c>
      <c r="AF1" s="1" t="s">
        <v>66</v>
      </c>
      <c r="AG1" s="1" t="s">
        <v>65</v>
      </c>
    </row>
    <row r="2" spans="1:33" x14ac:dyDescent="0.3">
      <c r="A2" s="3" t="s">
        <v>35</v>
      </c>
      <c r="B2" s="1">
        <v>117</v>
      </c>
      <c r="C2" s="1">
        <v>425</v>
      </c>
      <c r="D2" s="1">
        <v>2800</v>
      </c>
      <c r="E2" s="1">
        <v>900</v>
      </c>
      <c r="F2" s="1">
        <v>954.32</v>
      </c>
      <c r="G2" s="1">
        <v>349.57</v>
      </c>
      <c r="H2" s="1">
        <v>750</v>
      </c>
      <c r="I2" s="1">
        <v>1045</v>
      </c>
      <c r="J2" s="1">
        <v>764828</v>
      </c>
      <c r="K2" s="1">
        <v>94</v>
      </c>
      <c r="L2" s="1">
        <f>ROUND(borough_stats[[#This Row],[Knife Crime]]*1000/borough_stats[[#This Row],[Population]],2)</f>
        <v>0.48</v>
      </c>
      <c r="M2" s="1">
        <v>41</v>
      </c>
      <c r="N2" s="1">
        <v>5876</v>
      </c>
      <c r="O2" s="1">
        <v>2371</v>
      </c>
      <c r="P2" s="2">
        <f>borough_stats[[#This Row],[Public Parks (Hectares)]]/borough_stats[[#This Row],[Borough Area (Hectares)]]</f>
        <v>0.40350578624914907</v>
      </c>
      <c r="Q2" s="1">
        <v>70</v>
      </c>
      <c r="R2" s="1">
        <v>195278</v>
      </c>
      <c r="S2" s="1">
        <f>ROUND(borough_stats[[#This Row],[Population]]*100/borough_stats[[#This Row],[Borough Area (Hectares)]],2)</f>
        <v>3323.32</v>
      </c>
      <c r="T2" s="1">
        <v>115</v>
      </c>
      <c r="U2" s="1">
        <f>ROUND(borough_stats[[#This Row],[Pubs]]*100/borough_stats[[#This Row],[Borough Area (Hectares)]],2)</f>
        <v>1.96</v>
      </c>
      <c r="V2" s="1">
        <f>_xlfn.RANK.EQ(borough_stats[[#This Row],[Average House Price]],$J$2:$J$33,0)</f>
        <v>4</v>
      </c>
      <c r="W2" s="1">
        <f>_xlfn.RANK.EQ(borough_stats[[#This Row],[per 1000p]],$L$2:$L$33,1)</f>
        <v>1</v>
      </c>
      <c r="X2" s="3">
        <f>_xlfn.RANK.EQ(borough_stats[[#This Row],[Median Age]],$M$2:$M$33,1)</f>
        <v>31</v>
      </c>
      <c r="Y2" s="3">
        <f>_xlfn.RANK.EQ(borough_stats[[#This Row],[Green Coverage (%)]],$P$2:$P$33,0)</f>
        <v>1</v>
      </c>
      <c r="Z2" s="3">
        <f>_xlfn.RANK.EQ(borough_stats[[#This Row],[Commute Satisfaction (%)]],$Q$2:$Q$33,0)</f>
        <v>4</v>
      </c>
      <c r="AA2" s="3">
        <f>_xlfn.RANK.EQ(borough_stats[[#This Row],[Pub Density (/km2)]],$U$2:$U$33,0)</f>
        <v>13</v>
      </c>
      <c r="AB2" s="3">
        <f>ROUND(AVERAGE(borough_stats[[#This Row],[Wealth Rank]:[Pub Rank]]),2)</f>
        <v>9</v>
      </c>
      <c r="AC2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7.13</v>
      </c>
      <c r="AD2" s="3">
        <f>_xlfn.RANK.EQ(borough_stats[[#This Row],[Weighted Average Lifestyle Rank]],$AC$2:$AC$33,1)</f>
        <v>1</v>
      </c>
      <c r="AE2" s="3">
        <f>_xlfn.RANK.EQ(borough_stats[[#This Row],[Median]],$E$2:$E$33,1)</f>
        <v>16</v>
      </c>
      <c r="AF2" s="3">
        <f>borough_stats[[#This Row],[Rent Rank]]+borough_stats[[#This Row],[Ranked Weighted Rank Average]]</f>
        <v>17</v>
      </c>
      <c r="AG2" s="3">
        <f>_xlfn.RANK.EQ(borough_stats[[#This Row],[Rent Rank + Lifestyle Rank]],$AF$2:$AF$33,1)</f>
        <v>1</v>
      </c>
    </row>
    <row r="3" spans="1:33" x14ac:dyDescent="0.3">
      <c r="A3" s="3" t="s">
        <v>41</v>
      </c>
      <c r="B3" s="1">
        <v>79</v>
      </c>
      <c r="C3" s="1">
        <v>695</v>
      </c>
      <c r="D3" s="1">
        <v>3900</v>
      </c>
      <c r="E3" s="1">
        <v>1400</v>
      </c>
      <c r="F3" s="1">
        <v>1590.72</v>
      </c>
      <c r="G3" s="1">
        <v>631.77</v>
      </c>
      <c r="H3" s="1">
        <v>1200</v>
      </c>
      <c r="I3" s="1">
        <v>1776.66</v>
      </c>
      <c r="J3" s="1">
        <v>891532</v>
      </c>
      <c r="K3" s="1">
        <v>606</v>
      </c>
      <c r="L3" s="1">
        <f>ROUND(borough_stats[[#This Row],[Knife Crime]]*1000/borough_stats[[#This Row],[Population]],2)</f>
        <v>2.97</v>
      </c>
      <c r="M3" s="1">
        <v>35</v>
      </c>
      <c r="N3" s="1">
        <v>2203</v>
      </c>
      <c r="O3" s="1">
        <v>429</v>
      </c>
      <c r="P3" s="2">
        <f>borough_stats[[#This Row],[Public Parks (Hectares)]]/borough_stats[[#This Row],[Borough Area (Hectares)]]</f>
        <v>0.19473445301861098</v>
      </c>
      <c r="Q3" s="1">
        <v>71</v>
      </c>
      <c r="R3" s="1">
        <v>204236</v>
      </c>
      <c r="S3" s="1">
        <f>ROUND(borough_stats[[#This Row],[Population]]*100/borough_stats[[#This Row],[Borough Area (Hectares)]],2)</f>
        <v>9270.81</v>
      </c>
      <c r="T3" s="1">
        <v>430</v>
      </c>
      <c r="U3" s="1">
        <f>ROUND(borough_stats[[#This Row],[Pubs]]*100/borough_stats[[#This Row],[Borough Area (Hectares)]],2)</f>
        <v>19.52</v>
      </c>
      <c r="V3" s="1">
        <f>_xlfn.RANK.EQ(borough_stats[[#This Row],[Average House Price]],$J$2:$J$33,0)</f>
        <v>3</v>
      </c>
      <c r="W3" s="1">
        <f>_xlfn.RANK.EQ(borough_stats[[#This Row],[per 1000p]],$L$2:$L$33,1)</f>
        <v>32</v>
      </c>
      <c r="X3" s="3">
        <f>_xlfn.RANK.EQ(borough_stats[[#This Row],[Median Age]],$M$2:$M$33,1)</f>
        <v>11</v>
      </c>
      <c r="Y3" s="3">
        <f>_xlfn.RANK.EQ(borough_stats[[#This Row],[Green Coverage (%)]],$P$2:$P$33,0)</f>
        <v>14</v>
      </c>
      <c r="Z3" s="3">
        <f>_xlfn.RANK.EQ(borough_stats[[#This Row],[Commute Satisfaction (%)]],$Q$2:$Q$33,0)</f>
        <v>3</v>
      </c>
      <c r="AA3" s="3">
        <f>_xlfn.RANK.EQ(borough_stats[[#This Row],[Pub Density (/km2)]],$U$2:$U$33,0)</f>
        <v>1</v>
      </c>
      <c r="AB3" s="3">
        <f>ROUND(AVERAGE(borough_stats[[#This Row],[Wealth Rank]:[Pub Rank]]),2)</f>
        <v>10.67</v>
      </c>
      <c r="AC3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11.69</v>
      </c>
      <c r="AD3" s="3">
        <f>_xlfn.RANK.EQ(borough_stats[[#This Row],[Weighted Average Lifestyle Rank]],$AC$2:$AC$33,1)</f>
        <v>2</v>
      </c>
      <c r="AE3" s="3">
        <f>_xlfn.RANK.EQ(borough_stats[[#This Row],[Median]],$E$2:$E$33,1)</f>
        <v>32</v>
      </c>
      <c r="AF3" s="3">
        <f>borough_stats[[#This Row],[Rent Rank]]+borough_stats[[#This Row],[Ranked Weighted Rank Average]]</f>
        <v>34</v>
      </c>
      <c r="AG3" s="3">
        <f>_xlfn.RANK.EQ(borough_stats[[#This Row],[Rent Rank + Lifestyle Rank]],$AF$2:$AF$33,1)</f>
        <v>18</v>
      </c>
    </row>
    <row r="4" spans="1:33" x14ac:dyDescent="0.3">
      <c r="A4" s="3" t="s">
        <v>21</v>
      </c>
      <c r="B4" s="1">
        <v>211</v>
      </c>
      <c r="C4" s="1">
        <v>390</v>
      </c>
      <c r="D4" s="1">
        <v>4554.33</v>
      </c>
      <c r="E4" s="1">
        <v>1200</v>
      </c>
      <c r="F4" s="1">
        <v>1320.6</v>
      </c>
      <c r="G4" s="1">
        <v>595.51</v>
      </c>
      <c r="H4" s="1">
        <v>950</v>
      </c>
      <c r="I4" s="1">
        <v>1500</v>
      </c>
      <c r="J4" s="1">
        <v>764097</v>
      </c>
      <c r="K4" s="1">
        <v>210</v>
      </c>
      <c r="L4" s="1">
        <f>ROUND(borough_stats[[#This Row],[Knife Crime]]*1000/borough_stats[[#This Row],[Population]],2)</f>
        <v>1.1499999999999999</v>
      </c>
      <c r="M4" s="1">
        <v>34</v>
      </c>
      <c r="N4" s="1">
        <v>1715</v>
      </c>
      <c r="O4" s="1">
        <v>211</v>
      </c>
      <c r="P4" s="2">
        <f>borough_stats[[#This Row],[Public Parks (Hectares)]]/borough_stats[[#This Row],[Borough Area (Hectares)]]</f>
        <v>0.12303206997084548</v>
      </c>
      <c r="Q4" s="1">
        <v>76</v>
      </c>
      <c r="R4" s="1">
        <v>183157</v>
      </c>
      <c r="S4" s="1">
        <f>ROUND(borough_stats[[#This Row],[Population]]*100/borough_stats[[#This Row],[Borough Area (Hectares)]],2)</f>
        <v>10679.71</v>
      </c>
      <c r="T4" s="1">
        <v>100</v>
      </c>
      <c r="U4" s="1">
        <f>ROUND(borough_stats[[#This Row],[Pubs]]*100/borough_stats[[#This Row],[Borough Area (Hectares)]],2)</f>
        <v>5.83</v>
      </c>
      <c r="V4" s="1">
        <f>_xlfn.RANK.EQ(borough_stats[[#This Row],[Average House Price]],$J$2:$J$33,0)</f>
        <v>5</v>
      </c>
      <c r="W4" s="1">
        <f>_xlfn.RANK.EQ(borough_stats[[#This Row],[per 1000p]],$L$2:$L$33,1)</f>
        <v>15</v>
      </c>
      <c r="X4" s="3">
        <f>_xlfn.RANK.EQ(borough_stats[[#This Row],[Median Age]],$M$2:$M$33,1)</f>
        <v>9</v>
      </c>
      <c r="Y4" s="3">
        <f>_xlfn.RANK.EQ(borough_stats[[#This Row],[Green Coverage (%)]],$P$2:$P$33,0)</f>
        <v>28</v>
      </c>
      <c r="Z4" s="3">
        <f>_xlfn.RANK.EQ(borough_stats[[#This Row],[Commute Satisfaction (%)]],$Q$2:$Q$33,0)</f>
        <v>1</v>
      </c>
      <c r="AA4" s="3">
        <f>_xlfn.RANK.EQ(borough_stats[[#This Row],[Pub Density (/km2)]],$U$2:$U$33,0)</f>
        <v>8</v>
      </c>
      <c r="AB4" s="3">
        <f>ROUND(AVERAGE(borough_stats[[#This Row],[Wealth Rank]:[Pub Rank]]),2)</f>
        <v>11</v>
      </c>
      <c r="AC4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11.77</v>
      </c>
      <c r="AD4" s="3">
        <f>_xlfn.RANK.EQ(borough_stats[[#This Row],[Weighted Average Lifestyle Rank]],$AC$2:$AC$33,1)</f>
        <v>3</v>
      </c>
      <c r="AE4" s="3">
        <f>_xlfn.RANK.EQ(borough_stats[[#This Row],[Median]],$E$2:$E$33,1)</f>
        <v>28</v>
      </c>
      <c r="AF4" s="3">
        <f>borough_stats[[#This Row],[Rent Rank]]+borough_stats[[#This Row],[Ranked Weighted Rank Average]]</f>
        <v>31</v>
      </c>
      <c r="AG4" s="3">
        <f>_xlfn.RANK.EQ(borough_stats[[#This Row],[Rent Rank + Lifestyle Rank]],$AF$2:$AF$33,1)</f>
        <v>14</v>
      </c>
    </row>
    <row r="5" spans="1:33" x14ac:dyDescent="0.3">
      <c r="A5" s="3" t="s">
        <v>40</v>
      </c>
      <c r="B5" s="1">
        <v>107</v>
      </c>
      <c r="C5" s="1">
        <v>390</v>
      </c>
      <c r="D5" s="1">
        <v>1646.67</v>
      </c>
      <c r="E5" s="1">
        <v>950</v>
      </c>
      <c r="F5" s="1">
        <v>984.51</v>
      </c>
      <c r="G5" s="1">
        <v>237.54</v>
      </c>
      <c r="H5" s="1">
        <v>850</v>
      </c>
      <c r="I5" s="1">
        <v>1100</v>
      </c>
      <c r="J5" s="1">
        <v>625562</v>
      </c>
      <c r="K5" s="1">
        <v>324</v>
      </c>
      <c r="L5" s="1">
        <f>ROUND(borough_stats[[#This Row],[Knife Crime]]*1000/borough_stats[[#This Row],[Population]],2)</f>
        <v>0.99</v>
      </c>
      <c r="M5" s="1">
        <v>33</v>
      </c>
      <c r="N5" s="1">
        <v>3522</v>
      </c>
      <c r="O5" s="1">
        <v>686</v>
      </c>
      <c r="P5" s="2">
        <f>borough_stats[[#This Row],[Public Parks (Hectares)]]/borough_stats[[#This Row],[Borough Area (Hectares)]]</f>
        <v>0.1947756956274844</v>
      </c>
      <c r="Q5" s="1">
        <v>60</v>
      </c>
      <c r="R5" s="1">
        <v>327506</v>
      </c>
      <c r="S5" s="1">
        <f>ROUND(borough_stats[[#This Row],[Population]]*100/borough_stats[[#This Row],[Borough Area (Hectares)]],2)</f>
        <v>9298.86</v>
      </c>
      <c r="T5" s="1">
        <v>135</v>
      </c>
      <c r="U5" s="1">
        <f>ROUND(borough_stats[[#This Row],[Pubs]]*100/borough_stats[[#This Row],[Borough Area (Hectares)]],2)</f>
        <v>3.83</v>
      </c>
      <c r="V5" s="1">
        <f>_xlfn.RANK.EQ(borough_stats[[#This Row],[Average House Price]],$J$2:$J$33,0)</f>
        <v>8</v>
      </c>
      <c r="W5" s="1">
        <f>_xlfn.RANK.EQ(borough_stats[[#This Row],[per 1000p]],$L$2:$L$33,1)</f>
        <v>12</v>
      </c>
      <c r="X5" s="3">
        <f>_xlfn.RANK.EQ(borough_stats[[#This Row],[Median Age]],$M$2:$M$33,1)</f>
        <v>4</v>
      </c>
      <c r="Y5" s="3">
        <f>_xlfn.RANK.EQ(borough_stats[[#This Row],[Green Coverage (%)]],$P$2:$P$33,0)</f>
        <v>13</v>
      </c>
      <c r="Z5" s="3">
        <f>_xlfn.RANK.EQ(borough_stats[[#This Row],[Commute Satisfaction (%)]],$Q$2:$Q$33,0)</f>
        <v>28</v>
      </c>
      <c r="AA5" s="3">
        <f>_xlfn.RANK.EQ(borough_stats[[#This Row],[Pub Density (/km2)]],$U$2:$U$33,0)</f>
        <v>10</v>
      </c>
      <c r="AB5" s="3">
        <f>ROUND(AVERAGE(borough_stats[[#This Row],[Wealth Rank]:[Pub Rank]]),2)</f>
        <v>12.5</v>
      </c>
      <c r="AC5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11.78</v>
      </c>
      <c r="AD5" s="3">
        <f>_xlfn.RANK.EQ(borough_stats[[#This Row],[Weighted Average Lifestyle Rank]],$AC$2:$AC$33,1)</f>
        <v>4</v>
      </c>
      <c r="AE5" s="3">
        <f>_xlfn.RANK.EQ(borough_stats[[#This Row],[Median]],$E$2:$E$33,1)</f>
        <v>20</v>
      </c>
      <c r="AF5" s="3">
        <f>borough_stats[[#This Row],[Rent Rank]]+borough_stats[[#This Row],[Ranked Weighted Rank Average]]</f>
        <v>24</v>
      </c>
      <c r="AG5" s="3">
        <f>_xlfn.RANK.EQ(borough_stats[[#This Row],[Rent Rank + Lifestyle Rank]],$AF$2:$AF$33,1)</f>
        <v>5</v>
      </c>
    </row>
    <row r="6" spans="1:33" x14ac:dyDescent="0.3">
      <c r="A6" s="3" t="s">
        <v>14</v>
      </c>
      <c r="B6" s="1">
        <v>233</v>
      </c>
      <c r="C6" s="1">
        <v>579</v>
      </c>
      <c r="D6" s="1">
        <v>4875</v>
      </c>
      <c r="E6" s="1">
        <v>1300</v>
      </c>
      <c r="F6" s="1">
        <v>1413.58</v>
      </c>
      <c r="G6" s="1">
        <v>569</v>
      </c>
      <c r="H6" s="1">
        <v>1048.67</v>
      </c>
      <c r="I6" s="1">
        <v>1600</v>
      </c>
      <c r="J6" s="1">
        <v>895595</v>
      </c>
      <c r="K6" s="1">
        <v>323</v>
      </c>
      <c r="L6" s="1">
        <f>ROUND(borough_stats[[#This Row],[Knife Crime]]*1000/borough_stats[[#This Row],[Population]],2)</f>
        <v>1.54</v>
      </c>
      <c r="M6" s="1">
        <v>34</v>
      </c>
      <c r="N6" s="1">
        <v>2180</v>
      </c>
      <c r="O6" s="1">
        <v>435</v>
      </c>
      <c r="P6" s="2">
        <f>borough_stats[[#This Row],[Public Parks (Hectares)]]/borough_stats[[#This Row],[Borough Area (Hectares)]]</f>
        <v>0.19954128440366972</v>
      </c>
      <c r="Q6" s="1">
        <v>61</v>
      </c>
      <c r="R6" s="1">
        <v>210136</v>
      </c>
      <c r="S6" s="1">
        <f>ROUND(borough_stats[[#This Row],[Population]]*100/borough_stats[[#This Row],[Borough Area (Hectares)]],2)</f>
        <v>9639.27</v>
      </c>
      <c r="T6" s="1">
        <v>230</v>
      </c>
      <c r="U6" s="1">
        <f>ROUND(borough_stats[[#This Row],[Pubs]]*100/borough_stats[[#This Row],[Borough Area (Hectares)]],2)</f>
        <v>10.55</v>
      </c>
      <c r="V6" s="1">
        <f>_xlfn.RANK.EQ(borough_stats[[#This Row],[Average House Price]],$J$2:$J$33,0)</f>
        <v>2</v>
      </c>
      <c r="W6" s="1">
        <f>_xlfn.RANK.EQ(borough_stats[[#This Row],[per 1000p]],$L$2:$L$33,1)</f>
        <v>24</v>
      </c>
      <c r="X6" s="3">
        <f>_xlfn.RANK.EQ(borough_stats[[#This Row],[Median Age]],$M$2:$M$33,1)</f>
        <v>9</v>
      </c>
      <c r="Y6" s="3">
        <f>_xlfn.RANK.EQ(borough_stats[[#This Row],[Green Coverage (%)]],$P$2:$P$33,0)</f>
        <v>12</v>
      </c>
      <c r="Z6" s="3">
        <f>_xlfn.RANK.EQ(borough_stats[[#This Row],[Commute Satisfaction (%)]],$Q$2:$Q$33,0)</f>
        <v>26</v>
      </c>
      <c r="AA6" s="3">
        <f>_xlfn.RANK.EQ(borough_stats[[#This Row],[Pub Density (/km2)]],$U$2:$U$33,0)</f>
        <v>3</v>
      </c>
      <c r="AB6" s="3">
        <f>ROUND(AVERAGE(borough_stats[[#This Row],[Wealth Rank]:[Pub Rank]]),2)</f>
        <v>12.67</v>
      </c>
      <c r="AC6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11.95</v>
      </c>
      <c r="AD6" s="3">
        <f>_xlfn.RANK.EQ(borough_stats[[#This Row],[Weighted Average Lifestyle Rank]],$AC$2:$AC$33,1)</f>
        <v>5</v>
      </c>
      <c r="AE6" s="3">
        <f>_xlfn.RANK.EQ(borough_stats[[#This Row],[Median]],$E$2:$E$33,1)</f>
        <v>30</v>
      </c>
      <c r="AF6" s="3">
        <f>borough_stats[[#This Row],[Rent Rank]]+borough_stats[[#This Row],[Ranked Weighted Rank Average]]</f>
        <v>35</v>
      </c>
      <c r="AG6" s="3">
        <f>_xlfn.RANK.EQ(borough_stats[[#This Row],[Rent Rank + Lifestyle Rank]],$AF$2:$AF$33,1)</f>
        <v>20</v>
      </c>
    </row>
    <row r="7" spans="1:33" x14ac:dyDescent="0.3">
      <c r="A7" s="3" t="s">
        <v>32</v>
      </c>
      <c r="B7" s="1">
        <v>151</v>
      </c>
      <c r="C7" s="1">
        <v>411.67</v>
      </c>
      <c r="D7" s="1">
        <v>2250</v>
      </c>
      <c r="E7" s="1">
        <v>900</v>
      </c>
      <c r="F7" s="1">
        <v>953.38</v>
      </c>
      <c r="G7" s="1">
        <v>300.29000000000002</v>
      </c>
      <c r="H7" s="1">
        <v>752.5</v>
      </c>
      <c r="I7" s="1">
        <v>1100</v>
      </c>
      <c r="J7" s="1">
        <v>579749</v>
      </c>
      <c r="K7" s="1">
        <v>176</v>
      </c>
      <c r="L7" s="1">
        <f>ROUND(borough_stats[[#This Row],[Knife Crime]]*1000/borough_stats[[#This Row],[Population]],2)</f>
        <v>0.82</v>
      </c>
      <c r="M7" s="1">
        <v>37</v>
      </c>
      <c r="N7" s="1">
        <v>3762</v>
      </c>
      <c r="O7" s="1">
        <v>1053</v>
      </c>
      <c r="P7" s="2">
        <f>borough_stats[[#This Row],[Public Parks (Hectares)]]/borough_stats[[#This Row],[Borough Area (Hectares)]]</f>
        <v>0.27990430622009571</v>
      </c>
      <c r="Q7" s="1">
        <v>65</v>
      </c>
      <c r="R7" s="1">
        <v>215187</v>
      </c>
      <c r="S7" s="1">
        <f>ROUND(borough_stats[[#This Row],[Population]]*100/borough_stats[[#This Row],[Borough Area (Hectares)]],2)</f>
        <v>5720.02</v>
      </c>
      <c r="T7" s="1">
        <v>45</v>
      </c>
      <c r="U7" s="1">
        <f>ROUND(borough_stats[[#This Row],[Pubs]]*100/borough_stats[[#This Row],[Borough Area (Hectares)]],2)</f>
        <v>1.2</v>
      </c>
      <c r="V7" s="1">
        <f>_xlfn.RANK.EQ(borough_stats[[#This Row],[Average House Price]],$J$2:$J$33,0)</f>
        <v>11</v>
      </c>
      <c r="W7" s="1">
        <f>_xlfn.RANK.EQ(borough_stats[[#This Row],[per 1000p]],$L$2:$L$33,1)</f>
        <v>10</v>
      </c>
      <c r="X7" s="3">
        <f>_xlfn.RANK.EQ(borough_stats[[#This Row],[Median Age]],$M$2:$M$33,1)</f>
        <v>21</v>
      </c>
      <c r="Y7" s="3">
        <f>_xlfn.RANK.EQ(borough_stats[[#This Row],[Green Coverage (%)]],$P$2:$P$33,0)</f>
        <v>2</v>
      </c>
      <c r="Z7" s="3">
        <f>_xlfn.RANK.EQ(borough_stats[[#This Row],[Commute Satisfaction (%)]],$Q$2:$Q$33,0)</f>
        <v>16</v>
      </c>
      <c r="AA7" s="3">
        <f>_xlfn.RANK.EQ(borough_stats[[#This Row],[Pub Density (/km2)]],$U$2:$U$33,0)</f>
        <v>20</v>
      </c>
      <c r="AB7" s="3">
        <f>ROUND(AVERAGE(borough_stats[[#This Row],[Wealth Rank]:[Pub Rank]]),2)</f>
        <v>13.33</v>
      </c>
      <c r="AC7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12.19</v>
      </c>
      <c r="AD7" s="3">
        <f>_xlfn.RANK.EQ(borough_stats[[#This Row],[Weighted Average Lifestyle Rank]],$AC$2:$AC$33,1)</f>
        <v>6</v>
      </c>
      <c r="AE7" s="3">
        <f>_xlfn.RANK.EQ(borough_stats[[#This Row],[Median]],$E$2:$E$33,1)</f>
        <v>16</v>
      </c>
      <c r="AF7" s="3">
        <f>borough_stats[[#This Row],[Rent Rank]]+borough_stats[[#This Row],[Ranked Weighted Rank Average]]</f>
        <v>22</v>
      </c>
      <c r="AG7" s="3">
        <f>_xlfn.RANK.EQ(borough_stats[[#This Row],[Rent Rank + Lifestyle Rank]],$AF$2:$AF$33,1)</f>
        <v>4</v>
      </c>
    </row>
    <row r="8" spans="1:33" x14ac:dyDescent="0.3">
      <c r="A8" s="3" t="s">
        <v>20</v>
      </c>
      <c r="B8" s="1">
        <v>336</v>
      </c>
      <c r="C8" s="1">
        <v>220</v>
      </c>
      <c r="D8" s="1">
        <v>3683.33</v>
      </c>
      <c r="E8" s="1">
        <v>1000</v>
      </c>
      <c r="F8" s="1">
        <v>1105.9100000000001</v>
      </c>
      <c r="G8" s="1">
        <v>461.02</v>
      </c>
      <c r="H8" s="1">
        <v>850</v>
      </c>
      <c r="I8" s="1">
        <v>1200</v>
      </c>
      <c r="J8" s="1">
        <v>634428</v>
      </c>
      <c r="K8" s="1">
        <v>501</v>
      </c>
      <c r="L8" s="1">
        <f>ROUND(borough_stats[[#This Row],[Knife Crime]]*1000/borough_stats[[#This Row],[Population]],2)</f>
        <v>1.93</v>
      </c>
      <c r="M8" s="1">
        <v>32</v>
      </c>
      <c r="N8" s="1">
        <v>1905</v>
      </c>
      <c r="O8" s="1">
        <v>506</v>
      </c>
      <c r="P8" s="2">
        <f>borough_stats[[#This Row],[Public Parks (Hectares)]]/borough_stats[[#This Row],[Borough Area (Hectares)]]</f>
        <v>0.26561679790026249</v>
      </c>
      <c r="Q8" s="1">
        <v>61</v>
      </c>
      <c r="R8" s="1">
        <v>259146</v>
      </c>
      <c r="S8" s="1">
        <f>ROUND(borough_stats[[#This Row],[Population]]*100/borough_stats[[#This Row],[Borough Area (Hectares)]],2)</f>
        <v>13603.46</v>
      </c>
      <c r="T8" s="1">
        <v>185</v>
      </c>
      <c r="U8" s="1">
        <f>ROUND(borough_stats[[#This Row],[Pubs]]*100/borough_stats[[#This Row],[Borough Area (Hectares)]],2)</f>
        <v>9.7100000000000009</v>
      </c>
      <c r="V8" s="1">
        <f>_xlfn.RANK.EQ(borough_stats[[#This Row],[Average House Price]],$J$2:$J$33,0)</f>
        <v>7</v>
      </c>
      <c r="W8" s="1">
        <f>_xlfn.RANK.EQ(borough_stats[[#This Row],[per 1000p]],$L$2:$L$33,1)</f>
        <v>30</v>
      </c>
      <c r="X8" s="3">
        <f>_xlfn.RANK.EQ(borough_stats[[#This Row],[Median Age]],$M$2:$M$33,1)</f>
        <v>2</v>
      </c>
      <c r="Y8" s="3">
        <f>_xlfn.RANK.EQ(borough_stats[[#This Row],[Green Coverage (%)]],$P$2:$P$33,0)</f>
        <v>4</v>
      </c>
      <c r="Z8" s="3">
        <f>_xlfn.RANK.EQ(borough_stats[[#This Row],[Commute Satisfaction (%)]],$Q$2:$Q$33,0)</f>
        <v>26</v>
      </c>
      <c r="AA8" s="3">
        <f>_xlfn.RANK.EQ(borough_stats[[#This Row],[Pub Density (/km2)]],$U$2:$U$33,0)</f>
        <v>4</v>
      </c>
      <c r="AB8" s="3">
        <f>ROUND(AVERAGE(borough_stats[[#This Row],[Wealth Rank]:[Pub Rank]]),2)</f>
        <v>12.17</v>
      </c>
      <c r="AC8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12.36</v>
      </c>
      <c r="AD8" s="3">
        <f>_xlfn.RANK.EQ(borough_stats[[#This Row],[Weighted Average Lifestyle Rank]],$AC$2:$AC$33,1)</f>
        <v>7</v>
      </c>
      <c r="AE8" s="3">
        <f>_xlfn.RANK.EQ(borough_stats[[#This Row],[Median]],$E$2:$E$33,1)</f>
        <v>23</v>
      </c>
      <c r="AF8" s="3">
        <f>borough_stats[[#This Row],[Rent Rank]]+borough_stats[[#This Row],[Ranked Weighted Rank Average]]</f>
        <v>30</v>
      </c>
      <c r="AG8" s="3">
        <f>_xlfn.RANK.EQ(borough_stats[[#This Row],[Rent Rank + Lifestyle Rank]],$AF$2:$AF$33,1)</f>
        <v>13</v>
      </c>
    </row>
    <row r="9" spans="1:33" x14ac:dyDescent="0.3">
      <c r="A9" s="3" t="s">
        <v>26</v>
      </c>
      <c r="B9" s="1">
        <v>190</v>
      </c>
      <c r="C9" s="1">
        <v>190</v>
      </c>
      <c r="D9" s="1">
        <v>1950</v>
      </c>
      <c r="E9" s="1">
        <v>850</v>
      </c>
      <c r="F9" s="1">
        <v>908.24</v>
      </c>
      <c r="G9" s="1">
        <v>300.75</v>
      </c>
      <c r="H9" s="1">
        <v>700</v>
      </c>
      <c r="I9" s="1">
        <v>1047.5</v>
      </c>
      <c r="J9" s="1">
        <v>456638</v>
      </c>
      <c r="K9" s="1">
        <v>258</v>
      </c>
      <c r="L9" s="1">
        <f>ROUND(borough_stats[[#This Row],[Knife Crime]]*1000/borough_stats[[#This Row],[Population]],2)</f>
        <v>0.9</v>
      </c>
      <c r="M9" s="1">
        <v>36</v>
      </c>
      <c r="N9" s="1">
        <v>5659</v>
      </c>
      <c r="O9" s="1">
        <v>1568</v>
      </c>
      <c r="P9" s="2">
        <f>borough_stats[[#This Row],[Public Parks (Hectares)]]/borough_stats[[#This Row],[Borough Area (Hectares)]]</f>
        <v>0.27708075631737056</v>
      </c>
      <c r="Q9" s="1">
        <v>74</v>
      </c>
      <c r="R9" s="1">
        <v>288181</v>
      </c>
      <c r="S9" s="1">
        <f>ROUND(borough_stats[[#This Row],[Population]]*100/borough_stats[[#This Row],[Borough Area (Hectares)]],2)</f>
        <v>5092.4399999999996</v>
      </c>
      <c r="T9" s="1">
        <v>75</v>
      </c>
      <c r="U9" s="1">
        <f>ROUND(borough_stats[[#This Row],[Pubs]]*100/borough_stats[[#This Row],[Borough Area (Hectares)]],2)</f>
        <v>1.33</v>
      </c>
      <c r="V9" s="1">
        <f>_xlfn.RANK.EQ(borough_stats[[#This Row],[Average House Price]],$J$2:$J$33,0)</f>
        <v>23</v>
      </c>
      <c r="W9" s="1">
        <f>_xlfn.RANK.EQ(borough_stats[[#This Row],[per 1000p]],$L$2:$L$33,1)</f>
        <v>11</v>
      </c>
      <c r="X9" s="3">
        <f>_xlfn.RANK.EQ(borough_stats[[#This Row],[Median Age]],$M$2:$M$33,1)</f>
        <v>16</v>
      </c>
      <c r="Y9" s="3">
        <f>_xlfn.RANK.EQ(borough_stats[[#This Row],[Green Coverage (%)]],$P$2:$P$33,0)</f>
        <v>3</v>
      </c>
      <c r="Z9" s="3">
        <f>_xlfn.RANK.EQ(borough_stats[[#This Row],[Commute Satisfaction (%)]],$Q$2:$Q$33,0)</f>
        <v>2</v>
      </c>
      <c r="AA9" s="3">
        <f>_xlfn.RANK.EQ(borough_stats[[#This Row],[Pub Density (/km2)]],$U$2:$U$33,0)</f>
        <v>19</v>
      </c>
      <c r="AB9" s="3">
        <f>ROUND(AVERAGE(borough_stats[[#This Row],[Wealth Rank]:[Pub Rank]]),2)</f>
        <v>12.33</v>
      </c>
      <c r="AC9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13.21</v>
      </c>
      <c r="AD9" s="3">
        <f>_xlfn.RANK.EQ(borough_stats[[#This Row],[Weighted Average Lifestyle Rank]],$AC$2:$AC$33,1)</f>
        <v>8</v>
      </c>
      <c r="AE9" s="3">
        <f>_xlfn.RANK.EQ(borough_stats[[#This Row],[Median]],$E$2:$E$33,1)</f>
        <v>13</v>
      </c>
      <c r="AF9" s="3">
        <f>borough_stats[[#This Row],[Rent Rank]]+borough_stats[[#This Row],[Ranked Weighted Rank Average]]</f>
        <v>21</v>
      </c>
      <c r="AG9" s="3">
        <f>_xlfn.RANK.EQ(borough_stats[[#This Row],[Rent Rank + Lifestyle Rank]],$AF$2:$AF$33,1)</f>
        <v>3</v>
      </c>
    </row>
    <row r="10" spans="1:33" x14ac:dyDescent="0.3">
      <c r="A10" s="3" t="s">
        <v>27</v>
      </c>
      <c r="B10" s="1">
        <v>404</v>
      </c>
      <c r="C10" s="1">
        <v>380</v>
      </c>
      <c r="D10" s="1">
        <v>5500</v>
      </c>
      <c r="E10" s="1">
        <v>1200</v>
      </c>
      <c r="F10" s="1">
        <v>1335.71</v>
      </c>
      <c r="G10" s="1">
        <v>605.85</v>
      </c>
      <c r="H10" s="1">
        <v>1000</v>
      </c>
      <c r="I10" s="1">
        <v>1496.25</v>
      </c>
      <c r="J10" s="1">
        <v>701705</v>
      </c>
      <c r="K10" s="1">
        <v>383</v>
      </c>
      <c r="L10" s="1">
        <f>ROUND(borough_stats[[#This Row],[Knife Crime]]*1000/borough_stats[[#This Row],[Population]],2)</f>
        <v>1.77</v>
      </c>
      <c r="M10" s="1">
        <v>33</v>
      </c>
      <c r="N10" s="1">
        <v>1486</v>
      </c>
      <c r="O10" s="1">
        <v>155</v>
      </c>
      <c r="P10" s="2">
        <f>borough_stats[[#This Row],[Public Parks (Hectares)]]/borough_stats[[#This Row],[Borough Area (Hectares)]]</f>
        <v>0.10430686406460296</v>
      </c>
      <c r="Q10" s="1">
        <v>69</v>
      </c>
      <c r="R10" s="1">
        <v>216589</v>
      </c>
      <c r="S10" s="1">
        <f>ROUND(borough_stats[[#This Row],[Population]]*100/borough_stats[[#This Row],[Borough Area (Hectares)]],2)</f>
        <v>14575.3</v>
      </c>
      <c r="T10" s="1">
        <v>215</v>
      </c>
      <c r="U10" s="1">
        <f>ROUND(borough_stats[[#This Row],[Pubs]]*100/borough_stats[[#This Row],[Borough Area (Hectares)]],2)</f>
        <v>14.47</v>
      </c>
      <c r="V10" s="1">
        <f>_xlfn.RANK.EQ(borough_stats[[#This Row],[Average House Price]],$J$2:$J$33,0)</f>
        <v>6</v>
      </c>
      <c r="W10" s="1">
        <f>_xlfn.RANK.EQ(borough_stats[[#This Row],[per 1000p]],$L$2:$L$33,1)</f>
        <v>27</v>
      </c>
      <c r="X10" s="3">
        <f>_xlfn.RANK.EQ(borough_stats[[#This Row],[Median Age]],$M$2:$M$33,1)</f>
        <v>4</v>
      </c>
      <c r="Y10" s="3">
        <f>_xlfn.RANK.EQ(borough_stats[[#This Row],[Green Coverage (%)]],$P$2:$P$33,0)</f>
        <v>31</v>
      </c>
      <c r="Z10" s="3">
        <f>_xlfn.RANK.EQ(borough_stats[[#This Row],[Commute Satisfaction (%)]],$Q$2:$Q$33,0)</f>
        <v>8</v>
      </c>
      <c r="AA10" s="3">
        <f>_xlfn.RANK.EQ(borough_stats[[#This Row],[Pub Density (/km2)]],$U$2:$U$33,0)</f>
        <v>2</v>
      </c>
      <c r="AB10" s="3">
        <f>ROUND(AVERAGE(borough_stats[[#This Row],[Wealth Rank]:[Pub Rank]]),2)</f>
        <v>13</v>
      </c>
      <c r="AC10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14.35</v>
      </c>
      <c r="AD10" s="3">
        <f>_xlfn.RANK.EQ(borough_stats[[#This Row],[Weighted Average Lifestyle Rank]],$AC$2:$AC$33,1)</f>
        <v>9</v>
      </c>
      <c r="AE10" s="3">
        <f>_xlfn.RANK.EQ(borough_stats[[#This Row],[Median]],$E$2:$E$33,1)</f>
        <v>28</v>
      </c>
      <c r="AF10" s="3">
        <f>borough_stats[[#This Row],[Rent Rank]]+borough_stats[[#This Row],[Ranked Weighted Rank Average]]</f>
        <v>37</v>
      </c>
      <c r="AG10" s="3">
        <f>_xlfn.RANK.EQ(borough_stats[[#This Row],[Rent Rank + Lifestyle Rank]],$AF$2:$AF$33,1)</f>
        <v>25</v>
      </c>
    </row>
    <row r="11" spans="1:33" x14ac:dyDescent="0.3">
      <c r="A11" s="3" t="s">
        <v>28</v>
      </c>
      <c r="B11" s="1">
        <v>124</v>
      </c>
      <c r="C11" s="1">
        <v>550</v>
      </c>
      <c r="D11" s="1">
        <v>9100</v>
      </c>
      <c r="E11" s="1">
        <v>1350</v>
      </c>
      <c r="F11" s="1">
        <v>1545.7</v>
      </c>
      <c r="G11" s="1">
        <v>869.03</v>
      </c>
      <c r="H11" s="1">
        <v>1192.75</v>
      </c>
      <c r="I11" s="1">
        <v>1717.08</v>
      </c>
      <c r="J11" s="1">
        <v>1275716</v>
      </c>
      <c r="K11" s="1">
        <v>196</v>
      </c>
      <c r="L11" s="1">
        <f>ROUND(borough_stats[[#This Row],[Knife Crime]]*1000/borough_stats[[#This Row],[Population]],2)</f>
        <v>1.37</v>
      </c>
      <c r="M11" s="1">
        <v>39</v>
      </c>
      <c r="N11" s="1">
        <v>1238</v>
      </c>
      <c r="O11" s="1">
        <v>159</v>
      </c>
      <c r="P11" s="2">
        <f>borough_stats[[#This Row],[Public Parks (Hectares)]]/borough_stats[[#This Row],[Borough Area (Hectares)]]</f>
        <v>0.12843295638126009</v>
      </c>
      <c r="Q11" s="1">
        <v>66</v>
      </c>
      <c r="R11" s="1">
        <v>143375</v>
      </c>
      <c r="S11" s="1">
        <f>ROUND(borough_stats[[#This Row],[Population]]*100/borough_stats[[#This Row],[Borough Area (Hectares)]],2)</f>
        <v>11581.18</v>
      </c>
      <c r="T11" s="1">
        <v>110</v>
      </c>
      <c r="U11" s="1">
        <f>ROUND(borough_stats[[#This Row],[Pubs]]*100/borough_stats[[#This Row],[Borough Area (Hectares)]],2)</f>
        <v>8.89</v>
      </c>
      <c r="V11" s="1">
        <f>_xlfn.RANK.EQ(borough_stats[[#This Row],[Average House Price]],$J$2:$J$33,0)</f>
        <v>1</v>
      </c>
      <c r="W11" s="1">
        <f>_xlfn.RANK.EQ(borough_stats[[#This Row],[per 1000p]],$L$2:$L$33,1)</f>
        <v>21</v>
      </c>
      <c r="X11" s="3">
        <f>_xlfn.RANK.EQ(borough_stats[[#This Row],[Median Age]],$M$2:$M$33,1)</f>
        <v>27</v>
      </c>
      <c r="Y11" s="3">
        <f>_xlfn.RANK.EQ(borough_stats[[#This Row],[Green Coverage (%)]],$P$2:$P$33,0)</f>
        <v>27</v>
      </c>
      <c r="Z11" s="3">
        <f>_xlfn.RANK.EQ(borough_stats[[#This Row],[Commute Satisfaction (%)]],$Q$2:$Q$33,0)</f>
        <v>12</v>
      </c>
      <c r="AA11" s="3">
        <f>_xlfn.RANK.EQ(borough_stats[[#This Row],[Pub Density (/km2)]],$U$2:$U$33,0)</f>
        <v>5</v>
      </c>
      <c r="AB11" s="3">
        <f>ROUND(AVERAGE(borough_stats[[#This Row],[Wealth Rank]:[Pub Rank]]),2)</f>
        <v>15.5</v>
      </c>
      <c r="AC11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14.53</v>
      </c>
      <c r="AD11" s="3">
        <f>_xlfn.RANK.EQ(borough_stats[[#This Row],[Weighted Average Lifestyle Rank]],$AC$2:$AC$33,1)</f>
        <v>10</v>
      </c>
      <c r="AE11" s="3">
        <f>_xlfn.RANK.EQ(borough_stats[[#This Row],[Median]],$E$2:$E$33,1)</f>
        <v>31</v>
      </c>
      <c r="AF11" s="3">
        <f>borough_stats[[#This Row],[Rent Rank]]+borough_stats[[#This Row],[Ranked Weighted Rank Average]]</f>
        <v>41</v>
      </c>
      <c r="AG11" s="3">
        <f>_xlfn.RANK.EQ(borough_stats[[#This Row],[Rent Rank + Lifestyle Rank]],$AF$2:$AF$33,1)</f>
        <v>27</v>
      </c>
    </row>
    <row r="12" spans="1:33" x14ac:dyDescent="0.3">
      <c r="A12" s="3" t="s">
        <v>10</v>
      </c>
      <c r="B12" s="1">
        <v>30</v>
      </c>
      <c r="C12" s="1">
        <v>450</v>
      </c>
      <c r="D12" s="1">
        <v>1300</v>
      </c>
      <c r="E12" s="1">
        <v>900</v>
      </c>
      <c r="F12" s="1">
        <v>892.56</v>
      </c>
      <c r="G12" s="1">
        <v>198.91</v>
      </c>
      <c r="H12" s="1">
        <v>762.5</v>
      </c>
      <c r="I12" s="1">
        <v>1000</v>
      </c>
      <c r="J12" s="1">
        <v>581455</v>
      </c>
      <c r="K12" s="1">
        <v>268</v>
      </c>
      <c r="L12" s="1">
        <f>ROUND(borough_stats[[#This Row],[Knife Crime]]*1000/borough_stats[[#This Row],[Population]],2)</f>
        <v>0.69</v>
      </c>
      <c r="M12" s="1">
        <v>37</v>
      </c>
      <c r="N12" s="1">
        <v>8675</v>
      </c>
      <c r="O12" s="1">
        <v>1749</v>
      </c>
      <c r="P12" s="2">
        <f>borough_stats[[#This Row],[Public Parks (Hectares)]]/borough_stats[[#This Row],[Borough Area (Hectares)]]</f>
        <v>0.20161383285302595</v>
      </c>
      <c r="Q12" s="1">
        <v>63</v>
      </c>
      <c r="R12" s="1">
        <v>389344</v>
      </c>
      <c r="S12" s="1">
        <f>ROUND(borough_stats[[#This Row],[Population]]*100/borough_stats[[#This Row],[Borough Area (Hectares)]],2)</f>
        <v>4488.12</v>
      </c>
      <c r="T12" s="1">
        <v>75</v>
      </c>
      <c r="U12" s="1">
        <f>ROUND(borough_stats[[#This Row],[Pubs]]*100/borough_stats[[#This Row],[Borough Area (Hectares)]],2)</f>
        <v>0.86</v>
      </c>
      <c r="V12" s="1">
        <f>_xlfn.RANK.EQ(borough_stats[[#This Row],[Average House Price]],$J$2:$J$33,0)</f>
        <v>10</v>
      </c>
      <c r="W12" s="1">
        <f>_xlfn.RANK.EQ(borough_stats[[#This Row],[per 1000p]],$L$2:$L$33,1)</f>
        <v>7</v>
      </c>
      <c r="X12" s="3">
        <f>_xlfn.RANK.EQ(borough_stats[[#This Row],[Median Age]],$M$2:$M$33,1)</f>
        <v>21</v>
      </c>
      <c r="Y12" s="3">
        <f>_xlfn.RANK.EQ(borough_stats[[#This Row],[Green Coverage (%)]],$P$2:$P$33,0)</f>
        <v>11</v>
      </c>
      <c r="Z12" s="3">
        <f>_xlfn.RANK.EQ(borough_stats[[#This Row],[Commute Satisfaction (%)]],$Q$2:$Q$33,0)</f>
        <v>23</v>
      </c>
      <c r="AA12" s="3">
        <f>_xlfn.RANK.EQ(borough_stats[[#This Row],[Pub Density (/km2)]],$U$2:$U$33,0)</f>
        <v>27</v>
      </c>
      <c r="AB12" s="3">
        <f>ROUND(AVERAGE(borough_stats[[#This Row],[Wealth Rank]:[Pub Rank]]),2)</f>
        <v>16.5</v>
      </c>
      <c r="AC12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14.81</v>
      </c>
      <c r="AD12" s="3">
        <f>_xlfn.RANK.EQ(borough_stats[[#This Row],[Weighted Average Lifestyle Rank]],$AC$2:$AC$33,1)</f>
        <v>11</v>
      </c>
      <c r="AE12" s="3">
        <f>_xlfn.RANK.EQ(borough_stats[[#This Row],[Median]],$E$2:$E$33,1)</f>
        <v>16</v>
      </c>
      <c r="AF12" s="3">
        <f>borough_stats[[#This Row],[Rent Rank]]+borough_stats[[#This Row],[Ranked Weighted Rank Average]]</f>
        <v>27</v>
      </c>
      <c r="AG12" s="3">
        <f>_xlfn.RANK.EQ(borough_stats[[#This Row],[Rent Rank + Lifestyle Rank]],$AF$2:$AF$33,1)</f>
        <v>7</v>
      </c>
    </row>
    <row r="13" spans="1:33" x14ac:dyDescent="0.3">
      <c r="A13" s="3" t="s">
        <v>39</v>
      </c>
      <c r="B13" s="1">
        <v>483</v>
      </c>
      <c r="C13" s="1">
        <v>345</v>
      </c>
      <c r="D13" s="1">
        <v>2700</v>
      </c>
      <c r="E13" s="1">
        <v>850</v>
      </c>
      <c r="F13" s="1">
        <v>930.63</v>
      </c>
      <c r="G13" s="1">
        <v>334.05</v>
      </c>
      <c r="H13" s="1">
        <v>700</v>
      </c>
      <c r="I13" s="1">
        <v>1050</v>
      </c>
      <c r="J13" s="1">
        <v>513126</v>
      </c>
      <c r="K13" s="1">
        <v>375</v>
      </c>
      <c r="L13" s="1">
        <f>ROUND(borough_stats[[#This Row],[Knife Crime]]*1000/borough_stats[[#This Row],[Population]],2)</f>
        <v>1.35</v>
      </c>
      <c r="M13" s="1">
        <v>35</v>
      </c>
      <c r="N13" s="1">
        <v>3881</v>
      </c>
      <c r="O13" s="1">
        <v>989</v>
      </c>
      <c r="P13" s="2">
        <f>borough_stats[[#This Row],[Public Parks (Hectares)]]/borough_stats[[#This Row],[Borough Area (Hectares)]]</f>
        <v>0.25483122906467404</v>
      </c>
      <c r="Q13" s="1">
        <v>66</v>
      </c>
      <c r="R13" s="1">
        <v>278425</v>
      </c>
      <c r="S13" s="1">
        <f>ROUND(borough_stats[[#This Row],[Population]]*100/borough_stats[[#This Row],[Borough Area (Hectares)]],2)</f>
        <v>7174.05</v>
      </c>
      <c r="T13" s="1">
        <v>45</v>
      </c>
      <c r="U13" s="1">
        <f>ROUND(borough_stats[[#This Row],[Pubs]]*100/borough_stats[[#This Row],[Borough Area (Hectares)]],2)</f>
        <v>1.1599999999999999</v>
      </c>
      <c r="V13" s="1">
        <f>_xlfn.RANK.EQ(borough_stats[[#This Row],[Average House Price]],$J$2:$J$33,0)</f>
        <v>17</v>
      </c>
      <c r="W13" s="1">
        <f>_xlfn.RANK.EQ(borough_stats[[#This Row],[per 1000p]],$L$2:$L$33,1)</f>
        <v>20</v>
      </c>
      <c r="X13" s="3">
        <f>_xlfn.RANK.EQ(borough_stats[[#This Row],[Median Age]],$M$2:$M$33,1)</f>
        <v>11</v>
      </c>
      <c r="Y13" s="3">
        <f>_xlfn.RANK.EQ(borough_stats[[#This Row],[Green Coverage (%)]],$P$2:$P$33,0)</f>
        <v>5</v>
      </c>
      <c r="Z13" s="3">
        <f>_xlfn.RANK.EQ(borough_stats[[#This Row],[Commute Satisfaction (%)]],$Q$2:$Q$33,0)</f>
        <v>12</v>
      </c>
      <c r="AA13" s="3">
        <f>_xlfn.RANK.EQ(borough_stats[[#This Row],[Pub Density (/km2)]],$U$2:$U$33,0)</f>
        <v>22</v>
      </c>
      <c r="AB13" s="3">
        <f>ROUND(AVERAGE(borough_stats[[#This Row],[Wealth Rank]:[Pub Rank]]),2)</f>
        <v>14.5</v>
      </c>
      <c r="AC13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15.1</v>
      </c>
      <c r="AD13" s="3">
        <f>_xlfn.RANK.EQ(borough_stats[[#This Row],[Weighted Average Lifestyle Rank]],$AC$2:$AC$33,1)</f>
        <v>12</v>
      </c>
      <c r="AE13" s="3">
        <f>_xlfn.RANK.EQ(borough_stats[[#This Row],[Median]],$E$2:$E$33,1)</f>
        <v>13</v>
      </c>
      <c r="AF13" s="3">
        <f>borough_stats[[#This Row],[Rent Rank]]+borough_stats[[#This Row],[Ranked Weighted Rank Average]]</f>
        <v>25</v>
      </c>
      <c r="AG13" s="3">
        <f>_xlfn.RANK.EQ(borough_stats[[#This Row],[Rent Rank + Lifestyle Rank]],$AF$2:$AF$33,1)</f>
        <v>6</v>
      </c>
    </row>
    <row r="14" spans="1:33" x14ac:dyDescent="0.3">
      <c r="A14" s="3" t="s">
        <v>34</v>
      </c>
      <c r="B14" s="1">
        <v>190</v>
      </c>
      <c r="C14" s="1">
        <v>300</v>
      </c>
      <c r="D14" s="1">
        <v>1599</v>
      </c>
      <c r="E14" s="1">
        <v>800</v>
      </c>
      <c r="F14" s="1">
        <v>820.21</v>
      </c>
      <c r="G14" s="1">
        <v>230.49</v>
      </c>
      <c r="H14" s="1">
        <v>672.5</v>
      </c>
      <c r="I14" s="1">
        <v>900</v>
      </c>
      <c r="J14" s="1">
        <v>467406</v>
      </c>
      <c r="K14" s="1">
        <v>315</v>
      </c>
      <c r="L14" s="1">
        <f>ROUND(borough_stats[[#This Row],[Knife Crime]]*1000/borough_stats[[#This Row],[Population]],2)</f>
        <v>1.02</v>
      </c>
      <c r="M14" s="1">
        <v>36</v>
      </c>
      <c r="N14" s="1">
        <v>5644</v>
      </c>
      <c r="O14" s="1">
        <v>1231</v>
      </c>
      <c r="P14" s="2">
        <f>borough_stats[[#This Row],[Public Parks (Hectares)]]/borough_stats[[#This Row],[Borough Area (Hectares)]]</f>
        <v>0.21810772501771794</v>
      </c>
      <c r="Q14" s="1">
        <v>70</v>
      </c>
      <c r="R14" s="1">
        <v>310260</v>
      </c>
      <c r="S14" s="1">
        <f>ROUND(borough_stats[[#This Row],[Population]]*100/borough_stats[[#This Row],[Borough Area (Hectares)]],2)</f>
        <v>5497.17</v>
      </c>
      <c r="T14" s="1">
        <v>50</v>
      </c>
      <c r="U14" s="1">
        <f>ROUND(borough_stats[[#This Row],[Pubs]]*100/borough_stats[[#This Row],[Borough Area (Hectares)]],2)</f>
        <v>0.89</v>
      </c>
      <c r="V14" s="1">
        <f>_xlfn.RANK.EQ(borough_stats[[#This Row],[Average House Price]],$J$2:$J$33,0)</f>
        <v>21</v>
      </c>
      <c r="W14" s="1">
        <f>_xlfn.RANK.EQ(borough_stats[[#This Row],[per 1000p]],$L$2:$L$33,1)</f>
        <v>13</v>
      </c>
      <c r="X14" s="3">
        <f>_xlfn.RANK.EQ(borough_stats[[#This Row],[Median Age]],$M$2:$M$33,1)</f>
        <v>16</v>
      </c>
      <c r="Y14" s="3">
        <f>_xlfn.RANK.EQ(borough_stats[[#This Row],[Green Coverage (%)]],$P$2:$P$33,0)</f>
        <v>8</v>
      </c>
      <c r="Z14" s="3">
        <f>_xlfn.RANK.EQ(borough_stats[[#This Row],[Commute Satisfaction (%)]],$Q$2:$Q$33,0)</f>
        <v>4</v>
      </c>
      <c r="AA14" s="3">
        <f>_xlfn.RANK.EQ(borough_stats[[#This Row],[Pub Density (/km2)]],$U$2:$U$33,0)</f>
        <v>26</v>
      </c>
      <c r="AB14" s="3">
        <f>ROUND(AVERAGE(borough_stats[[#This Row],[Wealth Rank]:[Pub Rank]]),2)</f>
        <v>14.67</v>
      </c>
      <c r="AC14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15.4</v>
      </c>
      <c r="AD14" s="3">
        <f>_xlfn.RANK.EQ(borough_stats[[#This Row],[Weighted Average Lifestyle Rank]],$AC$2:$AC$33,1)</f>
        <v>13</v>
      </c>
      <c r="AE14" s="3">
        <f>_xlfn.RANK.EQ(borough_stats[[#This Row],[Median]],$E$2:$E$33,1)</f>
        <v>6</v>
      </c>
      <c r="AF14" s="3">
        <f>borough_stats[[#This Row],[Rent Rank]]+borough_stats[[#This Row],[Ranked Weighted Rank Average]]</f>
        <v>19</v>
      </c>
      <c r="AG14" s="3">
        <f>_xlfn.RANK.EQ(borough_stats[[#This Row],[Rent Rank + Lifestyle Rank]],$AF$2:$AF$33,1)</f>
        <v>2</v>
      </c>
    </row>
    <row r="15" spans="1:33" x14ac:dyDescent="0.3">
      <c r="A15" s="3" t="s">
        <v>17</v>
      </c>
      <c r="B15" s="1">
        <v>140</v>
      </c>
      <c r="C15" s="1">
        <v>500</v>
      </c>
      <c r="D15" s="1">
        <v>1850</v>
      </c>
      <c r="E15" s="1">
        <v>953.33</v>
      </c>
      <c r="F15" s="1">
        <v>998.2</v>
      </c>
      <c r="G15" s="1">
        <v>265.79000000000002</v>
      </c>
      <c r="H15" s="1">
        <v>850</v>
      </c>
      <c r="I15" s="1">
        <v>1100</v>
      </c>
      <c r="J15" s="1">
        <v>537014</v>
      </c>
      <c r="K15" s="1">
        <v>421</v>
      </c>
      <c r="L15" s="1">
        <f>ROUND(borough_stats[[#This Row],[Knife Crime]]*1000/borough_stats[[#This Row],[Population]],2)</f>
        <v>1.1499999999999999</v>
      </c>
      <c r="M15" s="1">
        <v>36</v>
      </c>
      <c r="N15" s="1">
        <v>5545</v>
      </c>
      <c r="O15" s="1">
        <v>1065</v>
      </c>
      <c r="P15" s="2">
        <f>borough_stats[[#This Row],[Public Parks (Hectares)]]/borough_stats[[#This Row],[Borough Area (Hectares)]]</f>
        <v>0.19206492335437331</v>
      </c>
      <c r="Q15" s="1">
        <v>64</v>
      </c>
      <c r="R15" s="1">
        <v>367115</v>
      </c>
      <c r="S15" s="1">
        <f>ROUND(borough_stats[[#This Row],[Population]]*100/borough_stats[[#This Row],[Borough Area (Hectares)]],2)</f>
        <v>6620.65</v>
      </c>
      <c r="T15" s="1">
        <v>95</v>
      </c>
      <c r="U15" s="1">
        <f>ROUND(borough_stats[[#This Row],[Pubs]]*100/borough_stats[[#This Row],[Borough Area (Hectares)]],2)</f>
        <v>1.71</v>
      </c>
      <c r="V15" s="1">
        <f>_xlfn.RANK.EQ(borough_stats[[#This Row],[Average House Price]],$J$2:$J$33,0)</f>
        <v>14</v>
      </c>
      <c r="W15" s="1">
        <f>_xlfn.RANK.EQ(borough_stats[[#This Row],[per 1000p]],$L$2:$L$33,1)</f>
        <v>15</v>
      </c>
      <c r="X15" s="3">
        <f>_xlfn.RANK.EQ(borough_stats[[#This Row],[Median Age]],$M$2:$M$33,1)</f>
        <v>16</v>
      </c>
      <c r="Y15" s="3">
        <f>_xlfn.RANK.EQ(borough_stats[[#This Row],[Green Coverage (%)]],$P$2:$P$33,0)</f>
        <v>15</v>
      </c>
      <c r="Z15" s="3">
        <f>_xlfn.RANK.EQ(borough_stats[[#This Row],[Commute Satisfaction (%)]],$Q$2:$Q$33,0)</f>
        <v>20</v>
      </c>
      <c r="AA15" s="3">
        <f>_xlfn.RANK.EQ(borough_stats[[#This Row],[Pub Density (/km2)]],$U$2:$U$33,0)</f>
        <v>15</v>
      </c>
      <c r="AB15" s="3">
        <f>ROUND(AVERAGE(borough_stats[[#This Row],[Wealth Rank]:[Pub Rank]]),2)</f>
        <v>15.83</v>
      </c>
      <c r="AC15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15.4</v>
      </c>
      <c r="AD15" s="3">
        <f>_xlfn.RANK.EQ(borough_stats[[#This Row],[Weighted Average Lifestyle Rank]],$AC$2:$AC$33,1)</f>
        <v>13</v>
      </c>
      <c r="AE15" s="3">
        <f>_xlfn.RANK.EQ(borough_stats[[#This Row],[Median]],$E$2:$E$33,1)</f>
        <v>22</v>
      </c>
      <c r="AF15" s="3">
        <f>borough_stats[[#This Row],[Rent Rank]]+borough_stats[[#This Row],[Ranked Weighted Rank Average]]</f>
        <v>35</v>
      </c>
      <c r="AG15" s="3">
        <f>_xlfn.RANK.EQ(borough_stats[[#This Row],[Rent Rank + Lifestyle Rank]],$AF$2:$AF$33,1)</f>
        <v>20</v>
      </c>
    </row>
    <row r="16" spans="1:33" x14ac:dyDescent="0.3">
      <c r="A16" s="3" t="s">
        <v>23</v>
      </c>
      <c r="B16" s="1">
        <v>338</v>
      </c>
      <c r="C16" s="1">
        <v>200</v>
      </c>
      <c r="D16" s="1">
        <v>2166.67</v>
      </c>
      <c r="E16" s="1">
        <v>850</v>
      </c>
      <c r="F16" s="1">
        <v>916.26</v>
      </c>
      <c r="G16" s="1">
        <v>293.82</v>
      </c>
      <c r="H16" s="1">
        <v>750</v>
      </c>
      <c r="I16" s="1">
        <v>1000</v>
      </c>
      <c r="J16" s="1">
        <v>511914</v>
      </c>
      <c r="K16" s="1">
        <v>170</v>
      </c>
      <c r="L16" s="1">
        <f>ROUND(borough_stats[[#This Row],[Knife Crime]]*1000/borough_stats[[#This Row],[Population]],2)</f>
        <v>0.65</v>
      </c>
      <c r="M16" s="1">
        <v>38</v>
      </c>
      <c r="N16" s="1">
        <v>5046</v>
      </c>
      <c r="O16" s="1">
        <v>1028</v>
      </c>
      <c r="P16" s="2">
        <f>borough_stats[[#This Row],[Public Parks (Hectares)]]/borough_stats[[#This Row],[Borough Area (Hectares)]]</f>
        <v>0.20372572334522393</v>
      </c>
      <c r="Q16" s="1">
        <v>65</v>
      </c>
      <c r="R16" s="1">
        <v>261203</v>
      </c>
      <c r="S16" s="1">
        <f>ROUND(borough_stats[[#This Row],[Population]]*100/borough_stats[[#This Row],[Borough Area (Hectares)]],2)</f>
        <v>5176.4399999999996</v>
      </c>
      <c r="T16" s="1">
        <v>50</v>
      </c>
      <c r="U16" s="1">
        <f>ROUND(borough_stats[[#This Row],[Pubs]]*100/borough_stats[[#This Row],[Borough Area (Hectares)]],2)</f>
        <v>0.99</v>
      </c>
      <c r="V16" s="1">
        <f>_xlfn.RANK.EQ(borough_stats[[#This Row],[Average House Price]],$J$2:$J$33,0)</f>
        <v>18</v>
      </c>
      <c r="W16" s="1">
        <f>_xlfn.RANK.EQ(borough_stats[[#This Row],[per 1000p]],$L$2:$L$33,1)</f>
        <v>5</v>
      </c>
      <c r="X16" s="3">
        <f>_xlfn.RANK.EQ(borough_stats[[#This Row],[Median Age]],$M$2:$M$33,1)</f>
        <v>25</v>
      </c>
      <c r="Y16" s="3">
        <f>_xlfn.RANK.EQ(borough_stats[[#This Row],[Green Coverage (%)]],$P$2:$P$33,0)</f>
        <v>10</v>
      </c>
      <c r="Z16" s="3">
        <f>_xlfn.RANK.EQ(borough_stats[[#This Row],[Commute Satisfaction (%)]],$Q$2:$Q$33,0)</f>
        <v>16</v>
      </c>
      <c r="AA16" s="3">
        <f>_xlfn.RANK.EQ(borough_stats[[#This Row],[Pub Density (/km2)]],$U$2:$U$33,0)</f>
        <v>25</v>
      </c>
      <c r="AB16" s="3">
        <f>ROUND(AVERAGE(borough_stats[[#This Row],[Wealth Rank]:[Pub Rank]]),2)</f>
        <v>16.5</v>
      </c>
      <c r="AC16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15.44</v>
      </c>
      <c r="AD16" s="3">
        <f>_xlfn.RANK.EQ(borough_stats[[#This Row],[Weighted Average Lifestyle Rank]],$AC$2:$AC$33,1)</f>
        <v>15</v>
      </c>
      <c r="AE16" s="3">
        <f>_xlfn.RANK.EQ(borough_stats[[#This Row],[Median]],$E$2:$E$33,1)</f>
        <v>13</v>
      </c>
      <c r="AF16" s="3">
        <f>borough_stats[[#This Row],[Rent Rank]]+borough_stats[[#This Row],[Ranked Weighted Rank Average]]</f>
        <v>28</v>
      </c>
      <c r="AG16" s="3">
        <f>_xlfn.RANK.EQ(borough_stats[[#This Row],[Rent Rank + Lifestyle Rank]],$AF$2:$AF$33,1)</f>
        <v>9</v>
      </c>
    </row>
    <row r="17" spans="1:33" x14ac:dyDescent="0.3">
      <c r="A17" s="3" t="s">
        <v>29</v>
      </c>
      <c r="B17" s="1">
        <v>212</v>
      </c>
      <c r="C17" s="1">
        <v>108.33</v>
      </c>
      <c r="D17" s="1">
        <v>1650</v>
      </c>
      <c r="E17" s="1">
        <v>832.5</v>
      </c>
      <c r="F17" s="1">
        <v>844.47</v>
      </c>
      <c r="G17" s="1">
        <v>236.26</v>
      </c>
      <c r="H17" s="1">
        <v>692.5</v>
      </c>
      <c r="I17" s="1">
        <v>950.83</v>
      </c>
      <c r="J17" s="1">
        <v>557012</v>
      </c>
      <c r="K17" s="1">
        <v>93</v>
      </c>
      <c r="L17" s="1">
        <f>ROUND(borough_stats[[#This Row],[Knife Crime]]*1000/borough_stats[[#This Row],[Population]],2)</f>
        <v>0.55000000000000004</v>
      </c>
      <c r="M17" s="1">
        <v>38</v>
      </c>
      <c r="N17" s="1">
        <v>3726</v>
      </c>
      <c r="O17" s="1">
        <v>510</v>
      </c>
      <c r="P17" s="2">
        <f>borough_stats[[#This Row],[Public Parks (Hectares)]]/borough_stats[[#This Row],[Borough Area (Hectares)]]</f>
        <v>0.13687600644122383</v>
      </c>
      <c r="Q17" s="1">
        <v>59</v>
      </c>
      <c r="R17" s="1">
        <v>168063</v>
      </c>
      <c r="S17" s="1">
        <f>ROUND(borough_stats[[#This Row],[Population]]*100/borough_stats[[#This Row],[Borough Area (Hectares)]],2)</f>
        <v>4510.55</v>
      </c>
      <c r="T17" s="1">
        <v>60</v>
      </c>
      <c r="U17" s="1">
        <f>ROUND(borough_stats[[#This Row],[Pubs]]*100/borough_stats[[#This Row],[Borough Area (Hectares)]],2)</f>
        <v>1.61</v>
      </c>
      <c r="V17" s="1">
        <f>_xlfn.RANK.EQ(borough_stats[[#This Row],[Average House Price]],$J$2:$J$33,0)</f>
        <v>13</v>
      </c>
      <c r="W17" s="1">
        <f>_xlfn.RANK.EQ(borough_stats[[#This Row],[per 1000p]],$L$2:$L$33,1)</f>
        <v>2</v>
      </c>
      <c r="X17" s="3">
        <f>_xlfn.RANK.EQ(borough_stats[[#This Row],[Median Age]],$M$2:$M$33,1)</f>
        <v>25</v>
      </c>
      <c r="Y17" s="3">
        <f>_xlfn.RANK.EQ(borough_stats[[#This Row],[Green Coverage (%)]],$P$2:$P$33,0)</f>
        <v>26</v>
      </c>
      <c r="Z17" s="3">
        <f>_xlfn.RANK.EQ(borough_stats[[#This Row],[Commute Satisfaction (%)]],$Q$2:$Q$33,0)</f>
        <v>30</v>
      </c>
      <c r="AA17" s="3">
        <f>_xlfn.RANK.EQ(borough_stats[[#This Row],[Pub Density (/km2)]],$U$2:$U$33,0)</f>
        <v>16</v>
      </c>
      <c r="AB17" s="3">
        <f>ROUND(AVERAGE(borough_stats[[#This Row],[Wealth Rank]:[Pub Rank]]),2)</f>
        <v>18.670000000000002</v>
      </c>
      <c r="AC17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16.57</v>
      </c>
      <c r="AD17" s="3">
        <f>_xlfn.RANK.EQ(borough_stats[[#This Row],[Weighted Average Lifestyle Rank]],$AC$2:$AC$33,1)</f>
        <v>16</v>
      </c>
      <c r="AE17" s="3">
        <f>_xlfn.RANK.EQ(borough_stats[[#This Row],[Median]],$E$2:$E$33,1)</f>
        <v>12</v>
      </c>
      <c r="AF17" s="3">
        <f>borough_stats[[#This Row],[Rent Rank]]+borough_stats[[#This Row],[Ranked Weighted Rank Average]]</f>
        <v>28</v>
      </c>
      <c r="AG17" s="3">
        <f>_xlfn.RANK.EQ(borough_stats[[#This Row],[Rent Rank + Lifestyle Rank]],$AF$2:$AF$33,1)</f>
        <v>9</v>
      </c>
    </row>
    <row r="18" spans="1:33" x14ac:dyDescent="0.3">
      <c r="A18" s="3" t="s">
        <v>30</v>
      </c>
      <c r="B18" s="1">
        <v>433</v>
      </c>
      <c r="C18" s="1">
        <v>450</v>
      </c>
      <c r="D18" s="1">
        <v>3600</v>
      </c>
      <c r="E18" s="1">
        <v>1084</v>
      </c>
      <c r="F18" s="1">
        <v>1167.3800000000001</v>
      </c>
      <c r="G18" s="1">
        <v>403.67</v>
      </c>
      <c r="H18" s="1">
        <v>900</v>
      </c>
      <c r="I18" s="1">
        <v>1299</v>
      </c>
      <c r="J18" s="1">
        <v>561538</v>
      </c>
      <c r="K18" s="1">
        <v>571</v>
      </c>
      <c r="L18" s="1">
        <f>ROUND(borough_stats[[#This Row],[Knife Crime]]*1000/borough_stats[[#This Row],[Population]],2)</f>
        <v>1.8</v>
      </c>
      <c r="M18" s="1">
        <v>33</v>
      </c>
      <c r="N18" s="1">
        <v>2725</v>
      </c>
      <c r="O18" s="1">
        <v>398</v>
      </c>
      <c r="P18" s="2">
        <f>borough_stats[[#This Row],[Public Parks (Hectares)]]/borough_stats[[#This Row],[Borough Area (Hectares)]]</f>
        <v>0.14605504587155962</v>
      </c>
      <c r="Q18" s="1">
        <v>65</v>
      </c>
      <c r="R18" s="1">
        <v>317654</v>
      </c>
      <c r="S18" s="1">
        <f>ROUND(borough_stats[[#This Row],[Population]]*100/borough_stats[[#This Row],[Borough Area (Hectares)]],2)</f>
        <v>11657.03</v>
      </c>
      <c r="T18" s="1">
        <v>145</v>
      </c>
      <c r="U18" s="1">
        <f>ROUND(borough_stats[[#This Row],[Pubs]]*100/borough_stats[[#This Row],[Borough Area (Hectares)]],2)</f>
        <v>5.32</v>
      </c>
      <c r="V18" s="1">
        <f>_xlfn.RANK.EQ(borough_stats[[#This Row],[Average House Price]],$J$2:$J$33,0)</f>
        <v>12</v>
      </c>
      <c r="W18" s="1">
        <f>_xlfn.RANK.EQ(borough_stats[[#This Row],[per 1000p]],$L$2:$L$33,1)</f>
        <v>29</v>
      </c>
      <c r="X18" s="3">
        <f>_xlfn.RANK.EQ(borough_stats[[#This Row],[Median Age]],$M$2:$M$33,1)</f>
        <v>4</v>
      </c>
      <c r="Y18" s="3">
        <f>_xlfn.RANK.EQ(borough_stats[[#This Row],[Green Coverage (%)]],$P$2:$P$33,0)</f>
        <v>23</v>
      </c>
      <c r="Z18" s="3">
        <f>_xlfn.RANK.EQ(borough_stats[[#This Row],[Commute Satisfaction (%)]],$Q$2:$Q$33,0)</f>
        <v>16</v>
      </c>
      <c r="AA18" s="3">
        <f>_xlfn.RANK.EQ(borough_stats[[#This Row],[Pub Density (/km2)]],$U$2:$U$33,0)</f>
        <v>9</v>
      </c>
      <c r="AB18" s="3">
        <f>ROUND(AVERAGE(borough_stats[[#This Row],[Wealth Rank]:[Pub Rank]]),2)</f>
        <v>15.5</v>
      </c>
      <c r="AC18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16.7</v>
      </c>
      <c r="AD18" s="3">
        <f>_xlfn.RANK.EQ(borough_stats[[#This Row],[Weighted Average Lifestyle Rank]],$AC$2:$AC$33,1)</f>
        <v>17</v>
      </c>
      <c r="AE18" s="3">
        <f>_xlfn.RANK.EQ(borough_stats[[#This Row],[Median]],$E$2:$E$33,1)</f>
        <v>25</v>
      </c>
      <c r="AF18" s="3">
        <f>borough_stats[[#This Row],[Rent Rank]]+borough_stats[[#This Row],[Ranked Weighted Rank Average]]</f>
        <v>42</v>
      </c>
      <c r="AG18" s="3">
        <f>_xlfn.RANK.EQ(borough_stats[[#This Row],[Rent Rank + Lifestyle Rank]],$AF$2:$AF$33,1)</f>
        <v>28</v>
      </c>
    </row>
    <row r="19" spans="1:33" x14ac:dyDescent="0.3">
      <c r="A19" s="3" t="s">
        <v>38</v>
      </c>
      <c r="B19" s="1">
        <v>124</v>
      </c>
      <c r="C19" s="1">
        <v>415</v>
      </c>
      <c r="D19" s="1">
        <v>3295</v>
      </c>
      <c r="E19" s="1">
        <v>1049.335</v>
      </c>
      <c r="F19" s="1">
        <v>1124.3900000000001</v>
      </c>
      <c r="G19" s="1">
        <v>441.04</v>
      </c>
      <c r="H19" s="1">
        <v>862.5</v>
      </c>
      <c r="I19" s="1">
        <v>1200</v>
      </c>
      <c r="J19" s="1">
        <v>510543</v>
      </c>
      <c r="K19" s="1">
        <v>537</v>
      </c>
      <c r="L19" s="1">
        <f>ROUND(borough_stats[[#This Row],[Knife Crime]]*1000/borough_stats[[#This Row],[Population]],2)</f>
        <v>1.73</v>
      </c>
      <c r="M19" s="1">
        <v>30</v>
      </c>
      <c r="N19" s="1">
        <v>2158</v>
      </c>
      <c r="O19" s="1">
        <v>258</v>
      </c>
      <c r="P19" s="2">
        <f>borough_stats[[#This Row],[Public Parks (Hectares)]]/borough_stats[[#This Row],[Borough Area (Hectares)]]</f>
        <v>0.11955514365152919</v>
      </c>
      <c r="Q19" s="1">
        <v>70</v>
      </c>
      <c r="R19" s="1">
        <v>310306</v>
      </c>
      <c r="S19" s="1">
        <f>ROUND(borough_stats[[#This Row],[Population]]*100/borough_stats[[#This Row],[Borough Area (Hectares)]],2)</f>
        <v>14379.33</v>
      </c>
      <c r="T19" s="1">
        <v>130</v>
      </c>
      <c r="U19" s="1">
        <f>ROUND(borough_stats[[#This Row],[Pubs]]*100/borough_stats[[#This Row],[Borough Area (Hectares)]],2)</f>
        <v>6.02</v>
      </c>
      <c r="V19" s="1">
        <f>_xlfn.RANK.EQ(borough_stats[[#This Row],[Average House Price]],$J$2:$J$33,0)</f>
        <v>19</v>
      </c>
      <c r="W19" s="1">
        <f>_xlfn.RANK.EQ(borough_stats[[#This Row],[per 1000p]],$L$2:$L$33,1)</f>
        <v>26</v>
      </c>
      <c r="X19" s="3">
        <f>_xlfn.RANK.EQ(borough_stats[[#This Row],[Median Age]],$M$2:$M$33,1)</f>
        <v>1</v>
      </c>
      <c r="Y19" s="3">
        <f>_xlfn.RANK.EQ(borough_stats[[#This Row],[Green Coverage (%)]],$P$2:$P$33,0)</f>
        <v>29</v>
      </c>
      <c r="Z19" s="3">
        <f>_xlfn.RANK.EQ(borough_stats[[#This Row],[Commute Satisfaction (%)]],$Q$2:$Q$33,0)</f>
        <v>4</v>
      </c>
      <c r="AA19" s="3">
        <f>_xlfn.RANK.EQ(borough_stats[[#This Row],[Pub Density (/km2)]],$U$2:$U$33,0)</f>
        <v>6</v>
      </c>
      <c r="AB19" s="3">
        <f>ROUND(AVERAGE(borough_stats[[#This Row],[Wealth Rank]:[Pub Rank]]),2)</f>
        <v>14.17</v>
      </c>
      <c r="AC19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16.71</v>
      </c>
      <c r="AD19" s="3">
        <f>_xlfn.RANK.EQ(borough_stats[[#This Row],[Weighted Average Lifestyle Rank]],$AC$2:$AC$33,1)</f>
        <v>18</v>
      </c>
      <c r="AE19" s="3">
        <f>_xlfn.RANK.EQ(borough_stats[[#This Row],[Median]],$E$2:$E$33,1)</f>
        <v>24</v>
      </c>
      <c r="AF19" s="3">
        <f>borough_stats[[#This Row],[Rent Rank]]+borough_stats[[#This Row],[Ranked Weighted Rank Average]]</f>
        <v>42</v>
      </c>
      <c r="AG19" s="3">
        <f>_xlfn.RANK.EQ(borough_stats[[#This Row],[Rent Rank + Lifestyle Rank]],$AF$2:$AF$33,1)</f>
        <v>28</v>
      </c>
    </row>
    <row r="20" spans="1:33" x14ac:dyDescent="0.3">
      <c r="A20" s="3" t="s">
        <v>12</v>
      </c>
      <c r="B20" s="1">
        <v>80</v>
      </c>
      <c r="C20" s="1">
        <v>541.66999999999996</v>
      </c>
      <c r="D20" s="1">
        <v>2166.67</v>
      </c>
      <c r="E20" s="1">
        <v>950</v>
      </c>
      <c r="F20" s="1">
        <v>1089.05</v>
      </c>
      <c r="G20" s="1">
        <v>369.51</v>
      </c>
      <c r="H20" s="1">
        <v>837.5</v>
      </c>
      <c r="I20" s="1">
        <v>1300</v>
      </c>
      <c r="J20" s="1">
        <v>533424</v>
      </c>
      <c r="K20" s="1">
        <v>353</v>
      </c>
      <c r="L20" s="1">
        <f>ROUND(borough_stats[[#This Row],[Knife Crime]]*1000/borough_stats[[#This Row],[Population]],2)</f>
        <v>1.04</v>
      </c>
      <c r="M20" s="1">
        <v>35</v>
      </c>
      <c r="N20" s="1">
        <v>4323</v>
      </c>
      <c r="O20" s="1">
        <v>622</v>
      </c>
      <c r="P20" s="2">
        <f>borough_stats[[#This Row],[Public Parks (Hectares)]]/borough_stats[[#This Row],[Borough Area (Hectares)]]</f>
        <v>0.14388156372889196</v>
      </c>
      <c r="Q20" s="1">
        <v>63</v>
      </c>
      <c r="R20" s="1">
        <v>339816</v>
      </c>
      <c r="S20" s="1">
        <f>ROUND(borough_stats[[#This Row],[Population]]*100/borough_stats[[#This Row],[Borough Area (Hectares)]],2)</f>
        <v>7860.65</v>
      </c>
      <c r="T20" s="1">
        <v>75</v>
      </c>
      <c r="U20" s="1">
        <f>ROUND(borough_stats[[#This Row],[Pubs]]*100/borough_stats[[#This Row],[Borough Area (Hectares)]],2)</f>
        <v>1.73</v>
      </c>
      <c r="V20" s="1">
        <f>_xlfn.RANK.EQ(borough_stats[[#This Row],[Average House Price]],$J$2:$J$33,0)</f>
        <v>15</v>
      </c>
      <c r="W20" s="1">
        <f>_xlfn.RANK.EQ(borough_stats[[#This Row],[per 1000p]],$L$2:$L$33,1)</f>
        <v>14</v>
      </c>
      <c r="X20" s="3">
        <f>_xlfn.RANK.EQ(borough_stats[[#This Row],[Median Age]],$M$2:$M$33,1)</f>
        <v>11</v>
      </c>
      <c r="Y20" s="3">
        <f>_xlfn.RANK.EQ(borough_stats[[#This Row],[Green Coverage (%)]],$P$2:$P$33,0)</f>
        <v>25</v>
      </c>
      <c r="Z20" s="3">
        <f>_xlfn.RANK.EQ(borough_stats[[#This Row],[Commute Satisfaction (%)]],$Q$2:$Q$33,0)</f>
        <v>23</v>
      </c>
      <c r="AA20" s="3">
        <f>_xlfn.RANK.EQ(borough_stats[[#This Row],[Pub Density (/km2)]],$U$2:$U$33,0)</f>
        <v>14</v>
      </c>
      <c r="AB20" s="3">
        <f>ROUND(AVERAGE(borough_stats[[#This Row],[Wealth Rank]:[Pub Rank]]),2)</f>
        <v>17</v>
      </c>
      <c r="AC20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16.86</v>
      </c>
      <c r="AD20" s="3">
        <f>_xlfn.RANK.EQ(borough_stats[[#This Row],[Weighted Average Lifestyle Rank]],$AC$2:$AC$33,1)</f>
        <v>19</v>
      </c>
      <c r="AE20" s="3">
        <f>_xlfn.RANK.EQ(borough_stats[[#This Row],[Median]],$E$2:$E$33,1)</f>
        <v>20</v>
      </c>
      <c r="AF20" s="3">
        <f>borough_stats[[#This Row],[Rent Rank]]+borough_stats[[#This Row],[Ranked Weighted Rank Average]]</f>
        <v>39</v>
      </c>
      <c r="AG20" s="3">
        <f>_xlfn.RANK.EQ(borough_stats[[#This Row],[Rent Rank + Lifestyle Rank]],$AF$2:$AF$33,1)</f>
        <v>26</v>
      </c>
    </row>
    <row r="21" spans="1:33" x14ac:dyDescent="0.3">
      <c r="A21" s="3" t="s">
        <v>36</v>
      </c>
      <c r="B21" s="1">
        <v>244</v>
      </c>
      <c r="C21" s="1">
        <v>450</v>
      </c>
      <c r="D21" s="1">
        <v>3600</v>
      </c>
      <c r="E21" s="1">
        <v>1100</v>
      </c>
      <c r="F21" s="1">
        <v>1224.02</v>
      </c>
      <c r="G21" s="1">
        <v>484.4</v>
      </c>
      <c r="H21" s="1">
        <v>880</v>
      </c>
      <c r="I21" s="1">
        <v>1425</v>
      </c>
      <c r="J21" s="1">
        <v>517634</v>
      </c>
      <c r="K21" s="1">
        <v>495</v>
      </c>
      <c r="L21" s="1">
        <f>ROUND(borough_stats[[#This Row],[Knife Crime]]*1000/borough_stats[[#This Row],[Population]],2)</f>
        <v>1.61</v>
      </c>
      <c r="M21" s="1">
        <v>33</v>
      </c>
      <c r="N21" s="1">
        <v>2991</v>
      </c>
      <c r="O21" s="1">
        <v>353</v>
      </c>
      <c r="P21" s="2">
        <f>borough_stats[[#This Row],[Public Parks (Hectares)]]/borough_stats[[#This Row],[Borough Area (Hectares)]]</f>
        <v>0.11802072885322634</v>
      </c>
      <c r="Q21" s="1">
        <v>67</v>
      </c>
      <c r="R21" s="1">
        <v>307637</v>
      </c>
      <c r="S21" s="1">
        <f>ROUND(borough_stats[[#This Row],[Population]]*100/borough_stats[[#This Row],[Borough Area (Hectares)]],2)</f>
        <v>10285.42</v>
      </c>
      <c r="T21" s="1">
        <v>175</v>
      </c>
      <c r="U21" s="1">
        <f>ROUND(borough_stats[[#This Row],[Pubs]]*100/borough_stats[[#This Row],[Borough Area (Hectares)]],2)</f>
        <v>5.85</v>
      </c>
      <c r="V21" s="1">
        <f>_xlfn.RANK.EQ(borough_stats[[#This Row],[Average House Price]],$J$2:$J$33,0)</f>
        <v>16</v>
      </c>
      <c r="W21" s="1">
        <f>_xlfn.RANK.EQ(borough_stats[[#This Row],[per 1000p]],$L$2:$L$33,1)</f>
        <v>25</v>
      </c>
      <c r="X21" s="3">
        <f>_xlfn.RANK.EQ(borough_stats[[#This Row],[Median Age]],$M$2:$M$33,1)</f>
        <v>4</v>
      </c>
      <c r="Y21" s="3">
        <f>_xlfn.RANK.EQ(borough_stats[[#This Row],[Green Coverage (%)]],$P$2:$P$33,0)</f>
        <v>30</v>
      </c>
      <c r="Z21" s="3">
        <f>_xlfn.RANK.EQ(borough_stats[[#This Row],[Commute Satisfaction (%)]],$Q$2:$Q$33,0)</f>
        <v>11</v>
      </c>
      <c r="AA21" s="3">
        <f>_xlfn.RANK.EQ(borough_stats[[#This Row],[Pub Density (/km2)]],$U$2:$U$33,0)</f>
        <v>7</v>
      </c>
      <c r="AB21" s="3">
        <f>ROUND(AVERAGE(borough_stats[[#This Row],[Wealth Rank]:[Pub Rank]]),2)</f>
        <v>15.5</v>
      </c>
      <c r="AC21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17.2</v>
      </c>
      <c r="AD21" s="3">
        <f>_xlfn.RANK.EQ(borough_stats[[#This Row],[Weighted Average Lifestyle Rank]],$AC$2:$AC$33,1)</f>
        <v>20</v>
      </c>
      <c r="AE21" s="3">
        <f>_xlfn.RANK.EQ(borough_stats[[#This Row],[Median]],$E$2:$E$33,1)</f>
        <v>26</v>
      </c>
      <c r="AF21" s="3">
        <f>borough_stats[[#This Row],[Rent Rank]]+borough_stats[[#This Row],[Ranked Weighted Rank Average]]</f>
        <v>46</v>
      </c>
      <c r="AG21" s="3">
        <f>_xlfn.RANK.EQ(borough_stats[[#This Row],[Rent Rank + Lifestyle Rank]],$AF$2:$AF$33,1)</f>
        <v>30</v>
      </c>
    </row>
    <row r="22" spans="1:33" x14ac:dyDescent="0.3">
      <c r="A22" s="3" t="s">
        <v>22</v>
      </c>
      <c r="B22" s="1">
        <v>134</v>
      </c>
      <c r="C22" s="1">
        <v>240</v>
      </c>
      <c r="D22" s="1">
        <v>1900</v>
      </c>
      <c r="E22" s="1">
        <v>812.5</v>
      </c>
      <c r="F22" s="1">
        <v>881.76</v>
      </c>
      <c r="G22" s="1">
        <v>290.05</v>
      </c>
      <c r="H22" s="1">
        <v>705</v>
      </c>
      <c r="I22" s="1">
        <v>969.58</v>
      </c>
      <c r="J22" s="1">
        <v>589982</v>
      </c>
      <c r="K22" s="1">
        <v>633</v>
      </c>
      <c r="L22" s="1">
        <f>ROUND(borough_stats[[#This Row],[Knife Crime]]*1000/borough_stats[[#This Row],[Population]],2)</f>
        <v>2.4</v>
      </c>
      <c r="M22" s="1">
        <v>36</v>
      </c>
      <c r="N22" s="1">
        <v>2960</v>
      </c>
      <c r="O22" s="1">
        <v>548</v>
      </c>
      <c r="P22" s="2">
        <f>borough_stats[[#This Row],[Public Parks (Hectares)]]/borough_stats[[#This Row],[Borough Area (Hectares)]]</f>
        <v>0.18513513513513513</v>
      </c>
      <c r="Q22" s="1">
        <v>64</v>
      </c>
      <c r="R22" s="1">
        <v>264238</v>
      </c>
      <c r="S22" s="1">
        <f>ROUND(borough_stats[[#This Row],[Population]]*100/borough_stats[[#This Row],[Borough Area (Hectares)]],2)</f>
        <v>8926.9599999999991</v>
      </c>
      <c r="T22" s="1">
        <v>65</v>
      </c>
      <c r="U22" s="1">
        <f>ROUND(borough_stats[[#This Row],[Pubs]]*100/borough_stats[[#This Row],[Borough Area (Hectares)]],2)</f>
        <v>2.2000000000000002</v>
      </c>
      <c r="V22" s="1">
        <f>_xlfn.RANK.EQ(borough_stats[[#This Row],[Average House Price]],$J$2:$J$33,0)</f>
        <v>9</v>
      </c>
      <c r="W22" s="1">
        <f>_xlfn.RANK.EQ(borough_stats[[#This Row],[per 1000p]],$L$2:$L$33,1)</f>
        <v>31</v>
      </c>
      <c r="X22" s="3">
        <f>_xlfn.RANK.EQ(borough_stats[[#This Row],[Median Age]],$M$2:$M$33,1)</f>
        <v>16</v>
      </c>
      <c r="Y22" s="3">
        <f>_xlfn.RANK.EQ(borough_stats[[#This Row],[Green Coverage (%)]],$P$2:$P$33,0)</f>
        <v>16</v>
      </c>
      <c r="Z22" s="3">
        <f>_xlfn.RANK.EQ(borough_stats[[#This Row],[Commute Satisfaction (%)]],$Q$2:$Q$33,0)</f>
        <v>20</v>
      </c>
      <c r="AA22" s="3">
        <f>_xlfn.RANK.EQ(borough_stats[[#This Row],[Pub Density (/km2)]],$U$2:$U$33,0)</f>
        <v>12</v>
      </c>
      <c r="AB22" s="3">
        <f>ROUND(AVERAGE(borough_stats[[#This Row],[Wealth Rank]:[Pub Rank]]),2)</f>
        <v>17.329999999999998</v>
      </c>
      <c r="AC22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17.34</v>
      </c>
      <c r="AD22" s="3">
        <f>_xlfn.RANK.EQ(borough_stats[[#This Row],[Weighted Average Lifestyle Rank]],$AC$2:$AC$33,1)</f>
        <v>21</v>
      </c>
      <c r="AE22" s="3">
        <f>_xlfn.RANK.EQ(borough_stats[[#This Row],[Median]],$E$2:$E$33,1)</f>
        <v>10</v>
      </c>
      <c r="AF22" s="3">
        <f>borough_stats[[#This Row],[Rent Rank]]+borough_stats[[#This Row],[Ranked Weighted Rank Average]]</f>
        <v>31</v>
      </c>
      <c r="AG22" s="3">
        <f>_xlfn.RANK.EQ(borough_stats[[#This Row],[Rent Rank + Lifestyle Rank]],$AF$2:$AF$33,1)</f>
        <v>14</v>
      </c>
    </row>
    <row r="23" spans="1:33" x14ac:dyDescent="0.3">
      <c r="A23" s="3" t="s">
        <v>13</v>
      </c>
      <c r="B23" s="1">
        <v>145</v>
      </c>
      <c r="C23" s="1">
        <v>450</v>
      </c>
      <c r="D23" s="1">
        <v>1800</v>
      </c>
      <c r="E23" s="1">
        <v>800</v>
      </c>
      <c r="F23" s="1">
        <v>831.87</v>
      </c>
      <c r="G23" s="1">
        <v>207.95</v>
      </c>
      <c r="H23" s="1">
        <v>700</v>
      </c>
      <c r="I23" s="1">
        <v>900</v>
      </c>
      <c r="J23" s="1">
        <v>508819</v>
      </c>
      <c r="K23" s="1">
        <v>180</v>
      </c>
      <c r="L23" s="1">
        <f>ROUND(borough_stats[[#This Row],[Knife Crime]]*1000/borough_stats[[#This Row],[Population]],2)</f>
        <v>0.55000000000000004</v>
      </c>
      <c r="M23" s="1">
        <v>41</v>
      </c>
      <c r="N23" s="1">
        <v>15013</v>
      </c>
      <c r="O23" s="1">
        <v>2585</v>
      </c>
      <c r="P23" s="2">
        <f>borough_stats[[#This Row],[Public Parks (Hectares)]]/borough_stats[[#This Row],[Borough Area (Hectares)]]</f>
        <v>0.17218410710717377</v>
      </c>
      <c r="Q23" s="1">
        <v>68</v>
      </c>
      <c r="R23" s="1">
        <v>329991</v>
      </c>
      <c r="S23" s="1">
        <f>ROUND(borough_stats[[#This Row],[Population]]*100/borough_stats[[#This Row],[Borough Area (Hectares)]],2)</f>
        <v>2198.04</v>
      </c>
      <c r="T23" s="1">
        <v>105</v>
      </c>
      <c r="U23" s="1">
        <f>ROUND(borough_stats[[#This Row],[Pubs]]*100/borough_stats[[#This Row],[Borough Area (Hectares)]],2)</f>
        <v>0.7</v>
      </c>
      <c r="V23" s="1">
        <f>_xlfn.RANK.EQ(borough_stats[[#This Row],[Average House Price]],$J$2:$J$33,0)</f>
        <v>20</v>
      </c>
      <c r="W23" s="1">
        <f>_xlfn.RANK.EQ(borough_stats[[#This Row],[per 1000p]],$L$2:$L$33,1)</f>
        <v>2</v>
      </c>
      <c r="X23" s="3">
        <f>_xlfn.RANK.EQ(borough_stats[[#This Row],[Median Age]],$M$2:$M$33,1)</f>
        <v>31</v>
      </c>
      <c r="Y23" s="3">
        <f>_xlfn.RANK.EQ(borough_stats[[#This Row],[Green Coverage (%)]],$P$2:$P$33,0)</f>
        <v>20</v>
      </c>
      <c r="Z23" s="3">
        <f>_xlfn.RANK.EQ(borough_stats[[#This Row],[Commute Satisfaction (%)]],$Q$2:$Q$33,0)</f>
        <v>9</v>
      </c>
      <c r="AA23" s="3">
        <f>_xlfn.RANK.EQ(borough_stats[[#This Row],[Pub Density (/km2)]],$U$2:$U$33,0)</f>
        <v>30</v>
      </c>
      <c r="AB23" s="3">
        <f>ROUND(AVERAGE(borough_stats[[#This Row],[Wealth Rank]:[Pub Rank]]),2)</f>
        <v>18.670000000000002</v>
      </c>
      <c r="AC23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17.77</v>
      </c>
      <c r="AD23" s="3">
        <f>_xlfn.RANK.EQ(borough_stats[[#This Row],[Weighted Average Lifestyle Rank]],$AC$2:$AC$33,1)</f>
        <v>22</v>
      </c>
      <c r="AE23" s="3">
        <f>_xlfn.RANK.EQ(borough_stats[[#This Row],[Median]],$E$2:$E$33,1)</f>
        <v>6</v>
      </c>
      <c r="AF23" s="3">
        <f>borough_stats[[#This Row],[Rent Rank]]+borough_stats[[#This Row],[Ranked Weighted Rank Average]]</f>
        <v>28</v>
      </c>
      <c r="AG23" s="3">
        <f>_xlfn.RANK.EQ(borough_stats[[#This Row],[Rent Rank + Lifestyle Rank]],$AF$2:$AF$33,1)</f>
        <v>9</v>
      </c>
    </row>
    <row r="24" spans="1:33" x14ac:dyDescent="0.3">
      <c r="A24" s="3" t="s">
        <v>19</v>
      </c>
      <c r="B24" s="1">
        <v>180</v>
      </c>
      <c r="C24" s="1">
        <v>495</v>
      </c>
      <c r="D24" s="1">
        <v>3900</v>
      </c>
      <c r="E24" s="1">
        <v>1100</v>
      </c>
      <c r="F24" s="1">
        <v>1238.3900000000001</v>
      </c>
      <c r="G24" s="1">
        <v>582.58000000000004</v>
      </c>
      <c r="H24" s="1">
        <v>872.92</v>
      </c>
      <c r="I24" s="1">
        <v>1362.25</v>
      </c>
      <c r="J24" s="1">
        <v>436789</v>
      </c>
      <c r="K24" s="1">
        <v>371</v>
      </c>
      <c r="L24" s="1">
        <f>ROUND(borough_stats[[#This Row],[Knife Crime]]*1000/borough_stats[[#This Row],[Population]],2)</f>
        <v>1.28</v>
      </c>
      <c r="M24" s="1">
        <v>35</v>
      </c>
      <c r="N24" s="1">
        <v>5044</v>
      </c>
      <c r="O24" s="1">
        <v>1183</v>
      </c>
      <c r="P24" s="2">
        <f>borough_stats[[#This Row],[Public Parks (Hectares)]]/borough_stats[[#This Row],[Borough Area (Hectares)]]</f>
        <v>0.2345360824742268</v>
      </c>
      <c r="Q24" s="1">
        <v>60</v>
      </c>
      <c r="R24" s="1">
        <v>289068</v>
      </c>
      <c r="S24" s="1">
        <f>ROUND(borough_stats[[#This Row],[Population]]*100/borough_stats[[#This Row],[Borough Area (Hectares)]],2)</f>
        <v>5730.93</v>
      </c>
      <c r="T24" s="1">
        <v>75</v>
      </c>
      <c r="U24" s="1">
        <f>ROUND(borough_stats[[#This Row],[Pubs]]*100/borough_stats[[#This Row],[Borough Area (Hectares)]],2)</f>
        <v>1.49</v>
      </c>
      <c r="V24" s="1">
        <f>_xlfn.RANK.EQ(borough_stats[[#This Row],[Average House Price]],$J$2:$J$33,0)</f>
        <v>26</v>
      </c>
      <c r="W24" s="1">
        <f>_xlfn.RANK.EQ(borough_stats[[#This Row],[per 1000p]],$L$2:$L$33,1)</f>
        <v>18</v>
      </c>
      <c r="X24" s="3">
        <f>_xlfn.RANK.EQ(borough_stats[[#This Row],[Median Age]],$M$2:$M$33,1)</f>
        <v>11</v>
      </c>
      <c r="Y24" s="3">
        <f>_xlfn.RANK.EQ(borough_stats[[#This Row],[Green Coverage (%)]],$P$2:$P$33,0)</f>
        <v>6</v>
      </c>
      <c r="Z24" s="3">
        <f>_xlfn.RANK.EQ(borough_stats[[#This Row],[Commute Satisfaction (%)]],$Q$2:$Q$33,0)</f>
        <v>28</v>
      </c>
      <c r="AA24" s="3">
        <f>_xlfn.RANK.EQ(borough_stats[[#This Row],[Pub Density (/km2)]],$U$2:$U$33,0)</f>
        <v>17</v>
      </c>
      <c r="AB24" s="3">
        <f>ROUND(AVERAGE(borough_stats[[#This Row],[Wealth Rank]:[Pub Rank]]),2)</f>
        <v>17.670000000000002</v>
      </c>
      <c r="AC24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17.86</v>
      </c>
      <c r="AD24" s="3">
        <f>_xlfn.RANK.EQ(borough_stats[[#This Row],[Weighted Average Lifestyle Rank]],$AC$2:$AC$33,1)</f>
        <v>23</v>
      </c>
      <c r="AE24" s="3">
        <f>_xlfn.RANK.EQ(borough_stats[[#This Row],[Median]],$E$2:$E$33,1)</f>
        <v>26</v>
      </c>
      <c r="AF24" s="3">
        <f>borough_stats[[#This Row],[Rent Rank]]+borough_stats[[#This Row],[Ranked Weighted Rank Average]]</f>
        <v>49</v>
      </c>
      <c r="AG24" s="3">
        <f>_xlfn.RANK.EQ(borough_stats[[#This Row],[Rent Rank + Lifestyle Rank]],$AF$2:$AF$33,1)</f>
        <v>32</v>
      </c>
    </row>
    <row r="25" spans="1:33" x14ac:dyDescent="0.3">
      <c r="A25" s="3" t="s">
        <v>31</v>
      </c>
      <c r="B25" s="1">
        <v>72</v>
      </c>
      <c r="C25" s="1">
        <v>375</v>
      </c>
      <c r="D25" s="1">
        <v>1971.67</v>
      </c>
      <c r="E25" s="1">
        <v>822.5</v>
      </c>
      <c r="F25" s="1">
        <v>917.8</v>
      </c>
      <c r="G25" s="1">
        <v>327.52</v>
      </c>
      <c r="H25" s="1">
        <v>686.25</v>
      </c>
      <c r="I25" s="1">
        <v>1056.25</v>
      </c>
      <c r="J25" s="1">
        <v>463117</v>
      </c>
      <c r="K25" s="1">
        <v>381</v>
      </c>
      <c r="L25" s="1">
        <f>ROUND(borough_stats[[#This Row],[Knife Crime]]*1000/borough_stats[[#This Row],[Population]],2)</f>
        <v>1.27</v>
      </c>
      <c r="M25" s="1">
        <v>35</v>
      </c>
      <c r="N25" s="1">
        <v>3532</v>
      </c>
      <c r="O25" s="1">
        <v>514</v>
      </c>
      <c r="P25" s="2">
        <f>borough_stats[[#This Row],[Public Parks (Hectares)]]/borough_stats[[#This Row],[Borough Area (Hectares)]]</f>
        <v>0.14552661381653453</v>
      </c>
      <c r="Q25" s="1">
        <v>62</v>
      </c>
      <c r="R25" s="1">
        <v>300553</v>
      </c>
      <c r="S25" s="1">
        <f>ROUND(borough_stats[[#This Row],[Population]]*100/borough_stats[[#This Row],[Borough Area (Hectares)]],2)</f>
        <v>8509.43</v>
      </c>
      <c r="T25" s="1">
        <v>90</v>
      </c>
      <c r="U25" s="1">
        <f>ROUND(borough_stats[[#This Row],[Pubs]]*100/borough_stats[[#This Row],[Borough Area (Hectares)]],2)</f>
        <v>2.5499999999999998</v>
      </c>
      <c r="V25" s="1">
        <f>_xlfn.RANK.EQ(borough_stats[[#This Row],[Average House Price]],$J$2:$J$33,0)</f>
        <v>22</v>
      </c>
      <c r="W25" s="1">
        <f>_xlfn.RANK.EQ(borough_stats[[#This Row],[per 1000p]],$L$2:$L$33,1)</f>
        <v>17</v>
      </c>
      <c r="X25" s="3">
        <f>_xlfn.RANK.EQ(borough_stats[[#This Row],[Median Age]],$M$2:$M$33,1)</f>
        <v>11</v>
      </c>
      <c r="Y25" s="3">
        <f>_xlfn.RANK.EQ(borough_stats[[#This Row],[Green Coverage (%)]],$P$2:$P$33,0)</f>
        <v>24</v>
      </c>
      <c r="Z25" s="3">
        <f>_xlfn.RANK.EQ(borough_stats[[#This Row],[Commute Satisfaction (%)]],$Q$2:$Q$33,0)</f>
        <v>25</v>
      </c>
      <c r="AA25" s="3">
        <f>_xlfn.RANK.EQ(borough_stats[[#This Row],[Pub Density (/km2)]],$U$2:$U$33,0)</f>
        <v>11</v>
      </c>
      <c r="AB25" s="3">
        <f>ROUND(AVERAGE(borough_stats[[#This Row],[Wealth Rank]:[Pub Rank]]),2)</f>
        <v>18.329999999999998</v>
      </c>
      <c r="AC25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18.690000000000001</v>
      </c>
      <c r="AD25" s="3">
        <f>_xlfn.RANK.EQ(borough_stats[[#This Row],[Weighted Average Lifestyle Rank]],$AC$2:$AC$33,1)</f>
        <v>24</v>
      </c>
      <c r="AE25" s="3">
        <f>_xlfn.RANK.EQ(borough_stats[[#This Row],[Median]],$E$2:$E$33,1)</f>
        <v>11</v>
      </c>
      <c r="AF25" s="3">
        <f>borough_stats[[#This Row],[Rent Rank]]+borough_stats[[#This Row],[Ranked Weighted Rank Average]]</f>
        <v>35</v>
      </c>
      <c r="AG25" s="3">
        <f>_xlfn.RANK.EQ(borough_stats[[#This Row],[Rent Rank + Lifestyle Rank]],$AF$2:$AF$33,1)</f>
        <v>20</v>
      </c>
    </row>
    <row r="26" spans="1:33" x14ac:dyDescent="0.3">
      <c r="A26" s="3" t="s">
        <v>11</v>
      </c>
      <c r="B26" s="1">
        <v>12</v>
      </c>
      <c r="C26" s="1">
        <v>600</v>
      </c>
      <c r="D26" s="1">
        <v>800</v>
      </c>
      <c r="E26" s="1">
        <v>725</v>
      </c>
      <c r="F26" s="1">
        <v>725.83</v>
      </c>
      <c r="G26" s="1">
        <v>72.14</v>
      </c>
      <c r="H26" s="1">
        <v>668.75</v>
      </c>
      <c r="I26" s="1">
        <v>796.25</v>
      </c>
      <c r="J26" s="1">
        <v>403089</v>
      </c>
      <c r="K26" s="1">
        <v>167</v>
      </c>
      <c r="L26" s="1">
        <f>ROUND(borough_stats[[#This Row],[Knife Crime]]*1000/borough_stats[[#This Row],[Population]],2)</f>
        <v>0.68</v>
      </c>
      <c r="M26" s="1">
        <v>39</v>
      </c>
      <c r="N26" s="1">
        <v>6429</v>
      </c>
      <c r="O26" s="1">
        <v>1189</v>
      </c>
      <c r="P26" s="2">
        <f>borough_stats[[#This Row],[Public Parks (Hectares)]]/borough_stats[[#This Row],[Borough Area (Hectares)]]</f>
        <v>0.18494322600715507</v>
      </c>
      <c r="Q26" s="1">
        <v>65</v>
      </c>
      <c r="R26" s="1">
        <v>246472</v>
      </c>
      <c r="S26" s="1">
        <f>ROUND(borough_stats[[#This Row],[Population]]*100/borough_stats[[#This Row],[Borough Area (Hectares)]],2)</f>
        <v>3833.75</v>
      </c>
      <c r="T26" s="1">
        <v>90</v>
      </c>
      <c r="U26" s="1">
        <f>ROUND(borough_stats[[#This Row],[Pubs]]*100/borough_stats[[#This Row],[Borough Area (Hectares)]],2)</f>
        <v>1.4</v>
      </c>
      <c r="V26" s="1">
        <f>_xlfn.RANK.EQ(borough_stats[[#This Row],[Average House Price]],$J$2:$J$33,0)</f>
        <v>30</v>
      </c>
      <c r="W26" s="1">
        <f>_xlfn.RANK.EQ(borough_stats[[#This Row],[per 1000p]],$L$2:$L$33,1)</f>
        <v>6</v>
      </c>
      <c r="X26" s="3">
        <f>_xlfn.RANK.EQ(borough_stats[[#This Row],[Median Age]],$M$2:$M$33,1)</f>
        <v>27</v>
      </c>
      <c r="Y26" s="3">
        <f>_xlfn.RANK.EQ(borough_stats[[#This Row],[Green Coverage (%)]],$P$2:$P$33,0)</f>
        <v>17</v>
      </c>
      <c r="Z26" s="3">
        <f>_xlfn.RANK.EQ(borough_stats[[#This Row],[Commute Satisfaction (%)]],$Q$2:$Q$33,0)</f>
        <v>16</v>
      </c>
      <c r="AA26" s="3">
        <f>_xlfn.RANK.EQ(borough_stats[[#This Row],[Pub Density (/km2)]],$U$2:$U$33,0)</f>
        <v>18</v>
      </c>
      <c r="AB26" s="3">
        <f>ROUND(AVERAGE(borough_stats[[#This Row],[Wealth Rank]:[Pub Rank]]),2)</f>
        <v>19</v>
      </c>
      <c r="AC26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18.82</v>
      </c>
      <c r="AD26" s="3">
        <f>_xlfn.RANK.EQ(borough_stats[[#This Row],[Weighted Average Lifestyle Rank]],$AC$2:$AC$33,1)</f>
        <v>25</v>
      </c>
      <c r="AE26" s="3">
        <f>_xlfn.RANK.EQ(borough_stats[[#This Row],[Median]],$E$2:$E$33,1)</f>
        <v>2</v>
      </c>
      <c r="AF26" s="3">
        <f>borough_stats[[#This Row],[Rent Rank]]+borough_stats[[#This Row],[Ranked Weighted Rank Average]]</f>
        <v>27</v>
      </c>
      <c r="AG26" s="3">
        <f>_xlfn.RANK.EQ(borough_stats[[#This Row],[Rent Rank + Lifestyle Rank]],$AF$2:$AF$33,1)</f>
        <v>7</v>
      </c>
    </row>
    <row r="27" spans="1:33" x14ac:dyDescent="0.3">
      <c r="A27" s="3" t="s">
        <v>37</v>
      </c>
      <c r="B27" s="1">
        <v>133</v>
      </c>
      <c r="C27" s="1">
        <v>1</v>
      </c>
      <c r="D27" s="1">
        <v>1500</v>
      </c>
      <c r="E27" s="1">
        <v>800</v>
      </c>
      <c r="F27" s="1">
        <v>871</v>
      </c>
      <c r="G27" s="1">
        <v>238.24</v>
      </c>
      <c r="H27" s="1">
        <v>700</v>
      </c>
      <c r="I27" s="1">
        <v>950</v>
      </c>
      <c r="J27" s="1">
        <v>435889</v>
      </c>
      <c r="K27" s="1">
        <v>168</v>
      </c>
      <c r="L27" s="1">
        <f>ROUND(borough_stats[[#This Row],[Knife Crime]]*1000/borough_stats[[#This Row],[Population]],2)</f>
        <v>0.8</v>
      </c>
      <c r="M27" s="1">
        <v>39</v>
      </c>
      <c r="N27" s="1">
        <v>4385</v>
      </c>
      <c r="O27" s="1">
        <v>708</v>
      </c>
      <c r="P27" s="2">
        <f>borough_stats[[#This Row],[Public Parks (Hectares)]]/borough_stats[[#This Row],[Borough Area (Hectares)]]</f>
        <v>0.16145952109464082</v>
      </c>
      <c r="Q27" s="1">
        <v>66</v>
      </c>
      <c r="R27" s="1">
        <v>209639</v>
      </c>
      <c r="S27" s="1">
        <f>ROUND(borough_stats[[#This Row],[Population]]*100/borough_stats[[#This Row],[Borough Area (Hectares)]],2)</f>
        <v>4780.82</v>
      </c>
      <c r="T27" s="1">
        <v>50</v>
      </c>
      <c r="U27" s="1">
        <f>ROUND(borough_stats[[#This Row],[Pubs]]*100/borough_stats[[#This Row],[Borough Area (Hectares)]],2)</f>
        <v>1.1399999999999999</v>
      </c>
      <c r="V27" s="1">
        <f>_xlfn.RANK.EQ(borough_stats[[#This Row],[Average House Price]],$J$2:$J$33,0)</f>
        <v>27</v>
      </c>
      <c r="W27" s="1">
        <f>_xlfn.RANK.EQ(borough_stats[[#This Row],[per 1000p]],$L$2:$L$33,1)</f>
        <v>9</v>
      </c>
      <c r="X27" s="3">
        <f>_xlfn.RANK.EQ(borough_stats[[#This Row],[Median Age]],$M$2:$M$33,1)</f>
        <v>27</v>
      </c>
      <c r="Y27" s="3">
        <f>_xlfn.RANK.EQ(borough_stats[[#This Row],[Green Coverage (%)]],$P$2:$P$33,0)</f>
        <v>21</v>
      </c>
      <c r="Z27" s="3">
        <f>_xlfn.RANK.EQ(borough_stats[[#This Row],[Commute Satisfaction (%)]],$Q$2:$Q$33,0)</f>
        <v>12</v>
      </c>
      <c r="AA27" s="3">
        <f>_xlfn.RANK.EQ(borough_stats[[#This Row],[Pub Density (/km2)]],$U$2:$U$33,0)</f>
        <v>23</v>
      </c>
      <c r="AB27" s="3">
        <f>ROUND(AVERAGE(borough_stats[[#This Row],[Wealth Rank]:[Pub Rank]]),2)</f>
        <v>19.829999999999998</v>
      </c>
      <c r="AC27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19.850000000000001</v>
      </c>
      <c r="AD27" s="3">
        <f>_xlfn.RANK.EQ(borough_stats[[#This Row],[Weighted Average Lifestyle Rank]],$AC$2:$AC$33,1)</f>
        <v>26</v>
      </c>
      <c r="AE27" s="3">
        <f>_xlfn.RANK.EQ(borough_stats[[#This Row],[Median]],$E$2:$E$33,1)</f>
        <v>6</v>
      </c>
      <c r="AF27" s="3">
        <f>borough_stats[[#This Row],[Rent Rank]]+borough_stats[[#This Row],[Ranked Weighted Rank Average]]</f>
        <v>32</v>
      </c>
      <c r="AG27" s="3">
        <f>_xlfn.RANK.EQ(borough_stats[[#This Row],[Rent Rank + Lifestyle Rank]],$AF$2:$AF$33,1)</f>
        <v>16</v>
      </c>
    </row>
    <row r="28" spans="1:33" x14ac:dyDescent="0.3">
      <c r="A28" s="3" t="s">
        <v>24</v>
      </c>
      <c r="B28" s="1">
        <v>9</v>
      </c>
      <c r="C28" s="1">
        <v>550</v>
      </c>
      <c r="D28" s="1">
        <v>900</v>
      </c>
      <c r="E28" s="1">
        <v>700</v>
      </c>
      <c r="F28" s="1">
        <v>730.56</v>
      </c>
      <c r="G28" s="1">
        <v>99.83</v>
      </c>
      <c r="H28" s="1">
        <v>700</v>
      </c>
      <c r="I28" s="1">
        <v>750</v>
      </c>
      <c r="J28" s="1">
        <v>432421</v>
      </c>
      <c r="K28" s="1">
        <v>168</v>
      </c>
      <c r="L28" s="1">
        <f>ROUND(borough_stats[[#This Row],[Knife Crime]]*1000/borough_stats[[#This Row],[Population]],2)</f>
        <v>0.64</v>
      </c>
      <c r="M28" s="1">
        <v>39</v>
      </c>
      <c r="N28" s="1">
        <v>11446</v>
      </c>
      <c r="O28" s="1">
        <v>2078</v>
      </c>
      <c r="P28" s="2">
        <f>borough_stats[[#This Row],[Public Parks (Hectares)]]/borough_stats[[#This Row],[Borough Area (Hectares)]]</f>
        <v>0.18154813908789097</v>
      </c>
      <c r="Q28" s="1">
        <v>66</v>
      </c>
      <c r="R28" s="1">
        <v>262052</v>
      </c>
      <c r="S28" s="1">
        <f>ROUND(borough_stats[[#This Row],[Population]]*100/borough_stats[[#This Row],[Borough Area (Hectares)]],2)</f>
        <v>2289.46</v>
      </c>
      <c r="T28" s="1">
        <v>60</v>
      </c>
      <c r="U28" s="1">
        <f>ROUND(borough_stats[[#This Row],[Pubs]]*100/borough_stats[[#This Row],[Borough Area (Hectares)]],2)</f>
        <v>0.52</v>
      </c>
      <c r="V28" s="1">
        <f>_xlfn.RANK.EQ(borough_stats[[#This Row],[Average House Price]],$J$2:$J$33,0)</f>
        <v>28</v>
      </c>
      <c r="W28" s="1">
        <f>_xlfn.RANK.EQ(borough_stats[[#This Row],[per 1000p]],$L$2:$L$33,1)</f>
        <v>4</v>
      </c>
      <c r="X28" s="3">
        <f>_xlfn.RANK.EQ(borough_stats[[#This Row],[Median Age]],$M$2:$M$33,1)</f>
        <v>27</v>
      </c>
      <c r="Y28" s="3">
        <f>_xlfn.RANK.EQ(borough_stats[[#This Row],[Green Coverage (%)]],$P$2:$P$33,0)</f>
        <v>18</v>
      </c>
      <c r="Z28" s="3">
        <f>_xlfn.RANK.EQ(borough_stats[[#This Row],[Commute Satisfaction (%)]],$Q$2:$Q$33,0)</f>
        <v>12</v>
      </c>
      <c r="AA28" s="3">
        <f>_xlfn.RANK.EQ(borough_stats[[#This Row],[Pub Density (/km2)]],$U$2:$U$33,0)</f>
        <v>32</v>
      </c>
      <c r="AB28" s="3">
        <f>ROUND(AVERAGE(borough_stats[[#This Row],[Wealth Rank]:[Pub Rank]]),2)</f>
        <v>20.170000000000002</v>
      </c>
      <c r="AC28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19.91</v>
      </c>
      <c r="AD28" s="3">
        <f>_xlfn.RANK.EQ(borough_stats[[#This Row],[Weighted Average Lifestyle Rank]],$AC$2:$AC$33,1)</f>
        <v>27</v>
      </c>
      <c r="AE28" s="3">
        <f>_xlfn.RANK.EQ(borough_stats[[#This Row],[Median]],$E$2:$E$33,1)</f>
        <v>1</v>
      </c>
      <c r="AF28" s="3">
        <f>borough_stats[[#This Row],[Rent Rank]]+borough_stats[[#This Row],[Ranked Weighted Rank Average]]</f>
        <v>28</v>
      </c>
      <c r="AG28" s="3">
        <f>_xlfn.RANK.EQ(borough_stats[[#This Row],[Rent Rank + Lifestyle Rank]],$AF$2:$AF$33,1)</f>
        <v>9</v>
      </c>
    </row>
    <row r="29" spans="1:33" x14ac:dyDescent="0.3">
      <c r="A29" s="3" t="s">
        <v>25</v>
      </c>
      <c r="B29" s="1">
        <v>14</v>
      </c>
      <c r="C29" s="1">
        <v>550</v>
      </c>
      <c r="D29" s="1">
        <v>950</v>
      </c>
      <c r="E29" s="1">
        <v>754.16499999999996</v>
      </c>
      <c r="F29" s="1">
        <v>760.74</v>
      </c>
      <c r="G29" s="1">
        <v>116.34</v>
      </c>
      <c r="H29" s="1">
        <v>669</v>
      </c>
      <c r="I29" s="1">
        <v>837.5</v>
      </c>
      <c r="J29" s="1">
        <v>454705</v>
      </c>
      <c r="K29" s="1">
        <v>241</v>
      </c>
      <c r="L29" s="1">
        <f>ROUND(borough_stats[[#This Row],[Knife Crime]]*1000/borough_stats[[#This Row],[Population]],2)</f>
        <v>0.79</v>
      </c>
      <c r="M29" s="1">
        <v>36</v>
      </c>
      <c r="N29" s="1">
        <v>11570</v>
      </c>
      <c r="O29" s="1">
        <v>1764</v>
      </c>
      <c r="P29" s="2">
        <f>borough_stats[[#This Row],[Public Parks (Hectares)]]/borough_stats[[#This Row],[Borough Area (Hectares)]]</f>
        <v>0.15246326707000865</v>
      </c>
      <c r="Q29" s="1">
        <v>58</v>
      </c>
      <c r="R29" s="1">
        <v>305909</v>
      </c>
      <c r="S29" s="1">
        <f>ROUND(borough_stats[[#This Row],[Population]]*100/borough_stats[[#This Row],[Borough Area (Hectares)]],2)</f>
        <v>2643.98</v>
      </c>
      <c r="T29" s="1">
        <v>85</v>
      </c>
      <c r="U29" s="1">
        <f>ROUND(borough_stats[[#This Row],[Pubs]]*100/borough_stats[[#This Row],[Borough Area (Hectares)]],2)</f>
        <v>0.73</v>
      </c>
      <c r="V29" s="1">
        <f>_xlfn.RANK.EQ(borough_stats[[#This Row],[Average House Price]],$J$2:$J$33,0)</f>
        <v>24</v>
      </c>
      <c r="W29" s="1">
        <f>_xlfn.RANK.EQ(borough_stats[[#This Row],[per 1000p]],$L$2:$L$33,1)</f>
        <v>8</v>
      </c>
      <c r="X29" s="3">
        <f>_xlfn.RANK.EQ(borough_stats[[#This Row],[Median Age]],$M$2:$M$33,1)</f>
        <v>16</v>
      </c>
      <c r="Y29" s="3">
        <f>_xlfn.RANK.EQ(borough_stats[[#This Row],[Green Coverage (%)]],$P$2:$P$33,0)</f>
        <v>22</v>
      </c>
      <c r="Z29" s="3">
        <f>_xlfn.RANK.EQ(borough_stats[[#This Row],[Commute Satisfaction (%)]],$Q$2:$Q$33,0)</f>
        <v>31</v>
      </c>
      <c r="AA29" s="3">
        <f>_xlfn.RANK.EQ(borough_stats[[#This Row],[Pub Density (/km2)]],$U$2:$U$33,0)</f>
        <v>28</v>
      </c>
      <c r="AB29" s="3">
        <f>ROUND(AVERAGE(borough_stats[[#This Row],[Wealth Rank]:[Pub Rank]]),2)</f>
        <v>21.5</v>
      </c>
      <c r="AC29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20.77</v>
      </c>
      <c r="AD29" s="3">
        <f>_xlfn.RANK.EQ(borough_stats[[#This Row],[Weighted Average Lifestyle Rank]],$AC$2:$AC$33,1)</f>
        <v>28</v>
      </c>
      <c r="AE29" s="3">
        <f>_xlfn.RANK.EQ(borough_stats[[#This Row],[Median]],$E$2:$E$33,1)</f>
        <v>4</v>
      </c>
      <c r="AF29" s="3">
        <f>borough_stats[[#This Row],[Rent Rank]]+borough_stats[[#This Row],[Ranked Weighted Rank Average]]</f>
        <v>32</v>
      </c>
      <c r="AG29" s="3">
        <f>_xlfn.RANK.EQ(borough_stats[[#This Row],[Rent Rank + Lifestyle Rank]],$AF$2:$AF$33,1)</f>
        <v>16</v>
      </c>
    </row>
    <row r="30" spans="1:33" x14ac:dyDescent="0.3">
      <c r="A30" s="3" t="s">
        <v>18</v>
      </c>
      <c r="B30" s="1">
        <v>133</v>
      </c>
      <c r="C30" s="1">
        <v>400</v>
      </c>
      <c r="D30" s="1">
        <v>3250</v>
      </c>
      <c r="E30" s="1">
        <v>800</v>
      </c>
      <c r="F30" s="1">
        <v>821.6</v>
      </c>
      <c r="G30" s="1">
        <v>288.35000000000002</v>
      </c>
      <c r="H30" s="1">
        <v>693.33</v>
      </c>
      <c r="I30" s="1">
        <v>900</v>
      </c>
      <c r="J30" s="1">
        <v>441038</v>
      </c>
      <c r="K30" s="1">
        <v>583</v>
      </c>
      <c r="L30" s="1">
        <f>ROUND(borough_stats[[#This Row],[Knife Crime]]*1000/borough_stats[[#This Row],[Population]],2)</f>
        <v>1.77</v>
      </c>
      <c r="M30" s="1">
        <v>37</v>
      </c>
      <c r="N30" s="1">
        <v>8220</v>
      </c>
      <c r="O30" s="1">
        <v>1741</v>
      </c>
      <c r="P30" s="2">
        <f>borough_stats[[#This Row],[Public Parks (Hectares)]]/borough_stats[[#This Row],[Borough Area (Hectares)]]</f>
        <v>0.21180048661800488</v>
      </c>
      <c r="Q30" s="1">
        <v>68</v>
      </c>
      <c r="R30" s="1">
        <v>329984</v>
      </c>
      <c r="S30" s="1">
        <f>ROUND(borough_stats[[#This Row],[Population]]*100/borough_stats[[#This Row],[Borough Area (Hectares)]],2)</f>
        <v>4014.4</v>
      </c>
      <c r="T30" s="1">
        <v>60</v>
      </c>
      <c r="U30" s="1">
        <f>ROUND(borough_stats[[#This Row],[Pubs]]*100/borough_stats[[#This Row],[Borough Area (Hectares)]],2)</f>
        <v>0.73</v>
      </c>
      <c r="V30" s="1">
        <f>_xlfn.RANK.EQ(borough_stats[[#This Row],[Average House Price]],$J$2:$J$33,0)</f>
        <v>25</v>
      </c>
      <c r="W30" s="1">
        <f>_xlfn.RANK.EQ(borough_stats[[#This Row],[per 1000p]],$L$2:$L$33,1)</f>
        <v>27</v>
      </c>
      <c r="X30" s="3">
        <f>_xlfn.RANK.EQ(borough_stats[[#This Row],[Median Age]],$M$2:$M$33,1)</f>
        <v>21</v>
      </c>
      <c r="Y30" s="3">
        <f>_xlfn.RANK.EQ(borough_stats[[#This Row],[Green Coverage (%)]],$P$2:$P$33,0)</f>
        <v>9</v>
      </c>
      <c r="Z30" s="3">
        <f>_xlfn.RANK.EQ(borough_stats[[#This Row],[Commute Satisfaction (%)]],$Q$2:$Q$33,0)</f>
        <v>9</v>
      </c>
      <c r="AA30" s="3">
        <f>_xlfn.RANK.EQ(borough_stats[[#This Row],[Pub Density (/km2)]],$U$2:$U$33,0)</f>
        <v>28</v>
      </c>
      <c r="AB30" s="3">
        <f>ROUND(AVERAGE(borough_stats[[#This Row],[Wealth Rank]:[Pub Rank]]),2)</f>
        <v>19.829999999999998</v>
      </c>
      <c r="AC30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20.88</v>
      </c>
      <c r="AD30" s="3">
        <f>_xlfn.RANK.EQ(borough_stats[[#This Row],[Weighted Average Lifestyle Rank]],$AC$2:$AC$33,1)</f>
        <v>29</v>
      </c>
      <c r="AE30" s="3">
        <f>_xlfn.RANK.EQ(borough_stats[[#This Row],[Median]],$E$2:$E$33,1)</f>
        <v>6</v>
      </c>
      <c r="AF30" s="3">
        <f>borough_stats[[#This Row],[Rent Rank]]+borough_stats[[#This Row],[Ranked Weighted Rank Average]]</f>
        <v>35</v>
      </c>
      <c r="AG30" s="3">
        <f>_xlfn.RANK.EQ(borough_stats[[#This Row],[Rent Rank + Lifestyle Rank]],$AF$2:$AF$33,1)</f>
        <v>20</v>
      </c>
    </row>
    <row r="31" spans="1:33" x14ac:dyDescent="0.3">
      <c r="A31" s="3" t="s">
        <v>16</v>
      </c>
      <c r="B31" s="1">
        <v>312</v>
      </c>
      <c r="C31" s="1">
        <v>350</v>
      </c>
      <c r="D31" s="1">
        <v>2800</v>
      </c>
      <c r="E31" s="1">
        <v>797.5</v>
      </c>
      <c r="F31" s="1">
        <v>843.49</v>
      </c>
      <c r="G31" s="1">
        <v>285.36</v>
      </c>
      <c r="H31" s="1">
        <v>700</v>
      </c>
      <c r="I31" s="1">
        <v>900</v>
      </c>
      <c r="J31" s="1">
        <v>410686</v>
      </c>
      <c r="K31" s="1">
        <v>519</v>
      </c>
      <c r="L31" s="1">
        <f>ROUND(borough_stats[[#This Row],[Knife Crime]]*1000/borough_stats[[#This Row],[Population]],2)</f>
        <v>1.33</v>
      </c>
      <c r="M31" s="1">
        <v>37</v>
      </c>
      <c r="N31" s="1">
        <v>8649</v>
      </c>
      <c r="O31" s="1">
        <v>1909</v>
      </c>
      <c r="P31" s="2">
        <f>borough_stats[[#This Row],[Public Parks (Hectares)]]/borough_stats[[#This Row],[Borough Area (Hectares)]]</f>
        <v>0.22071915828419469</v>
      </c>
      <c r="Q31" s="1">
        <v>57</v>
      </c>
      <c r="R31" s="1">
        <v>390719</v>
      </c>
      <c r="S31" s="1">
        <f>ROUND(borough_stats[[#This Row],[Population]]*100/borough_stats[[#This Row],[Borough Area (Hectares)]],2)</f>
        <v>4517.5</v>
      </c>
      <c r="T31" s="1">
        <v>90</v>
      </c>
      <c r="U31" s="1">
        <f>ROUND(borough_stats[[#This Row],[Pubs]]*100/borough_stats[[#This Row],[Borough Area (Hectares)]],2)</f>
        <v>1.04</v>
      </c>
      <c r="V31" s="1">
        <f>_xlfn.RANK.EQ(borough_stats[[#This Row],[Average House Price]],$J$2:$J$33,0)</f>
        <v>29</v>
      </c>
      <c r="W31" s="1">
        <f>_xlfn.RANK.EQ(borough_stats[[#This Row],[per 1000p]],$L$2:$L$33,1)</f>
        <v>19</v>
      </c>
      <c r="X31" s="3">
        <f>_xlfn.RANK.EQ(borough_stats[[#This Row],[Median Age]],$M$2:$M$33,1)</f>
        <v>21</v>
      </c>
      <c r="Y31" s="3">
        <f>_xlfn.RANK.EQ(borough_stats[[#This Row],[Green Coverage (%)]],$P$2:$P$33,0)</f>
        <v>7</v>
      </c>
      <c r="Z31" s="3">
        <f>_xlfn.RANK.EQ(borough_stats[[#This Row],[Commute Satisfaction (%)]],$Q$2:$Q$33,0)</f>
        <v>32</v>
      </c>
      <c r="AA31" s="3">
        <f>_xlfn.RANK.EQ(borough_stats[[#This Row],[Pub Density (/km2)]],$U$2:$U$33,0)</f>
        <v>24</v>
      </c>
      <c r="AB31" s="3">
        <f>ROUND(AVERAGE(borough_stats[[#This Row],[Wealth Rank]:[Pub Rank]]),2)</f>
        <v>22</v>
      </c>
      <c r="AC31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21.56</v>
      </c>
      <c r="AD31" s="3">
        <f>_xlfn.RANK.EQ(borough_stats[[#This Row],[Weighted Average Lifestyle Rank]],$AC$2:$AC$33,1)</f>
        <v>30</v>
      </c>
      <c r="AE31" s="3">
        <f>_xlfn.RANK.EQ(borough_stats[[#This Row],[Median]],$E$2:$E$33,1)</f>
        <v>5</v>
      </c>
      <c r="AF31" s="3">
        <f>borough_stats[[#This Row],[Rent Rank]]+borough_stats[[#This Row],[Ranked Weighted Rank Average]]</f>
        <v>35</v>
      </c>
      <c r="AG31" s="3">
        <f>_xlfn.RANK.EQ(borough_stats[[#This Row],[Rent Rank + Lifestyle Rank]],$AF$2:$AF$33,1)</f>
        <v>20</v>
      </c>
    </row>
    <row r="32" spans="1:33" x14ac:dyDescent="0.3">
      <c r="A32" s="3" t="s">
        <v>9</v>
      </c>
      <c r="B32" s="1">
        <v>61</v>
      </c>
      <c r="C32" s="1">
        <v>450</v>
      </c>
      <c r="D32" s="1">
        <v>2200</v>
      </c>
      <c r="E32" s="1">
        <v>750</v>
      </c>
      <c r="F32" s="1">
        <v>830.4</v>
      </c>
      <c r="G32" s="1">
        <v>331.43</v>
      </c>
      <c r="H32" s="1">
        <v>675</v>
      </c>
      <c r="I32" s="1">
        <v>850</v>
      </c>
      <c r="J32" s="1">
        <v>351021</v>
      </c>
      <c r="K32" s="1">
        <v>331</v>
      </c>
      <c r="L32" s="1">
        <f>ROUND(borough_stats[[#This Row],[Knife Crime]]*1000/borough_stats[[#This Row],[Population]],2)</f>
        <v>1.51</v>
      </c>
      <c r="M32" s="1">
        <v>33</v>
      </c>
      <c r="N32" s="1">
        <v>3780</v>
      </c>
      <c r="O32" s="1">
        <v>680</v>
      </c>
      <c r="P32" s="2">
        <f>borough_stats[[#This Row],[Public Parks (Hectares)]]/borough_stats[[#This Row],[Borough Area (Hectares)]]</f>
        <v>0.17989417989417988</v>
      </c>
      <c r="Q32" s="1">
        <v>70</v>
      </c>
      <c r="R32" s="1">
        <v>218869</v>
      </c>
      <c r="S32" s="1">
        <f>ROUND(borough_stats[[#This Row],[Population]]*100/borough_stats[[#This Row],[Borough Area (Hectares)]],2)</f>
        <v>5790.19</v>
      </c>
      <c r="T32" s="1">
        <v>20</v>
      </c>
      <c r="U32" s="1">
        <f>ROUND(borough_stats[[#This Row],[Pubs]]*100/borough_stats[[#This Row],[Borough Area (Hectares)]],2)</f>
        <v>0.53</v>
      </c>
      <c r="V32" s="1">
        <f>_xlfn.RANK.EQ(borough_stats[[#This Row],[Average House Price]],$J$2:$J$33,0)</f>
        <v>32</v>
      </c>
      <c r="W32" s="1">
        <f>_xlfn.RANK.EQ(borough_stats[[#This Row],[per 1000p]],$L$2:$L$33,1)</f>
        <v>23</v>
      </c>
      <c r="X32" s="3">
        <f>_xlfn.RANK.EQ(borough_stats[[#This Row],[Median Age]],$M$2:$M$33,1)</f>
        <v>4</v>
      </c>
      <c r="Y32" s="3">
        <f>_xlfn.RANK.EQ(borough_stats[[#This Row],[Green Coverage (%)]],$P$2:$P$33,0)</f>
        <v>19</v>
      </c>
      <c r="Z32" s="3">
        <f>_xlfn.RANK.EQ(borough_stats[[#This Row],[Commute Satisfaction (%)]],$Q$2:$Q$33,0)</f>
        <v>4</v>
      </c>
      <c r="AA32" s="3">
        <f>_xlfn.RANK.EQ(borough_stats[[#This Row],[Pub Density (/km2)]],$U$2:$U$33,0)</f>
        <v>31</v>
      </c>
      <c r="AB32" s="3">
        <f>ROUND(AVERAGE(borough_stats[[#This Row],[Wealth Rank]:[Pub Rank]]),2)</f>
        <v>18.829999999999998</v>
      </c>
      <c r="AC32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21.62</v>
      </c>
      <c r="AD32" s="3">
        <f>_xlfn.RANK.EQ(borough_stats[[#This Row],[Weighted Average Lifestyle Rank]],$AC$2:$AC$33,1)</f>
        <v>31</v>
      </c>
      <c r="AE32" s="3">
        <f>_xlfn.RANK.EQ(borough_stats[[#This Row],[Median]],$E$2:$E$33,1)</f>
        <v>3</v>
      </c>
      <c r="AF32" s="3">
        <f>borough_stats[[#This Row],[Rent Rank]]+borough_stats[[#This Row],[Ranked Weighted Rank Average]]</f>
        <v>34</v>
      </c>
      <c r="AG32" s="3">
        <f>_xlfn.RANK.EQ(borough_stats[[#This Row],[Rent Rank + Lifestyle Rank]],$AF$2:$AF$33,1)</f>
        <v>18</v>
      </c>
    </row>
    <row r="33" spans="1:33" x14ac:dyDescent="0.3">
      <c r="A33" s="3" t="s">
        <v>33</v>
      </c>
      <c r="B33" s="1">
        <v>316</v>
      </c>
      <c r="C33" s="1">
        <v>400</v>
      </c>
      <c r="D33" s="1">
        <v>3500</v>
      </c>
      <c r="E33" s="1">
        <v>900</v>
      </c>
      <c r="F33" s="1">
        <v>1026.78</v>
      </c>
      <c r="G33" s="1">
        <v>399.34</v>
      </c>
      <c r="H33" s="1">
        <v>800</v>
      </c>
      <c r="I33" s="1">
        <v>1200</v>
      </c>
      <c r="J33" s="1">
        <v>395101</v>
      </c>
      <c r="K33" s="1">
        <v>523</v>
      </c>
      <c r="L33" s="1">
        <f>ROUND(borough_stats[[#This Row],[Knife Crime]]*1000/borough_stats[[#This Row],[Population]],2)</f>
        <v>1.49</v>
      </c>
      <c r="M33" s="1">
        <v>32</v>
      </c>
      <c r="N33" s="1">
        <v>3858</v>
      </c>
      <c r="O33" s="1">
        <v>308</v>
      </c>
      <c r="P33" s="2">
        <f>borough_stats[[#This Row],[Public Parks (Hectares)]]/borough_stats[[#This Row],[Borough Area (Hectares)]]</f>
        <v>7.9834110938309999E-2</v>
      </c>
      <c r="Q33" s="1">
        <v>64</v>
      </c>
      <c r="R33" s="1">
        <v>351036</v>
      </c>
      <c r="S33" s="1">
        <f>ROUND(borough_stats[[#This Row],[Population]]*100/borough_stats[[#This Row],[Borough Area (Hectares)]],2)</f>
        <v>9098.91</v>
      </c>
      <c r="T33" s="1">
        <v>45</v>
      </c>
      <c r="U33" s="1">
        <f>ROUND(borough_stats[[#This Row],[Pubs]]*100/borough_stats[[#This Row],[Borough Area (Hectares)]],2)</f>
        <v>1.17</v>
      </c>
      <c r="V33" s="1">
        <f>_xlfn.RANK.EQ(borough_stats[[#This Row],[Average House Price]],$J$2:$J$33,0)</f>
        <v>31</v>
      </c>
      <c r="W33" s="1">
        <f>_xlfn.RANK.EQ(borough_stats[[#This Row],[per 1000p]],$L$2:$L$33,1)</f>
        <v>22</v>
      </c>
      <c r="X33" s="3">
        <f>_xlfn.RANK.EQ(borough_stats[[#This Row],[Median Age]],$M$2:$M$33,1)</f>
        <v>2</v>
      </c>
      <c r="Y33" s="3">
        <f>_xlfn.RANK.EQ(borough_stats[[#This Row],[Green Coverage (%)]],$P$2:$P$33,0)</f>
        <v>32</v>
      </c>
      <c r="Z33" s="3">
        <f>_xlfn.RANK.EQ(borough_stats[[#This Row],[Commute Satisfaction (%)]],$Q$2:$Q$33,0)</f>
        <v>20</v>
      </c>
      <c r="AA33" s="3">
        <f>_xlfn.RANK.EQ(borough_stats[[#This Row],[Pub Density (/km2)]],$U$2:$U$33,0)</f>
        <v>21</v>
      </c>
      <c r="AB33" s="3">
        <f>ROUND(AVERAGE(borough_stats[[#This Row],[Wealth Rank]:[Pub Rank]]),2)</f>
        <v>21.33</v>
      </c>
      <c r="AC33" s="3">
        <f>ROUND((borough_stats[[#This Row],[Knife Crime Rank]]+0.85*borough_stats[[#This Row],[Green Rank]]+1.1*borough_stats[[#This Row],[Wealth Rank]]+0.75*borough_stats[[#This Row],[Pub Rank]]+0.5*borough_stats[[#This Row],[Commute Rank]]+0.5*borough_stats[[#This Row],[Age Rank]])/4.7,2)</f>
        <v>23.41</v>
      </c>
      <c r="AD33" s="3">
        <f>_xlfn.RANK.EQ(borough_stats[[#This Row],[Weighted Average Lifestyle Rank]],$AC$2:$AC$33,1)</f>
        <v>32</v>
      </c>
      <c r="AE33" s="3">
        <f>_xlfn.RANK.EQ(borough_stats[[#This Row],[Median]],$E$2:$E$33,1)</f>
        <v>16</v>
      </c>
      <c r="AF33" s="3">
        <f>borough_stats[[#This Row],[Rent Rank]]+borough_stats[[#This Row],[Ranked Weighted Rank Average]]</f>
        <v>48</v>
      </c>
      <c r="AG33" s="3">
        <f>_xlfn.RANK.EQ(borough_stats[[#This Row],[Rent Rank + Lifestyle Rank]],$AF$2:$AF$33,1)</f>
        <v>31</v>
      </c>
    </row>
    <row r="34" spans="1:33" x14ac:dyDescent="0.3">
      <c r="A34" s="3" t="s">
        <v>15</v>
      </c>
      <c r="B34" s="1">
        <v>428</v>
      </c>
      <c r="C34" s="1">
        <v>380</v>
      </c>
      <c r="D34" s="1">
        <v>5720</v>
      </c>
      <c r="E34" s="1">
        <v>1200</v>
      </c>
      <c r="F34" s="1">
        <v>1316.8</v>
      </c>
      <c r="G34" s="1">
        <v>584.51</v>
      </c>
      <c r="H34" s="1">
        <v>996.67</v>
      </c>
      <c r="I34" s="1">
        <v>1500</v>
      </c>
      <c r="J34" s="1">
        <v>885581</v>
      </c>
      <c r="L34" s="1">
        <f>ROUND(borough_stats[[#This Row],[Knife Crime]]*1000/borough_stats[[#This Row],[Population]],2)</f>
        <v>0</v>
      </c>
      <c r="M34" s="1">
        <v>37</v>
      </c>
      <c r="N34" s="1">
        <v>315</v>
      </c>
      <c r="O34" s="1">
        <v>16</v>
      </c>
      <c r="P34" s="2">
        <f>borough_stats[[#This Row],[Public Parks (Hectares)]]/borough_stats[[#This Row],[Borough Area (Hectares)]]</f>
        <v>5.0793650793650794E-2</v>
      </c>
      <c r="Q34" s="1">
        <v>63</v>
      </c>
      <c r="R34" s="1">
        <v>8583</v>
      </c>
      <c r="S34" s="1">
        <f>ROUND(borough_stats[[#This Row],[Population]]*100/borough_stats[[#This Row],[Borough Area (Hectares)]],2)</f>
        <v>2724.76</v>
      </c>
      <c r="T34" s="1">
        <v>160</v>
      </c>
      <c r="U34" s="1">
        <f>ROUND(borough_stats[[#This Row],[Pubs]]*100/borough_stats[[#This Row],[Borough Area (Hectares)]],2)</f>
        <v>50.79</v>
      </c>
      <c r="V34" s="1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3">
      <c r="A35" s="3" t="s">
        <v>42</v>
      </c>
      <c r="B35" s="1">
        <v>6175</v>
      </c>
      <c r="C35" s="1">
        <v>1</v>
      </c>
      <c r="D35" s="1">
        <v>9100</v>
      </c>
      <c r="E35" s="1">
        <v>950</v>
      </c>
      <c r="F35" s="1">
        <v>1075.6300000000001</v>
      </c>
      <c r="G35" s="1">
        <v>479.14</v>
      </c>
      <c r="H35" s="1">
        <v>800</v>
      </c>
      <c r="I35" s="1">
        <v>1200.33</v>
      </c>
      <c r="J35" s="1">
        <v>533687</v>
      </c>
      <c r="K35" s="1">
        <v>10934</v>
      </c>
      <c r="L35" s="1">
        <f>ROUND(borough_stats[[#This Row],[Knife Crime]]*1000/borough_stats[[#This Row],[Population]],2)</f>
        <v>1.24</v>
      </c>
      <c r="M35" s="1">
        <v>36</v>
      </c>
      <c r="N35" s="4">
        <f>SUM(N2:N34)</f>
        <v>159461</v>
      </c>
      <c r="O35" s="4">
        <f>SUM(O2:O34)</f>
        <v>30999</v>
      </c>
      <c r="P35" s="2">
        <f>borough_stats[[#This Row],[Public Parks (Hectares)]]/borough_stats[[#This Row],[Borough Area (Hectares)]]</f>
        <v>0.19439863038611321</v>
      </c>
      <c r="Q35" s="1">
        <v>70</v>
      </c>
      <c r="R35" s="4">
        <f>SUM(R2:R34)</f>
        <v>8799727</v>
      </c>
      <c r="S35" s="1">
        <f>ROUND(borough_stats[[#This Row],[Population]]*100/borough_stats[[#This Row],[Borough Area (Hectares)]],2)</f>
        <v>5518.42</v>
      </c>
      <c r="T35" s="4">
        <f>SUM(T2:T34)</f>
        <v>3535</v>
      </c>
      <c r="U35" s="1">
        <f>ROUND(borough_stats[[#This Row],[Pubs]]*100/borough_stats[[#This Row],[Borough Area (Hectares)]],2)</f>
        <v>2.2200000000000002</v>
      </c>
      <c r="V35" s="1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3">
      <c r="U36" s="1"/>
      <c r="V36" s="1"/>
    </row>
    <row r="37" spans="1:33" x14ac:dyDescent="0.3">
      <c r="Q37" s="5"/>
    </row>
    <row r="41" spans="1:33" x14ac:dyDescent="0.3">
      <c r="A41" s="6"/>
    </row>
    <row r="43" spans="1:33" x14ac:dyDescent="0.3">
      <c r="A43" s="6"/>
    </row>
    <row r="44" spans="1:33" x14ac:dyDescent="0.3">
      <c r="A44" s="6"/>
      <c r="H44" s="6"/>
      <c r="P44" s="1"/>
    </row>
    <row r="45" spans="1:33" x14ac:dyDescent="0.3">
      <c r="A45" s="6"/>
      <c r="P45" s="1"/>
    </row>
    <row r="46" spans="1:33" x14ac:dyDescent="0.3">
      <c r="P46" s="1"/>
    </row>
    <row r="47" spans="1:33" x14ac:dyDescent="0.3">
      <c r="A47" s="6"/>
      <c r="P47" s="1"/>
    </row>
    <row r="48" spans="1:33" x14ac:dyDescent="0.3">
      <c r="P48" s="1"/>
    </row>
    <row r="49" spans="1:16" x14ac:dyDescent="0.3">
      <c r="A49" s="6"/>
      <c r="P49" s="1"/>
    </row>
    <row r="50" spans="1:16" x14ac:dyDescent="0.3">
      <c r="A50" s="6"/>
      <c r="P50" s="1"/>
    </row>
    <row r="51" spans="1:16" x14ac:dyDescent="0.3">
      <c r="A51" s="6"/>
      <c r="P51" s="1"/>
    </row>
    <row r="52" spans="1:16" x14ac:dyDescent="0.3">
      <c r="A52" s="6"/>
      <c r="P52" s="1"/>
    </row>
    <row r="53" spans="1:16" x14ac:dyDescent="0.3">
      <c r="A53" s="6"/>
      <c r="P53" s="1"/>
    </row>
    <row r="54" spans="1:16" x14ac:dyDescent="0.3">
      <c r="P54" s="1"/>
    </row>
    <row r="55" spans="1:16" x14ac:dyDescent="0.3">
      <c r="A55" s="6"/>
      <c r="P55" s="1"/>
    </row>
    <row r="56" spans="1:16" x14ac:dyDescent="0.3">
      <c r="P56" s="1"/>
    </row>
    <row r="57" spans="1:16" x14ac:dyDescent="0.3">
      <c r="P57" s="1"/>
    </row>
    <row r="58" spans="1:16" x14ac:dyDescent="0.3">
      <c r="P58" s="1"/>
    </row>
    <row r="59" spans="1:16" x14ac:dyDescent="0.3">
      <c r="P59" s="1"/>
    </row>
    <row r="60" spans="1:16" x14ac:dyDescent="0.3">
      <c r="P60" s="1"/>
    </row>
    <row r="61" spans="1:16" x14ac:dyDescent="0.3">
      <c r="P61" s="1"/>
    </row>
    <row r="62" spans="1:16" x14ac:dyDescent="0.3">
      <c r="P62" s="1"/>
    </row>
    <row r="63" spans="1:16" x14ac:dyDescent="0.3">
      <c r="P63" s="1"/>
    </row>
    <row r="64" spans="1:16" x14ac:dyDescent="0.3">
      <c r="P64" s="1"/>
    </row>
    <row r="65" spans="16:16" x14ac:dyDescent="0.3">
      <c r="P65" s="1"/>
    </row>
    <row r="66" spans="16:16" x14ac:dyDescent="0.3">
      <c r="P66" s="1"/>
    </row>
    <row r="67" spans="16:16" x14ac:dyDescent="0.3">
      <c r="P67" s="1"/>
    </row>
    <row r="68" spans="16:16" x14ac:dyDescent="0.3">
      <c r="P68" s="1"/>
    </row>
    <row r="69" spans="16:16" x14ac:dyDescent="0.3">
      <c r="P69" s="1"/>
    </row>
    <row r="70" spans="16:16" x14ac:dyDescent="0.3">
      <c r="P70" s="1"/>
    </row>
    <row r="71" spans="16:16" x14ac:dyDescent="0.3">
      <c r="P71" s="1"/>
    </row>
    <row r="72" spans="16:16" x14ac:dyDescent="0.3">
      <c r="P72" s="1"/>
    </row>
    <row r="73" spans="16:16" x14ac:dyDescent="0.3">
      <c r="P73" s="1"/>
    </row>
    <row r="74" spans="16:16" x14ac:dyDescent="0.3">
      <c r="P74" s="1"/>
    </row>
    <row r="75" spans="16:16" x14ac:dyDescent="0.3">
      <c r="P75" s="1"/>
    </row>
    <row r="76" spans="16:16" x14ac:dyDescent="0.3">
      <c r="P7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5DF-937C-455A-909F-A8AC39C199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AB834-CA26-4327-B524-93D50DD9C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borough_stats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Edwards</dc:creator>
  <cp:lastModifiedBy>Ross Edwards</cp:lastModifiedBy>
  <dcterms:created xsi:type="dcterms:W3CDTF">2023-10-01T20:57:53Z</dcterms:created>
  <dcterms:modified xsi:type="dcterms:W3CDTF">2023-10-02T19:58:35Z</dcterms:modified>
</cp:coreProperties>
</file>