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дача №1 (Линейный метод)" sheetId="1" state="visible" r:id="rId3"/>
    <sheet name="Задание №1 (метод УО)" sheetId="2" state="visible" r:id="rId4"/>
    <sheet name="Задание №1(метод СЧ)" sheetId="3" state="visible" r:id="rId5"/>
    <sheet name="Задача №2" sheetId="4" state="visible" r:id="rId6"/>
    <sheet name="Задача №3" sheetId="5" state="visible" r:id="rId7"/>
    <sheet name="Задача №4 (метод СЧ)" sheetId="6" state="visible" r:id="rId8"/>
    <sheet name="Задача №4 (Линейный метод)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<sst xmlns="http://schemas.openxmlformats.org/spreadsheetml/2006/main" count="228" uniqueCount="102">
  <si>
    <t xml:space="preserve">Метод:</t>
  </si>
  <si>
    <t xml:space="preserve">Линейный</t>
  </si>
  <si>
    <t xml:space="preserve">Первоначальная стоимость</t>
  </si>
  <si>
    <t xml:space="preserve">срок службы</t>
  </si>
  <si>
    <t xml:space="preserve">Норма амортизации</t>
  </si>
  <si>
    <t xml:space="preserve">Ha</t>
  </si>
  <si>
    <t xml:space="preserve">тыс. руб.</t>
  </si>
  <si>
    <t xml:space="preserve">лет</t>
  </si>
  <si>
    <t xml:space="preserve">Сума амортизации за два года</t>
  </si>
  <si>
    <t xml:space="preserve">D</t>
  </si>
  <si>
    <t xml:space="preserve">Уложено дорог в км.</t>
  </si>
  <si>
    <t xml:space="preserve">Остаточная стоимость</t>
  </si>
  <si>
    <t xml:space="preserve">C</t>
  </si>
  <si>
    <t xml:space="preserve">Первый год</t>
  </si>
  <si>
    <t xml:space="preserve">Второй год</t>
  </si>
  <si>
    <t xml:space="preserve">Нужно</t>
  </si>
  <si>
    <t xml:space="preserve">Ha=</t>
  </si>
  <si>
    <t xml:space="preserve">%</t>
  </si>
  <si>
    <t xml:space="preserve">D=</t>
  </si>
  <si>
    <t xml:space="preserve">C=</t>
  </si>
  <si>
    <t xml:space="preserve">Кизнос=</t>
  </si>
  <si>
    <t xml:space="preserve">Суммы чисел</t>
  </si>
  <si>
    <t xml:space="preserve">Hа</t>
  </si>
  <si>
    <t xml:space="preserve">Сумма амортизации за первый год</t>
  </si>
  <si>
    <t xml:space="preserve">D1</t>
  </si>
  <si>
    <t xml:space="preserve">Сумма амортизации за второй год</t>
  </si>
  <si>
    <t xml:space="preserve">D2</t>
  </si>
  <si>
    <t xml:space="preserve">Остаточная стоимость за первый год</t>
  </si>
  <si>
    <t xml:space="preserve">C1</t>
  </si>
  <si>
    <t xml:space="preserve">Остаточная стоимость за второй год</t>
  </si>
  <si>
    <t xml:space="preserve">C2</t>
  </si>
  <si>
    <t xml:space="preserve">Остаточная сумма за два года</t>
  </si>
  <si>
    <t xml:space="preserve">Ha = </t>
  </si>
  <si>
    <t xml:space="preserve">D1=</t>
  </si>
  <si>
    <t xml:space="preserve">С1=</t>
  </si>
  <si>
    <t xml:space="preserve">D2=</t>
  </si>
  <si>
    <t xml:space="preserve">С2=</t>
  </si>
  <si>
    <t xml:space="preserve">Сумма чисел лет</t>
  </si>
  <si>
    <t xml:space="preserve">Тусл</t>
  </si>
  <si>
    <t xml:space="preserve">Норма амортизации за первый год</t>
  </si>
  <si>
    <t xml:space="preserve">Ha1</t>
  </si>
  <si>
    <t xml:space="preserve">Норма амортизации за второй год</t>
  </si>
  <si>
    <t xml:space="preserve">Ha2</t>
  </si>
  <si>
    <t xml:space="preserve">Общая сумма амортизации</t>
  </si>
  <si>
    <t xml:space="preserve">Dсумм</t>
  </si>
  <si>
    <t xml:space="preserve">Тусл=</t>
  </si>
  <si>
    <t xml:space="preserve">Ha1=</t>
  </si>
  <si>
    <t xml:space="preserve">Dсумм=</t>
  </si>
  <si>
    <t xml:space="preserve">Метод уменьшаемого остатка</t>
  </si>
  <si>
    <t xml:space="preserve">Цена без НДС</t>
  </si>
  <si>
    <t xml:space="preserve">Кол-во установок</t>
  </si>
  <si>
    <t xml:space="preserve">Срок использования</t>
  </si>
  <si>
    <t xml:space="preserve">Сумма договоров</t>
  </si>
  <si>
    <t xml:space="preserve">С</t>
  </si>
  <si>
    <t xml:space="preserve">=</t>
  </si>
  <si>
    <t xml:space="preserve">руб.</t>
  </si>
  <si>
    <t xml:space="preserve">Сбал=</t>
  </si>
  <si>
    <t xml:space="preserve">шт.</t>
  </si>
  <si>
    <t xml:space="preserve">лет.</t>
  </si>
  <si>
    <t xml:space="preserve">руб/месяц.</t>
  </si>
  <si>
    <t xml:space="preserve">Регистрационные сборы</t>
  </si>
  <si>
    <t xml:space="preserve">Выручка за 3 месяца</t>
  </si>
  <si>
    <t xml:space="preserve">Сумма НДС</t>
  </si>
  <si>
    <t xml:space="preserve">руб/2месяца</t>
  </si>
  <si>
    <t xml:space="preserve">D3</t>
  </si>
  <si>
    <t xml:space="preserve">руб/3 месяца</t>
  </si>
  <si>
    <t xml:space="preserve">С3=</t>
  </si>
  <si>
    <t xml:space="preserve">R</t>
  </si>
  <si>
    <t xml:space="preserve">FO</t>
  </si>
  <si>
    <t xml:space="preserve">Сумма амортизации за период</t>
  </si>
  <si>
    <t xml:space="preserve">D1, D2</t>
  </si>
  <si>
    <t xml:space="preserve">С1, С2, С3</t>
  </si>
  <si>
    <t xml:space="preserve">Cредне балансовая стоимость</t>
  </si>
  <si>
    <t xml:space="preserve">Фондоотдача</t>
  </si>
  <si>
    <t xml:space="preserve">Метод списания стоимости пропорционально объему продукции</t>
  </si>
  <si>
    <t xml:space="preserve">Стоимость пресса</t>
  </si>
  <si>
    <t xml:space="preserve">Срок службы пресса</t>
  </si>
  <si>
    <t xml:space="preserve">Штамповка 1 год</t>
  </si>
  <si>
    <t xml:space="preserve">Штамповка за 2 года</t>
  </si>
  <si>
    <t xml:space="preserve">тыс.руб.</t>
  </si>
  <si>
    <t xml:space="preserve">тыс.шт.</t>
  </si>
  <si>
    <t xml:space="preserve">Доход за 2 года</t>
  </si>
  <si>
    <t xml:space="preserve">План за 10 лет</t>
  </si>
  <si>
    <t xml:space="preserve">Штамповка 2 год</t>
  </si>
  <si>
    <t xml:space="preserve">Доход с 1 тыс.шт</t>
  </si>
  <si>
    <t xml:space="preserve">Коэфициент износа</t>
  </si>
  <si>
    <t xml:space="preserve">K1,K2</t>
  </si>
  <si>
    <t xml:space="preserve">Суммы амортизаций</t>
  </si>
  <si>
    <t xml:space="preserve">D1,D2</t>
  </si>
  <si>
    <t xml:space="preserve">K1</t>
  </si>
  <si>
    <t xml:space="preserve">K2</t>
  </si>
  <si>
    <t xml:space="preserve">D1= </t>
  </si>
  <si>
    <t xml:space="preserve">тыс. руб</t>
  </si>
  <si>
    <t xml:space="preserve">R=</t>
  </si>
  <si>
    <t xml:space="preserve">FO=</t>
  </si>
  <si>
    <t xml:space="preserve">Цена приобретения, тыс. руб./шт</t>
  </si>
  <si>
    <t xml:space="preserve">Стоимость доставки, тыс.руб</t>
  </si>
  <si>
    <t xml:space="preserve">НДС, тыс. руб.</t>
  </si>
  <si>
    <t xml:space="preserve">Срок службы, лет</t>
  </si>
  <si>
    <t xml:space="preserve">Количество, шт</t>
  </si>
  <si>
    <t xml:space="preserve">Линейный метод</t>
  </si>
  <si>
    <t xml:space="preserve">Сума амортизации за 11 месяцев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</si>
</sst>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#,##0.00"/>
  </numFmts>
  <fonts count="5">
    <font>
      <sz val="11"/>
      <color theme="1"/>
      <name val="Aptos Narrow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15480</xdr:rowOff>
    </xdr:from>
    <xdr:to>
      <xdr:col>7</xdr:col>
      <xdr:colOff>377640</xdr:colOff>
      <xdr:row>14</xdr:row>
      <xdr:rowOff>155880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0" y="1067040"/>
          <a:ext cx="4743360" cy="1542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42480</xdr:rowOff>
    </xdr:from>
    <xdr:to>
      <xdr:col>7</xdr:col>
      <xdr:colOff>67680</xdr:colOff>
      <xdr:row>15</xdr:row>
      <xdr:rowOff>7560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1094040"/>
          <a:ext cx="4743360" cy="1542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8640</xdr:rowOff>
    </xdr:from>
    <xdr:to>
      <xdr:col>7</xdr:col>
      <xdr:colOff>87840</xdr:colOff>
      <xdr:row>15</xdr:row>
      <xdr:rowOff>103320</xdr:rowOff>
    </xdr:to>
    <xdr:pic>
      <xdr:nvPicPr>
        <xdr:cNvPr id="2" name="Рисунок 1" descr=""/>
        <xdr:cNvPicPr/>
      </xdr:nvPicPr>
      <xdr:blipFill>
        <a:blip r:embed="rId1"/>
        <a:stretch/>
      </xdr:blipFill>
      <xdr:spPr>
        <a:xfrm>
          <a:off x="0" y="884880"/>
          <a:ext cx="4831920" cy="1847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0</xdr:row>
      <xdr:rowOff>0</xdr:rowOff>
    </xdr:from>
    <xdr:to>
      <xdr:col>19</xdr:col>
      <xdr:colOff>41400</xdr:colOff>
      <xdr:row>8</xdr:row>
      <xdr:rowOff>73800</xdr:rowOff>
    </xdr:to>
    <xdr:pic>
      <xdr:nvPicPr>
        <xdr:cNvPr id="3" name="Рисунок 1" descr=""/>
        <xdr:cNvPicPr/>
      </xdr:nvPicPr>
      <xdr:blipFill>
        <a:blip r:embed="rId1"/>
        <a:stretch/>
      </xdr:blipFill>
      <xdr:spPr>
        <a:xfrm>
          <a:off x="5473800" y="0"/>
          <a:ext cx="4813200" cy="1476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17640</xdr:rowOff>
    </xdr:from>
    <xdr:to>
      <xdr:col>8</xdr:col>
      <xdr:colOff>29160</xdr:colOff>
      <xdr:row>13</xdr:row>
      <xdr:rowOff>93600</xdr:rowOff>
    </xdr:to>
    <xdr:pic>
      <xdr:nvPicPr>
        <xdr:cNvPr id="4" name="Рисунок 1" descr=""/>
        <xdr:cNvPicPr/>
      </xdr:nvPicPr>
      <xdr:blipFill>
        <a:blip r:embed="rId1"/>
        <a:stretch/>
      </xdr:blipFill>
      <xdr:spPr>
        <a:xfrm>
          <a:off x="0" y="543600"/>
          <a:ext cx="4701960" cy="1828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56880</xdr:rowOff>
    </xdr:from>
    <xdr:to>
      <xdr:col>8</xdr:col>
      <xdr:colOff>441000</xdr:colOff>
      <xdr:row>13</xdr:row>
      <xdr:rowOff>132840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0" y="582840"/>
          <a:ext cx="4781160" cy="1828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J13" activeCellId="0" sqref="J13"/>
    </sheetView>
  </sheetViews>
  <sheetFormatPr defaultColWidth="8.79296875" defaultRowHeight="13.8" zeroHeight="false" outlineLevelRow="0" outlineLevelCol="0"/>
  <cols>
    <col collapsed="false" customWidth="true" hidden="false" outlineLevel="0" max="3" min="3" style="0" width="17.14"/>
    <col collapsed="false" customWidth="true" hidden="false" outlineLevel="0" max="7" min="7" style="0" width="11.28"/>
    <col collapsed="false" customWidth="true" hidden="false" outlineLevel="0" max="8" min="8" style="0" width="10.8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/>
      <c r="D1" s="1"/>
      <c r="J1" s="1"/>
    </row>
    <row r="2" customFormat="false" ht="13.8" hidden="false" customHeight="false" outlineLevel="0" collapsed="false">
      <c r="A2" s="2" t="s">
        <v>2</v>
      </c>
      <c r="B2" s="2"/>
      <c r="C2" s="2" t="s">
        <v>3</v>
      </c>
      <c r="D2" s="2"/>
      <c r="I2" s="3" t="s">
        <v>4</v>
      </c>
      <c r="J2" s="3"/>
      <c r="K2" s="3"/>
      <c r="L2" s="4" t="s">
        <v>5</v>
      </c>
    </row>
    <row r="3" customFormat="false" ht="13.8" hidden="false" customHeight="false" outlineLevel="0" collapsed="false">
      <c r="A3" s="5" t="n">
        <v>18500</v>
      </c>
      <c r="B3" s="6" t="s">
        <v>6</v>
      </c>
      <c r="C3" s="5" t="n">
        <v>10</v>
      </c>
      <c r="D3" s="7" t="s">
        <v>7</v>
      </c>
      <c r="I3" s="3" t="s">
        <v>8</v>
      </c>
      <c r="J3" s="3"/>
      <c r="K3" s="3"/>
      <c r="L3" s="4" t="s">
        <v>9</v>
      </c>
    </row>
    <row r="4" customFormat="false" ht="13.8" hidden="false" customHeight="false" outlineLevel="0" collapsed="false">
      <c r="A4" s="3" t="s">
        <v>10</v>
      </c>
      <c r="B4" s="3"/>
      <c r="C4" s="3"/>
      <c r="D4" s="1"/>
      <c r="E4" s="1"/>
      <c r="I4" s="3" t="s">
        <v>11</v>
      </c>
      <c r="J4" s="3"/>
      <c r="K4" s="3"/>
      <c r="L4" s="4" t="s">
        <v>12</v>
      </c>
    </row>
    <row r="5" customFormat="false" ht="13.8" hidden="false" customHeight="false" outlineLevel="0" collapsed="false">
      <c r="A5" s="4" t="s">
        <v>13</v>
      </c>
      <c r="B5" s="4" t="s">
        <v>14</v>
      </c>
      <c r="C5" s="4" t="s">
        <v>15</v>
      </c>
      <c r="D5" s="1"/>
      <c r="E5" s="1"/>
      <c r="I5" s="4" t="s">
        <v>16</v>
      </c>
      <c r="J5" s="8" t="n">
        <f aca="false">1/C3*100</f>
        <v>10</v>
      </c>
      <c r="K5" s="4" t="s">
        <v>17</v>
      </c>
    </row>
    <row r="6" customFormat="false" ht="13.8" hidden="false" customHeight="false" outlineLevel="0" collapsed="false">
      <c r="A6" s="4" t="n">
        <v>1750</v>
      </c>
      <c r="B6" s="4" t="n">
        <v>1300</v>
      </c>
      <c r="C6" s="4" t="n">
        <v>14000</v>
      </c>
      <c r="E6" s="1"/>
      <c r="I6" s="4" t="s">
        <v>18</v>
      </c>
      <c r="J6" s="8" t="n">
        <f aca="false">(A3*J5/(12*100))*24</f>
        <v>3700</v>
      </c>
      <c r="K6" s="4" t="s">
        <v>6</v>
      </c>
      <c r="L6" s="1"/>
    </row>
    <row r="7" customFormat="false" ht="13.8" hidden="false" customHeight="false" outlineLevel="0" collapsed="false">
      <c r="E7" s="1"/>
      <c r="I7" s="4" t="s">
        <v>19</v>
      </c>
      <c r="J7" s="8" t="n">
        <f aca="false">A3-J6</f>
        <v>14800</v>
      </c>
      <c r="K7" s="4" t="s">
        <v>6</v>
      </c>
    </row>
    <row r="8" customFormat="false" ht="13.8" hidden="false" customHeight="false" outlineLevel="0" collapsed="false">
      <c r="E8" s="1"/>
      <c r="I8" s="4" t="s">
        <v>20</v>
      </c>
      <c r="J8" s="8" t="n">
        <f aca="false">(A6+B6)/C6*100</f>
        <v>21.7857142857143</v>
      </c>
      <c r="K8" s="4" t="s">
        <v>17</v>
      </c>
    </row>
    <row r="9" customFormat="false" ht="13.8" hidden="false" customHeight="false" outlineLevel="0" collapsed="false">
      <c r="E9" s="1"/>
      <c r="F9" s="1"/>
      <c r="G9" s="1"/>
      <c r="H9" s="1"/>
      <c r="I9" s="1"/>
      <c r="J9" s="1"/>
    </row>
  </sheetData>
  <mergeCells count="6">
    <mergeCell ref="A2:B2"/>
    <mergeCell ref="C2:D2"/>
    <mergeCell ref="I2:K2"/>
    <mergeCell ref="I3:K3"/>
    <mergeCell ref="A4:C4"/>
    <mergeCell ref="I4:K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J12" activeCellId="0" sqref="J12"/>
    </sheetView>
  </sheetViews>
  <sheetFormatPr defaultColWidth="8.79296875" defaultRowHeight="13.8" zeroHeight="false" outlineLevelRow="0" outlineLevelCol="0"/>
  <cols>
    <col collapsed="false" customWidth="true" hidden="false" outlineLevel="0" max="2" min="2" style="0" width="12.28"/>
    <col collapsed="false" customWidth="true" hidden="false" outlineLevel="0" max="3" min="3" style="0" width="13.71"/>
    <col collapsed="false" customWidth="true" hidden="false" outlineLevel="0" max="4" min="4" style="0" width="13.13"/>
    <col collapsed="false" customWidth="true" hidden="false" outlineLevel="0" max="7" min="7" style="0" width="12"/>
    <col collapsed="false" customWidth="true" hidden="false" outlineLevel="0" max="8" min="8" style="0" width="11.85"/>
    <col collapsed="false" customWidth="true" hidden="false" outlineLevel="0" max="9" min="9" style="0" width="13.42"/>
    <col collapsed="false" customWidth="true" hidden="false" outlineLevel="0" max="10" min="10" style="0" width="20.67"/>
  </cols>
  <sheetData>
    <row r="1" customFormat="false" ht="13.8" hidden="false" customHeight="false" outlineLevel="0" collapsed="false">
      <c r="A1" s="1" t="s">
        <v>0</v>
      </c>
      <c r="B1" s="9" t="s">
        <v>21</v>
      </c>
      <c r="C1" s="9"/>
      <c r="D1" s="1"/>
      <c r="E1" s="1"/>
      <c r="F1" s="1"/>
      <c r="G1" s="1"/>
      <c r="H1" s="1"/>
      <c r="I1" s="3" t="s">
        <v>4</v>
      </c>
      <c r="J1" s="3"/>
      <c r="K1" s="3"/>
      <c r="L1" s="4" t="s">
        <v>22</v>
      </c>
    </row>
    <row r="2" customFormat="false" ht="13.8" hidden="false" customHeight="false" outlineLevel="0" collapsed="false">
      <c r="A2" s="2" t="s">
        <v>2</v>
      </c>
      <c r="B2" s="2"/>
      <c r="C2" s="2" t="s">
        <v>3</v>
      </c>
      <c r="D2" s="2"/>
      <c r="E2" s="9"/>
      <c r="I2" s="3" t="s">
        <v>23</v>
      </c>
      <c r="J2" s="3"/>
      <c r="K2" s="3"/>
      <c r="L2" s="4" t="s">
        <v>24</v>
      </c>
      <c r="M2" s="1"/>
    </row>
    <row r="3" customFormat="false" ht="13.8" hidden="false" customHeight="false" outlineLevel="0" collapsed="false">
      <c r="A3" s="5" t="n">
        <v>18500</v>
      </c>
      <c r="B3" s="6" t="s">
        <v>6</v>
      </c>
      <c r="C3" s="5" t="n">
        <v>10</v>
      </c>
      <c r="D3" s="7" t="s">
        <v>7</v>
      </c>
      <c r="E3" s="10"/>
      <c r="I3" s="3" t="s">
        <v>25</v>
      </c>
      <c r="J3" s="3"/>
      <c r="K3" s="3"/>
      <c r="L3" s="4" t="s">
        <v>26</v>
      </c>
      <c r="M3" s="1"/>
    </row>
    <row r="4" customFormat="false" ht="13.8" hidden="false" customHeight="false" outlineLevel="0" collapsed="false">
      <c r="A4" s="3" t="s">
        <v>10</v>
      </c>
      <c r="B4" s="3"/>
      <c r="C4" s="3"/>
      <c r="D4" s="1"/>
      <c r="E4" s="1"/>
      <c r="I4" s="3" t="s">
        <v>27</v>
      </c>
      <c r="J4" s="3"/>
      <c r="K4" s="3"/>
      <c r="L4" s="4" t="s">
        <v>28</v>
      </c>
      <c r="M4" s="1"/>
    </row>
    <row r="5" customFormat="false" ht="13.8" hidden="false" customHeight="false" outlineLevel="0" collapsed="false">
      <c r="A5" s="4" t="s">
        <v>13</v>
      </c>
      <c r="B5" s="4" t="s">
        <v>14</v>
      </c>
      <c r="C5" s="4" t="s">
        <v>15</v>
      </c>
      <c r="E5" s="1"/>
      <c r="I5" s="3" t="s">
        <v>29</v>
      </c>
      <c r="J5" s="3"/>
      <c r="K5" s="3"/>
      <c r="L5" s="4" t="s">
        <v>30</v>
      </c>
      <c r="M5" s="1"/>
    </row>
    <row r="6" customFormat="false" ht="13.8" hidden="false" customHeight="false" outlineLevel="0" collapsed="false">
      <c r="A6" s="4" t="n">
        <v>1750</v>
      </c>
      <c r="B6" s="4" t="n">
        <v>1300</v>
      </c>
      <c r="C6" s="4" t="n">
        <v>14000</v>
      </c>
      <c r="D6" s="1"/>
      <c r="I6" s="3" t="s">
        <v>31</v>
      </c>
      <c r="J6" s="3"/>
      <c r="K6" s="3"/>
      <c r="L6" s="4" t="s">
        <v>12</v>
      </c>
      <c r="M6" s="1"/>
    </row>
    <row r="7" customFormat="false" ht="13.8" hidden="false" customHeight="false" outlineLevel="0" collapsed="false">
      <c r="I7" s="4" t="s">
        <v>32</v>
      </c>
      <c r="J7" s="4" t="n">
        <f aca="false">(1/C3)*100</f>
        <v>10</v>
      </c>
      <c r="K7" s="4" t="s">
        <v>17</v>
      </c>
      <c r="L7" s="1"/>
      <c r="M7" s="1"/>
    </row>
    <row r="8" customFormat="false" ht="13.8" hidden="false" customHeight="false" outlineLevel="0" collapsed="false">
      <c r="I8" s="4" t="s">
        <v>33</v>
      </c>
      <c r="J8" s="8" t="n">
        <f aca="false">A3*J7*1/(12*100)</f>
        <v>154.166666666667</v>
      </c>
      <c r="K8" s="4" t="s">
        <v>6</v>
      </c>
    </row>
    <row r="9" customFormat="false" ht="13.8" hidden="false" customHeight="false" outlineLevel="0" collapsed="false">
      <c r="I9" s="4" t="s">
        <v>34</v>
      </c>
      <c r="J9" s="8" t="n">
        <f aca="false">A3-J8</f>
        <v>18345.8333333333</v>
      </c>
      <c r="K9" s="4" t="s">
        <v>6</v>
      </c>
    </row>
    <row r="10" customFormat="false" ht="13.8" hidden="false" customHeight="false" outlineLevel="0" collapsed="false">
      <c r="I10" s="4" t="s">
        <v>35</v>
      </c>
      <c r="J10" s="8" t="n">
        <f aca="false">J9*J7*1/(12*100)</f>
        <v>152.881944444444</v>
      </c>
      <c r="K10" s="4" t="s">
        <v>6</v>
      </c>
    </row>
    <row r="11" customFormat="false" ht="13.8" hidden="false" customHeight="false" outlineLevel="0" collapsed="false">
      <c r="I11" s="4" t="s">
        <v>36</v>
      </c>
      <c r="J11" s="8" t="n">
        <f aca="false">J9-J10</f>
        <v>18192.9513888889</v>
      </c>
      <c r="K11" s="4" t="s">
        <v>6</v>
      </c>
    </row>
    <row r="12" customFormat="false" ht="13.8" hidden="false" customHeight="false" outlineLevel="0" collapsed="false">
      <c r="I12" s="4" t="s">
        <v>19</v>
      </c>
      <c r="J12" s="8" t="n">
        <f aca="false">J8+J10</f>
        <v>307.048611111111</v>
      </c>
      <c r="K12" s="4" t="s">
        <v>6</v>
      </c>
    </row>
  </sheetData>
  <mergeCells count="10">
    <mergeCell ref="B1:C1"/>
    <mergeCell ref="I1:K1"/>
    <mergeCell ref="A2:B2"/>
    <mergeCell ref="C2:D2"/>
    <mergeCell ref="I2:K2"/>
    <mergeCell ref="I3:K3"/>
    <mergeCell ref="A4:C4"/>
    <mergeCell ref="I4:K4"/>
    <mergeCell ref="I5:K5"/>
    <mergeCell ref="I6:K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1" activeCellId="0" sqref="A1"/>
    </sheetView>
  </sheetViews>
  <sheetFormatPr defaultColWidth="8.79296875" defaultRowHeight="13.8" zeroHeight="false" outlineLevelRow="0" outlineLevelCol="0"/>
  <cols>
    <col collapsed="false" customWidth="true" hidden="false" outlineLevel="0" max="3" min="3" style="0" width="12.28"/>
    <col collapsed="false" customWidth="true" hidden="false" outlineLevel="0" max="7" min="7" style="0" width="12.14"/>
    <col collapsed="false" customWidth="true" hidden="false" outlineLevel="0" max="8" min="8" style="0" width="10.28"/>
    <col collapsed="false" customWidth="true" hidden="false" outlineLevel="0" max="9" min="9" style="0" width="10"/>
    <col collapsed="false" customWidth="true" hidden="false" outlineLevel="0" max="11" min="11" style="0" width="19.79"/>
    <col collapsed="false" customWidth="true" hidden="false" outlineLevel="0" max="12" min="12" style="0" width="13.22"/>
  </cols>
  <sheetData>
    <row r="1" customFormat="false" ht="13.8" hidden="false" customHeight="false" outlineLevel="0" collapsed="false">
      <c r="A1" s="1" t="s">
        <v>0</v>
      </c>
      <c r="B1" s="9" t="s">
        <v>21</v>
      </c>
      <c r="C1" s="9"/>
      <c r="D1" s="1"/>
      <c r="E1" s="1"/>
      <c r="F1" s="1"/>
      <c r="G1" s="1"/>
      <c r="H1" s="1"/>
      <c r="J1" s="3" t="s">
        <v>37</v>
      </c>
      <c r="K1" s="3"/>
      <c r="L1" s="3"/>
      <c r="M1" s="4" t="s">
        <v>38</v>
      </c>
    </row>
    <row r="2" customFormat="false" ht="13.8" hidden="false" customHeight="false" outlineLevel="0" collapsed="false">
      <c r="A2" s="2" t="s">
        <v>2</v>
      </c>
      <c r="B2" s="2"/>
      <c r="C2" s="2" t="s">
        <v>3</v>
      </c>
      <c r="D2" s="2"/>
      <c r="E2" s="1"/>
      <c r="J2" s="3" t="s">
        <v>39</v>
      </c>
      <c r="K2" s="3"/>
      <c r="L2" s="3"/>
      <c r="M2" s="4" t="s">
        <v>40</v>
      </c>
    </row>
    <row r="3" customFormat="false" ht="13.8" hidden="false" customHeight="false" outlineLevel="0" collapsed="false">
      <c r="A3" s="5" t="n">
        <v>18500</v>
      </c>
      <c r="B3" s="6" t="s">
        <v>6</v>
      </c>
      <c r="C3" s="5" t="n">
        <v>10</v>
      </c>
      <c r="D3" s="7" t="s">
        <v>7</v>
      </c>
      <c r="E3" s="1"/>
      <c r="J3" s="3" t="s">
        <v>41</v>
      </c>
      <c r="K3" s="3"/>
      <c r="L3" s="3"/>
      <c r="M3" s="4" t="s">
        <v>42</v>
      </c>
    </row>
    <row r="4" customFormat="false" ht="13.8" hidden="false" customHeight="false" outlineLevel="0" collapsed="false">
      <c r="A4" s="3" t="s">
        <v>10</v>
      </c>
      <c r="B4" s="3"/>
      <c r="C4" s="3"/>
      <c r="D4" s="1"/>
      <c r="E4" s="1"/>
      <c r="J4" s="3" t="s">
        <v>23</v>
      </c>
      <c r="K4" s="3"/>
      <c r="L4" s="3"/>
      <c r="M4" s="4" t="s">
        <v>24</v>
      </c>
    </row>
    <row r="5" customFormat="false" ht="13.8" hidden="false" customHeight="false" outlineLevel="0" collapsed="false">
      <c r="A5" s="4" t="s">
        <v>13</v>
      </c>
      <c r="B5" s="4" t="s">
        <v>14</v>
      </c>
      <c r="C5" s="4" t="s">
        <v>15</v>
      </c>
      <c r="J5" s="3" t="s">
        <v>25</v>
      </c>
      <c r="K5" s="3"/>
      <c r="L5" s="3"/>
      <c r="M5" s="4" t="s">
        <v>26</v>
      </c>
    </row>
    <row r="6" customFormat="false" ht="13.8" hidden="false" customHeight="false" outlineLevel="0" collapsed="false">
      <c r="A6" s="4" t="n">
        <v>1750</v>
      </c>
      <c r="B6" s="4" t="n">
        <v>1300</v>
      </c>
      <c r="C6" s="4" t="n">
        <v>14000</v>
      </c>
      <c r="D6" s="1"/>
      <c r="E6" s="1"/>
      <c r="F6" s="1"/>
      <c r="G6" s="1"/>
      <c r="H6" s="1"/>
      <c r="J6" s="3" t="s">
        <v>43</v>
      </c>
      <c r="K6" s="3"/>
      <c r="L6" s="3"/>
      <c r="M6" s="4" t="s">
        <v>44</v>
      </c>
    </row>
    <row r="7" customFormat="false" ht="13.8" hidden="false" customHeight="false" outlineLevel="0" collapsed="false">
      <c r="E7" s="1"/>
      <c r="F7" s="1"/>
      <c r="J7" s="3" t="s">
        <v>11</v>
      </c>
      <c r="K7" s="3"/>
      <c r="L7" s="3"/>
      <c r="M7" s="4" t="s">
        <v>12</v>
      </c>
    </row>
    <row r="8" customFormat="false" ht="13.8" hidden="false" customHeight="false" outlineLevel="0" collapsed="false">
      <c r="E8" s="1"/>
      <c r="F8" s="1"/>
      <c r="J8" s="4" t="s">
        <v>45</v>
      </c>
      <c r="K8" s="4" t="n">
        <f aca="false">1+2+3+4+5+6+7+8+9+10</f>
        <v>55</v>
      </c>
      <c r="L8" s="4" t="s">
        <v>7</v>
      </c>
    </row>
    <row r="9" customFormat="false" ht="13.8" hidden="false" customHeight="false" outlineLevel="0" collapsed="false">
      <c r="E9" s="1"/>
      <c r="F9" s="1"/>
      <c r="J9" s="4" t="s">
        <v>46</v>
      </c>
      <c r="K9" s="8" t="n">
        <f aca="false">C3/K8*100</f>
        <v>18.1818181818182</v>
      </c>
      <c r="L9" s="4" t="s">
        <v>17</v>
      </c>
    </row>
    <row r="10" customFormat="false" ht="13.8" hidden="false" customHeight="false" outlineLevel="0" collapsed="false">
      <c r="E10" s="1"/>
      <c r="F10" s="1"/>
      <c r="J10" s="4" t="s">
        <v>33</v>
      </c>
      <c r="K10" s="8" t="n">
        <f aca="false">(A3*K9/(12*100))*12</f>
        <v>3363.63636363636</v>
      </c>
      <c r="L10" s="4" t="s">
        <v>6</v>
      </c>
    </row>
    <row r="11" customFormat="false" ht="13.8" hidden="false" customHeight="false" outlineLevel="0" collapsed="false">
      <c r="E11" s="1"/>
      <c r="F11" s="1"/>
      <c r="J11" s="4" t="s">
        <v>46</v>
      </c>
      <c r="K11" s="8" t="n">
        <f aca="false">(C3-1)/K8*100</f>
        <v>16.3636363636364</v>
      </c>
      <c r="L11" s="4" t="s">
        <v>17</v>
      </c>
    </row>
    <row r="12" customFormat="false" ht="13.8" hidden="false" customHeight="false" outlineLevel="0" collapsed="false">
      <c r="E12" s="1"/>
      <c r="F12" s="1"/>
      <c r="J12" s="4" t="s">
        <v>33</v>
      </c>
      <c r="K12" s="8" t="n">
        <f aca="false">(A3*K11/(12*100))*12</f>
        <v>3027.27272727273</v>
      </c>
      <c r="L12" s="4" t="s">
        <v>6</v>
      </c>
    </row>
    <row r="13" customFormat="false" ht="13.8" hidden="false" customHeight="false" outlineLevel="0" collapsed="false">
      <c r="E13" s="1"/>
      <c r="F13" s="1"/>
      <c r="J13" s="4" t="s">
        <v>47</v>
      </c>
      <c r="K13" s="8" t="n">
        <f aca="false">K12+K10</f>
        <v>6390.90909090909</v>
      </c>
      <c r="L13" s="4" t="s">
        <v>6</v>
      </c>
    </row>
    <row r="14" customFormat="false" ht="13.8" hidden="false" customHeight="false" outlineLevel="0" collapsed="false">
      <c r="J14" s="4" t="s">
        <v>19</v>
      </c>
      <c r="K14" s="8" t="n">
        <f aca="false">A3-K13</f>
        <v>12109.0909090909</v>
      </c>
      <c r="L14" s="4" t="s">
        <v>6</v>
      </c>
    </row>
  </sheetData>
  <mergeCells count="11">
    <mergeCell ref="B1:C1"/>
    <mergeCell ref="J1:L1"/>
    <mergeCell ref="A2:B2"/>
    <mergeCell ref="C2:D2"/>
    <mergeCell ref="J2:L2"/>
    <mergeCell ref="J3:L3"/>
    <mergeCell ref="A4:C4"/>
    <mergeCell ref="J4:L4"/>
    <mergeCell ref="J5:L5"/>
    <mergeCell ref="J6:L6"/>
    <mergeCell ref="J7:L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P12" activeCellId="0" sqref="P12"/>
    </sheetView>
  </sheetViews>
  <sheetFormatPr defaultColWidth="8.79296875" defaultRowHeight="13.8" zeroHeight="false" outlineLevelRow="0" outlineLevelCol="0"/>
  <cols>
    <col collapsed="false" customWidth="true" hidden="false" outlineLevel="0" max="1" min="1" style="0" width="15.42"/>
    <col collapsed="false" customWidth="true" hidden="false" outlineLevel="0" max="4" min="4" style="0" width="16.57"/>
    <col collapsed="false" customWidth="true" hidden="false" outlineLevel="0" max="5" min="5" style="0" width="10.28"/>
    <col collapsed="false" customWidth="true" hidden="false" outlineLevel="0" max="7" min="7" style="0" width="10"/>
    <col collapsed="false" customWidth="true" hidden="false" outlineLevel="0" max="8" min="8" style="0" width="10.42"/>
    <col collapsed="false" customWidth="true" hidden="false" outlineLevel="0" max="10" min="10" style="0" width="6.79"/>
    <col collapsed="false" customWidth="true" hidden="false" outlineLevel="0" max="13" min="13" style="0" width="14.4"/>
    <col collapsed="false" customWidth="true" hidden="false" outlineLevel="0" max="17" min="17" style="0" width="17.06"/>
  </cols>
  <sheetData>
    <row r="1" customFormat="false" ht="13.8" hidden="false" customHeight="false" outlineLevel="0" collapsed="false">
      <c r="A1" s="1" t="s">
        <v>0</v>
      </c>
      <c r="B1" s="11" t="s">
        <v>48</v>
      </c>
      <c r="C1" s="11"/>
      <c r="D1" s="1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49</v>
      </c>
      <c r="B2" s="2"/>
      <c r="C2" s="2" t="s">
        <v>50</v>
      </c>
      <c r="D2" s="2"/>
      <c r="E2" s="12" t="s">
        <v>51</v>
      </c>
      <c r="F2" s="12"/>
      <c r="G2" s="2" t="s">
        <v>52</v>
      </c>
      <c r="H2" s="2"/>
      <c r="I2" s="2"/>
      <c r="K2" s="4" t="s">
        <v>53</v>
      </c>
      <c r="L2" s="3" t="s">
        <v>54</v>
      </c>
      <c r="M2" s="4" t="n">
        <f aca="false">A3*C3</f>
        <v>268700</v>
      </c>
      <c r="N2" s="3" t="s">
        <v>55</v>
      </c>
      <c r="O2" s="3"/>
      <c r="P2" s="4" t="s">
        <v>56</v>
      </c>
      <c r="Q2" s="4" t="n">
        <f aca="false">M2+G3+G5+A5</f>
        <v>292040.75</v>
      </c>
    </row>
    <row r="3" customFormat="false" ht="13.8" hidden="false" customHeight="false" outlineLevel="0" collapsed="false">
      <c r="A3" s="5" t="n">
        <v>53740</v>
      </c>
      <c r="B3" s="6" t="s">
        <v>55</v>
      </c>
      <c r="C3" s="5" t="n">
        <v>5</v>
      </c>
      <c r="D3" s="6" t="s">
        <v>57</v>
      </c>
      <c r="E3" s="5" t="n">
        <v>5</v>
      </c>
      <c r="F3" s="6" t="s">
        <v>58</v>
      </c>
      <c r="G3" s="12" t="n">
        <v>18300</v>
      </c>
      <c r="H3" s="12"/>
      <c r="I3" s="13" t="s">
        <v>55</v>
      </c>
      <c r="K3" s="4" t="s">
        <v>24</v>
      </c>
      <c r="L3" s="3" t="s">
        <v>54</v>
      </c>
      <c r="M3" s="8" t="n">
        <f aca="false">Q2/(E3*12)</f>
        <v>4867.34583333333</v>
      </c>
      <c r="N3" s="3" t="s">
        <v>59</v>
      </c>
      <c r="O3" s="3"/>
      <c r="P3" s="4" t="s">
        <v>34</v>
      </c>
      <c r="Q3" s="8" t="n">
        <f aca="false">Q2-M3</f>
        <v>287173.404166667</v>
      </c>
    </row>
    <row r="4" customFormat="false" ht="13.8" hidden="false" customHeight="false" outlineLevel="0" collapsed="false">
      <c r="A4" s="14" t="s">
        <v>60</v>
      </c>
      <c r="B4" s="14"/>
      <c r="C4" s="14"/>
      <c r="D4" s="15" t="s">
        <v>61</v>
      </c>
      <c r="E4" s="15"/>
      <c r="F4" s="15"/>
      <c r="G4" s="3" t="s">
        <v>62</v>
      </c>
      <c r="H4" s="3"/>
      <c r="I4" s="3"/>
      <c r="K4" s="4" t="s">
        <v>26</v>
      </c>
      <c r="L4" s="3" t="s">
        <v>54</v>
      </c>
      <c r="M4" s="8" t="n">
        <f aca="false">Q3/(C3*12)</f>
        <v>4786.22340277778</v>
      </c>
      <c r="N4" s="4" t="s">
        <v>63</v>
      </c>
      <c r="O4" s="4"/>
      <c r="P4" s="4" t="s">
        <v>36</v>
      </c>
      <c r="Q4" s="8" t="n">
        <f aca="false">Q3-M4</f>
        <v>282387.180763889</v>
      </c>
    </row>
    <row r="5" customFormat="false" ht="13.8" hidden="false" customHeight="false" outlineLevel="0" collapsed="false">
      <c r="A5" s="16" t="n">
        <v>2250</v>
      </c>
      <c r="B5" s="16"/>
      <c r="C5" s="6" t="s">
        <v>55</v>
      </c>
      <c r="D5" s="16" t="n">
        <v>279000</v>
      </c>
      <c r="E5" s="16"/>
      <c r="F5" s="6" t="s">
        <v>55</v>
      </c>
      <c r="G5" s="17" t="n">
        <v>2790.75</v>
      </c>
      <c r="H5" s="17"/>
      <c r="I5" s="18" t="s">
        <v>55</v>
      </c>
      <c r="K5" s="19" t="s">
        <v>64</v>
      </c>
      <c r="L5" s="2" t="s">
        <v>54</v>
      </c>
      <c r="M5" s="20" t="n">
        <f aca="false">Q4/(E3*12)</f>
        <v>4706.45301273148</v>
      </c>
      <c r="N5" s="21" t="s">
        <v>65</v>
      </c>
      <c r="O5" s="21"/>
      <c r="P5" s="4" t="s">
        <v>66</v>
      </c>
      <c r="Q5" s="8" t="n">
        <f aca="false">Q4-M5</f>
        <v>277680.727751157</v>
      </c>
    </row>
    <row r="6" customFormat="false" ht="13.8" hidden="false" customHeight="false" outlineLevel="0" collapsed="false">
      <c r="B6" s="1"/>
      <c r="C6" s="1"/>
      <c r="D6" s="1"/>
      <c r="E6" s="1"/>
      <c r="F6" s="1"/>
      <c r="G6" s="1"/>
      <c r="H6" s="1"/>
      <c r="I6" s="1"/>
      <c r="J6" s="1"/>
      <c r="K6" s="4" t="s">
        <v>67</v>
      </c>
      <c r="L6" s="3" t="s">
        <v>54</v>
      </c>
      <c r="M6" s="8" t="n">
        <f aca="false">SUM(Q2:Q5)/4</f>
        <v>284820.515670428</v>
      </c>
      <c r="N6" s="19" t="s">
        <v>55</v>
      </c>
      <c r="O6" s="1"/>
      <c r="P6" s="1"/>
      <c r="Q6" s="1"/>
    </row>
    <row r="7" customFormat="false" ht="13.8" hidden="false" customHeight="false" outlineLevel="0" collapsed="false">
      <c r="I7" s="1"/>
      <c r="J7" s="1"/>
      <c r="K7" s="4" t="s">
        <v>68</v>
      </c>
      <c r="L7" s="3" t="s">
        <v>54</v>
      </c>
      <c r="M7" s="22" t="n">
        <f aca="false">D5/M6</f>
        <v>0.979564268196315</v>
      </c>
      <c r="N7" s="23"/>
      <c r="O7" s="1"/>
      <c r="P7" s="1"/>
      <c r="Q7" s="1"/>
    </row>
    <row r="8" customFormat="false" ht="13.8" hidden="false" customHeight="false" outlineLevel="0" collapsed="false">
      <c r="I8" s="1"/>
      <c r="J8" s="1"/>
      <c r="K8" s="1"/>
      <c r="L8" s="1"/>
      <c r="M8" s="1"/>
      <c r="N8" s="1"/>
      <c r="O8" s="1"/>
      <c r="P8" s="1"/>
      <c r="Q8" s="1"/>
    </row>
    <row r="9" customFormat="false" ht="13.8" hidden="false" customHeight="false" outlineLevel="0" collapsed="false">
      <c r="I9" s="1"/>
      <c r="J9" s="1"/>
      <c r="K9" s="3" t="s">
        <v>69</v>
      </c>
      <c r="L9" s="3"/>
      <c r="M9" s="3"/>
      <c r="N9" s="4" t="s">
        <v>70</v>
      </c>
      <c r="O9" s="1"/>
      <c r="P9" s="1"/>
      <c r="Q9" s="1"/>
    </row>
    <row r="10" customFormat="false" ht="13.8" hidden="false" customHeight="false" outlineLevel="0" collapsed="false">
      <c r="I10" s="1"/>
      <c r="J10" s="1"/>
      <c r="K10" s="3" t="s">
        <v>11</v>
      </c>
      <c r="L10" s="3"/>
      <c r="M10" s="3"/>
      <c r="N10" s="4" t="s">
        <v>71</v>
      </c>
      <c r="O10" s="1"/>
      <c r="P10" s="1"/>
      <c r="Q10" s="1"/>
    </row>
    <row r="11" customFormat="false" ht="13.8" hidden="false" customHeight="false" outlineLevel="0" collapsed="false">
      <c r="I11" s="1"/>
      <c r="J11" s="1"/>
      <c r="K11" s="3" t="s">
        <v>72</v>
      </c>
      <c r="L11" s="3"/>
      <c r="M11" s="3"/>
      <c r="N11" s="19" t="s">
        <v>67</v>
      </c>
      <c r="O11" s="1"/>
      <c r="P11" s="1"/>
      <c r="Q11" s="1"/>
    </row>
    <row r="12" customFormat="false" ht="13.8" hidden="false" customHeight="false" outlineLevel="0" collapsed="false">
      <c r="I12" s="1"/>
      <c r="J12" s="1"/>
      <c r="K12" s="3" t="s">
        <v>73</v>
      </c>
      <c r="L12" s="3"/>
      <c r="M12" s="3"/>
      <c r="N12" s="7" t="s">
        <v>68</v>
      </c>
      <c r="O12" s="1"/>
      <c r="P12" s="1"/>
      <c r="Q12" s="1"/>
    </row>
    <row r="13" customFormat="false" ht="13.8" hidden="false" customHeight="false" outlineLevel="0" collapsed="false">
      <c r="I13" s="1"/>
      <c r="J13" s="1"/>
    </row>
    <row r="14" customFormat="false" ht="13.8" hidden="false" customHeight="false" outlineLevel="0" collapsed="false">
      <c r="I14" s="1"/>
      <c r="J14" s="1"/>
    </row>
    <row r="15" customFormat="false" ht="13.8" hidden="false" customHeight="false" outlineLevel="0" collapsed="false">
      <c r="I15" s="1"/>
      <c r="J15" s="1"/>
    </row>
    <row r="16" customFormat="false" ht="13.8" hidden="false" customHeight="false" outlineLevel="0" collapsed="false">
      <c r="I16" s="1"/>
      <c r="J16" s="1"/>
    </row>
    <row r="17" customFormat="false" ht="13.8" hidden="false" customHeight="false" outlineLevel="0" collapsed="false">
      <c r="I17" s="1"/>
      <c r="J17" s="1"/>
    </row>
  </sheetData>
  <mergeCells count="19">
    <mergeCell ref="B1:D1"/>
    <mergeCell ref="A2:B2"/>
    <mergeCell ref="C2:D2"/>
    <mergeCell ref="E2:F2"/>
    <mergeCell ref="G2:I2"/>
    <mergeCell ref="N2:O2"/>
    <mergeCell ref="G3:H3"/>
    <mergeCell ref="N3:O3"/>
    <mergeCell ref="A4:C4"/>
    <mergeCell ref="D4:F4"/>
    <mergeCell ref="G4:I4"/>
    <mergeCell ref="A5:B5"/>
    <mergeCell ref="D5:E5"/>
    <mergeCell ref="G5:H5"/>
    <mergeCell ref="N5:O5"/>
    <mergeCell ref="K9:M9"/>
    <mergeCell ref="K10:M10"/>
    <mergeCell ref="K11:M11"/>
    <mergeCell ref="K12:M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P17" activeCellId="0" sqref="P17"/>
    </sheetView>
  </sheetViews>
  <sheetFormatPr defaultColWidth="8.79296875" defaultRowHeight="13.8" zeroHeight="false" outlineLevelRow="0" outlineLevelCol="0"/>
  <cols>
    <col collapsed="false" customWidth="true" hidden="false" outlineLevel="0" max="5" min="5" style="0" width="9.85"/>
    <col collapsed="false" customWidth="true" hidden="false" outlineLevel="0" max="8" min="8" style="0" width="10.57"/>
  </cols>
  <sheetData>
    <row r="1" customFormat="false" ht="13.8" hidden="false" customHeight="false" outlineLevel="0" collapsed="false">
      <c r="A1" s="1" t="s">
        <v>0</v>
      </c>
      <c r="B1" s="11" t="s">
        <v>74</v>
      </c>
      <c r="C1" s="11"/>
      <c r="D1" s="11"/>
      <c r="E1" s="11"/>
      <c r="F1" s="11"/>
      <c r="G1" s="11"/>
      <c r="H1" s="24"/>
      <c r="J1" s="1"/>
      <c r="K1" s="1"/>
      <c r="L1" s="1"/>
      <c r="M1" s="1"/>
      <c r="N1" s="1"/>
    </row>
    <row r="2" customFormat="false" ht="13.8" hidden="false" customHeight="false" outlineLevel="0" collapsed="false">
      <c r="A2" s="23" t="s">
        <v>75</v>
      </c>
      <c r="B2" s="25"/>
      <c r="C2" s="12" t="s">
        <v>76</v>
      </c>
      <c r="D2" s="12"/>
      <c r="E2" s="16" t="s">
        <v>77</v>
      </c>
      <c r="F2" s="16"/>
      <c r="G2" s="3" t="s">
        <v>78</v>
      </c>
      <c r="H2" s="3"/>
      <c r="J2" s="1"/>
      <c r="K2" s="1"/>
      <c r="L2" s="1"/>
      <c r="M2" s="1"/>
      <c r="N2" s="1"/>
    </row>
    <row r="3" customFormat="false" ht="13.8" hidden="false" customHeight="false" outlineLevel="0" collapsed="false">
      <c r="A3" s="23" t="n">
        <v>670</v>
      </c>
      <c r="B3" s="25" t="s">
        <v>79</v>
      </c>
      <c r="C3" s="23" t="n">
        <v>10</v>
      </c>
      <c r="D3" s="25" t="s">
        <v>7</v>
      </c>
      <c r="E3" s="26" t="n">
        <v>1800</v>
      </c>
      <c r="F3" s="27" t="s">
        <v>80</v>
      </c>
      <c r="G3" s="28" t="n">
        <f aca="false">E3+E5</f>
        <v>3400</v>
      </c>
      <c r="H3" s="29" t="s">
        <v>80</v>
      </c>
      <c r="J3" s="1"/>
      <c r="K3" s="1"/>
      <c r="L3" s="1"/>
      <c r="M3" s="1"/>
      <c r="N3" s="1"/>
    </row>
    <row r="4" customFormat="false" ht="13.8" hidden="false" customHeight="false" outlineLevel="0" collapsed="false">
      <c r="A4" s="12" t="s">
        <v>81</v>
      </c>
      <c r="B4" s="12"/>
      <c r="C4" s="2" t="s">
        <v>82</v>
      </c>
      <c r="D4" s="2"/>
      <c r="E4" s="15" t="s">
        <v>83</v>
      </c>
      <c r="F4" s="15"/>
      <c r="G4" s="23" t="s">
        <v>84</v>
      </c>
      <c r="H4" s="13"/>
      <c r="J4" s="1"/>
      <c r="K4" s="1"/>
      <c r="L4" s="1"/>
      <c r="M4" s="1"/>
      <c r="N4" s="1"/>
    </row>
    <row r="5" customFormat="false" ht="13.8" hidden="false" customHeight="false" outlineLevel="0" collapsed="false">
      <c r="A5" s="5" t="n">
        <v>435.5</v>
      </c>
      <c r="B5" s="6" t="s">
        <v>79</v>
      </c>
      <c r="C5" s="5" t="n">
        <v>15000</v>
      </c>
      <c r="D5" s="7" t="s">
        <v>80</v>
      </c>
      <c r="E5" s="5" t="n">
        <v>1600</v>
      </c>
      <c r="F5" s="6" t="s">
        <v>80</v>
      </c>
      <c r="G5" s="22" t="n">
        <f aca="false">A5/G3</f>
        <v>0.128088235294118</v>
      </c>
      <c r="H5" s="7" t="s">
        <v>79</v>
      </c>
      <c r="J5" s="1"/>
      <c r="K5" s="1"/>
      <c r="L5" s="1"/>
      <c r="M5" s="1"/>
      <c r="N5" s="1"/>
    </row>
    <row r="6" customFormat="false" ht="13.8" hidden="false" customHeight="false" outlineLevel="0" collapsed="false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3.8" hidden="false" customHeight="false" outlineLevel="0" collapsed="false">
      <c r="B7" s="1"/>
      <c r="C7" s="30"/>
      <c r="G7" s="1"/>
      <c r="H7" s="1"/>
      <c r="I7" s="1"/>
      <c r="J7" s="1"/>
      <c r="K7" s="1"/>
      <c r="L7" s="1"/>
      <c r="M7" s="1"/>
      <c r="N7" s="1"/>
    </row>
    <row r="8" customFormat="false" ht="13.8" hidden="false" customHeight="false" outlineLevel="0" collapsed="false">
      <c r="B8" s="1"/>
      <c r="C8" s="30"/>
      <c r="G8" s="1"/>
      <c r="H8" s="1"/>
      <c r="I8" s="1"/>
      <c r="J8" s="1"/>
      <c r="K8" s="1"/>
      <c r="L8" s="1"/>
      <c r="M8" s="1"/>
      <c r="N8" s="1"/>
    </row>
    <row r="9" customFormat="false" ht="13.8" hidden="false" customHeight="false" outlineLevel="0" collapsed="false">
      <c r="B9" s="1"/>
      <c r="C9" s="30"/>
      <c r="H9" s="1"/>
      <c r="I9" s="1"/>
      <c r="J9" s="1"/>
      <c r="K9" s="1"/>
      <c r="L9" s="1"/>
      <c r="M9" s="1"/>
      <c r="N9" s="1"/>
    </row>
    <row r="10" customFormat="false" ht="13.8" hidden="false" customHeight="false" outlineLevel="0" collapsed="false">
      <c r="B10" s="1"/>
      <c r="C10" s="1"/>
      <c r="G10" s="1"/>
      <c r="H10" s="1"/>
      <c r="I10" s="1"/>
      <c r="J10" s="1"/>
      <c r="K10" s="3" t="s">
        <v>85</v>
      </c>
      <c r="L10" s="3"/>
      <c r="M10" s="3"/>
      <c r="N10" s="4" t="s">
        <v>86</v>
      </c>
    </row>
    <row r="11" customFormat="false" ht="13.8" hidden="false" customHeight="false" outlineLevel="0" collapsed="false">
      <c r="B11" s="1"/>
      <c r="C11" s="1"/>
      <c r="G11" s="1"/>
      <c r="H11" s="1"/>
      <c r="I11" s="1"/>
      <c r="J11" s="1"/>
      <c r="K11" s="14" t="s">
        <v>11</v>
      </c>
      <c r="L11" s="14"/>
      <c r="M11" s="14"/>
      <c r="N11" s="31" t="s">
        <v>67</v>
      </c>
    </row>
    <row r="12" customFormat="false" ht="13.8" hidden="false" customHeight="false" outlineLevel="0" collapsed="false">
      <c r="B12" s="1"/>
      <c r="C12" s="1"/>
      <c r="G12" s="1"/>
      <c r="H12" s="1"/>
      <c r="I12" s="1"/>
      <c r="J12" s="1"/>
      <c r="K12" s="2" t="s">
        <v>73</v>
      </c>
      <c r="L12" s="2"/>
      <c r="M12" s="2"/>
      <c r="N12" s="13" t="s">
        <v>68</v>
      </c>
    </row>
    <row r="13" customFormat="false" ht="13.8" hidden="false" customHeight="false" outlineLevel="0" collapsed="false">
      <c r="B13" s="1"/>
      <c r="C13" s="1"/>
      <c r="G13" s="1"/>
      <c r="H13" s="1"/>
      <c r="I13" s="1"/>
      <c r="J13" s="1"/>
      <c r="K13" s="3" t="s">
        <v>87</v>
      </c>
      <c r="L13" s="3"/>
      <c r="M13" s="3"/>
      <c r="N13" s="4" t="s">
        <v>88</v>
      </c>
    </row>
    <row r="14" customFormat="fals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  <c r="J14" s="1"/>
    </row>
    <row r="15" customFormat="fals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  <c r="J15" s="1"/>
      <c r="K15" s="24" t="s">
        <v>89</v>
      </c>
      <c r="L15" s="24" t="s">
        <v>54</v>
      </c>
      <c r="M15" s="24" t="n">
        <f aca="false">E3/C5</f>
        <v>0.12</v>
      </c>
    </row>
    <row r="16" customFormat="false" ht="13.8" hidden="false" customHeight="false" outlineLevel="0" collapsed="false">
      <c r="K16" s="24" t="s">
        <v>90</v>
      </c>
      <c r="L16" s="24" t="s">
        <v>54</v>
      </c>
      <c r="M16" s="32" t="n">
        <f aca="false">E5/C5</f>
        <v>0.106666666666667</v>
      </c>
    </row>
    <row r="17" customFormat="false" ht="13.8" hidden="false" customHeight="false" outlineLevel="0" collapsed="false">
      <c r="K17" s="4" t="s">
        <v>91</v>
      </c>
      <c r="L17" s="4" t="n">
        <f aca="false">A3*M15</f>
        <v>80.4</v>
      </c>
      <c r="M17" s="4" t="s">
        <v>92</v>
      </c>
    </row>
    <row r="18" customFormat="false" ht="13.8" hidden="false" customHeight="false" outlineLevel="0" collapsed="false">
      <c r="K18" s="4" t="s">
        <v>35</v>
      </c>
      <c r="L18" s="8" t="n">
        <f aca="false">M16*A3</f>
        <v>71.4666666666667</v>
      </c>
      <c r="M18" s="4" t="s">
        <v>79</v>
      </c>
    </row>
    <row r="19" customFormat="false" ht="13.8" hidden="false" customHeight="false" outlineLevel="0" collapsed="false">
      <c r="K19" s="24" t="s">
        <v>93</v>
      </c>
      <c r="L19" s="32" t="n">
        <f aca="false">A3-(L17+L18)</f>
        <v>518.133333333333</v>
      </c>
      <c r="M19" s="4" t="s">
        <v>79</v>
      </c>
    </row>
    <row r="20" customFormat="false" ht="13.8" hidden="false" customHeight="false" outlineLevel="0" collapsed="false">
      <c r="K20" s="4" t="s">
        <v>94</v>
      </c>
      <c r="L20" s="8" t="n">
        <f aca="false">L19/A5</f>
        <v>1.18974358974359</v>
      </c>
    </row>
  </sheetData>
  <mergeCells count="11">
    <mergeCell ref="B1:G1"/>
    <mergeCell ref="C2:D2"/>
    <mergeCell ref="E2:F2"/>
    <mergeCell ref="G2:H2"/>
    <mergeCell ref="A4:B4"/>
    <mergeCell ref="C4:D4"/>
    <mergeCell ref="E4:F4"/>
    <mergeCell ref="K10:M10"/>
    <mergeCell ref="K11:M11"/>
    <mergeCell ref="K12:M12"/>
    <mergeCell ref="K13:M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O7" activeCellId="0" sqref="O7"/>
    </sheetView>
  </sheetViews>
  <sheetFormatPr defaultColWidth="8.79296875" defaultRowHeight="13.8" zeroHeight="false" outlineLevelRow="0" outlineLevelCol="0"/>
  <cols>
    <col collapsed="false" customWidth="true" hidden="false" outlineLevel="0" max="3" min="3" style="0" width="11.52"/>
    <col collapsed="false" customWidth="true" hidden="false" outlineLevel="0" max="6" min="6" style="0" width="10"/>
    <col collapsed="false" customWidth="true" hidden="false" outlineLevel="0" max="8" min="8" style="0" width="12"/>
    <col collapsed="false" customWidth="true" hidden="false" outlineLevel="0" max="12" min="12" style="0" width="13.85"/>
  </cols>
  <sheetData>
    <row r="1" customFormat="false" ht="13.8" hidden="false" customHeight="false" outlineLevel="0" collapsed="false">
      <c r="A1" s="1" t="s">
        <v>0</v>
      </c>
      <c r="B1" s="11" t="s">
        <v>21</v>
      </c>
      <c r="C1" s="1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3" t="s">
        <v>95</v>
      </c>
      <c r="B2" s="3"/>
      <c r="C2" s="3"/>
      <c r="D2" s="3"/>
      <c r="E2" s="3" t="s">
        <v>96</v>
      </c>
      <c r="F2" s="3"/>
      <c r="G2" s="3"/>
      <c r="H2" s="3" t="s">
        <v>97</v>
      </c>
      <c r="I2" s="3"/>
      <c r="J2" s="16" t="s">
        <v>98</v>
      </c>
      <c r="K2" s="16"/>
      <c r="L2" s="3" t="s">
        <v>99</v>
      </c>
      <c r="M2" s="3"/>
      <c r="O2" s="3" t="s">
        <v>37</v>
      </c>
      <c r="P2" s="3"/>
      <c r="Q2" s="3"/>
      <c r="R2" s="4" t="s">
        <v>38</v>
      </c>
    </row>
    <row r="3" customFormat="false" ht="13.8" hidden="false" customHeight="false" outlineLevel="0" collapsed="false">
      <c r="A3" s="3" t="n">
        <v>1750</v>
      </c>
      <c r="B3" s="3"/>
      <c r="C3" s="3"/>
      <c r="D3" s="3"/>
      <c r="E3" s="3" t="n">
        <v>80</v>
      </c>
      <c r="F3" s="3"/>
      <c r="G3" s="3"/>
      <c r="H3" s="3" t="n">
        <v>12.2</v>
      </c>
      <c r="I3" s="3"/>
      <c r="J3" s="16" t="n">
        <v>14</v>
      </c>
      <c r="K3" s="16"/>
      <c r="L3" s="3" t="n">
        <v>2</v>
      </c>
      <c r="M3" s="3"/>
      <c r="O3" s="3" t="s">
        <v>39</v>
      </c>
      <c r="P3" s="3"/>
      <c r="Q3" s="3"/>
      <c r="R3" s="4" t="s">
        <v>40</v>
      </c>
    </row>
    <row r="4" customFormat="false" ht="13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O4" s="3" t="s">
        <v>23</v>
      </c>
      <c r="P4" s="3"/>
      <c r="Q4" s="3"/>
      <c r="R4" s="4" t="s">
        <v>24</v>
      </c>
    </row>
    <row r="5" customFormat="false" ht="13.8" hidden="false" customHeight="false" outlineLevel="0" collapsed="false">
      <c r="D5" s="1"/>
      <c r="E5" s="1"/>
      <c r="F5" s="1"/>
      <c r="G5" s="1"/>
      <c r="H5" s="1"/>
      <c r="O5" s="3" t="s">
        <v>11</v>
      </c>
      <c r="P5" s="3"/>
      <c r="Q5" s="3"/>
      <c r="R5" s="4" t="s">
        <v>12</v>
      </c>
    </row>
    <row r="6" customFormat="false" ht="13.8" hidden="false" customHeight="false" outlineLevel="0" collapsed="false">
      <c r="D6" s="1"/>
      <c r="E6" s="1"/>
      <c r="F6" s="1"/>
      <c r="G6" s="1"/>
      <c r="H6" s="1"/>
    </row>
    <row r="7" customFormat="false" ht="13.8" hidden="false" customHeight="false" outlineLevel="0" collapsed="false">
      <c r="D7" s="1"/>
      <c r="E7" s="1"/>
      <c r="F7" s="1"/>
      <c r="G7" s="1"/>
      <c r="H7" s="1"/>
      <c r="O7" s="4" t="s">
        <v>56</v>
      </c>
      <c r="P7" s="4" t="n">
        <f aca="false">(A3*L3)+E3-H3</f>
        <v>3567.8</v>
      </c>
      <c r="Q7" s="4" t="s">
        <v>6</v>
      </c>
    </row>
    <row r="8" customFormat="false" ht="13.8" hidden="false" customHeight="false" outlineLevel="0" collapsed="false">
      <c r="D8" s="1"/>
      <c r="E8" s="1"/>
      <c r="F8" s="1"/>
      <c r="G8" s="1"/>
      <c r="H8" s="1"/>
      <c r="O8" s="4" t="s">
        <v>45</v>
      </c>
      <c r="P8" s="4" t="n">
        <f aca="false">1+2+3+4+5+6+7+8+9+10+11+12+13+14</f>
        <v>105</v>
      </c>
      <c r="Q8" s="4" t="s">
        <v>7</v>
      </c>
    </row>
    <row r="9" customFormat="false" ht="13.8" hidden="false" customHeight="false" outlineLevel="0" collapsed="false">
      <c r="D9" s="1"/>
      <c r="E9" s="1"/>
      <c r="F9" s="1"/>
      <c r="G9" s="1"/>
      <c r="H9" s="1"/>
      <c r="I9" s="1"/>
      <c r="J9" s="1"/>
      <c r="K9" s="1"/>
      <c r="L9" s="1"/>
      <c r="O9" s="4" t="s">
        <v>46</v>
      </c>
      <c r="P9" s="8" t="n">
        <f aca="false">J3/P8*100</f>
        <v>13.3333333333333</v>
      </c>
      <c r="Q9" s="4" t="s">
        <v>17</v>
      </c>
    </row>
    <row r="10" customFormat="false" ht="13.8" hidden="false" customHeight="false" outlineLevel="0" collapsed="false">
      <c r="D10" s="1"/>
      <c r="E10" s="1"/>
      <c r="F10" s="1"/>
      <c r="G10" s="1"/>
      <c r="H10" s="1"/>
      <c r="I10" s="1"/>
      <c r="J10" s="1"/>
      <c r="K10" s="1"/>
      <c r="L10" s="1"/>
      <c r="O10" s="4" t="s">
        <v>33</v>
      </c>
      <c r="P10" s="8" t="n">
        <f aca="false">(A3*P9/(12*100))*11</f>
        <v>213.888888888889</v>
      </c>
      <c r="Q10" s="4" t="s">
        <v>6</v>
      </c>
    </row>
    <row r="11" customFormat="false" ht="13.8" hidden="false" customHeight="false" outlineLevel="0" collapsed="false">
      <c r="O11" s="4" t="s">
        <v>19</v>
      </c>
      <c r="P11" s="8" t="n">
        <f aca="false">P7-P10</f>
        <v>3353.91111111111</v>
      </c>
      <c r="Q11" s="4" t="s">
        <v>6</v>
      </c>
    </row>
    <row r="12" customFormat="false" ht="13.8" hidden="false" customHeight="false" outlineLevel="0" collapsed="false">
      <c r="O12" s="4" t="s">
        <v>20</v>
      </c>
      <c r="P12" s="8" t="n">
        <f aca="false">11/168*100</f>
        <v>6.54761904761905</v>
      </c>
      <c r="Q12" s="4" t="s">
        <v>17</v>
      </c>
    </row>
  </sheetData>
  <mergeCells count="15">
    <mergeCell ref="B1:C1"/>
    <mergeCell ref="A2:D2"/>
    <mergeCell ref="E2:G2"/>
    <mergeCell ref="H2:I2"/>
    <mergeCell ref="J2:K2"/>
    <mergeCell ref="L2:M2"/>
    <mergeCell ref="O2:Q2"/>
    <mergeCell ref="A3:D3"/>
    <mergeCell ref="E3:G3"/>
    <mergeCell ref="H3:I3"/>
    <mergeCell ref="J3:K3"/>
    <mergeCell ref="L3:M3"/>
    <mergeCell ref="O3:Q3"/>
    <mergeCell ref="O4:Q4"/>
    <mergeCell ref="O5:Q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P14" activeCellId="0" sqref="P14"/>
    </sheetView>
  </sheetViews>
  <sheetFormatPr defaultColWidth="8.79296875" defaultRowHeight="13.8" zeroHeight="false" outlineLevelRow="0" outlineLevelCol="0"/>
  <cols>
    <col collapsed="false" customWidth="true" hidden="false" outlineLevel="0" max="3" min="3" style="0" width="10.42"/>
    <col collapsed="false" customWidth="true" hidden="false" outlineLevel="0" max="12" min="12" style="0" width="21.42"/>
    <col collapsed="false" customWidth="true" hidden="false" outlineLevel="0" max="14" min="14" style="0" width="10.63"/>
    <col collapsed="false" customWidth="true" hidden="false" outlineLevel="0" max="16" min="16" style="0" width="11.3"/>
  </cols>
  <sheetData>
    <row r="1" customFormat="false" ht="13.8" hidden="false" customHeight="false" outlineLevel="0" collapsed="false">
      <c r="A1" s="1" t="s">
        <v>0</v>
      </c>
      <c r="B1" s="11" t="s">
        <v>100</v>
      </c>
      <c r="C1" s="1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3" t="s">
        <v>95</v>
      </c>
      <c r="B2" s="3"/>
      <c r="C2" s="3"/>
      <c r="D2" s="3"/>
      <c r="E2" s="3" t="s">
        <v>96</v>
      </c>
      <c r="F2" s="3"/>
      <c r="G2" s="3"/>
      <c r="H2" s="3" t="s">
        <v>97</v>
      </c>
      <c r="I2" s="3"/>
      <c r="J2" s="16" t="s">
        <v>98</v>
      </c>
      <c r="K2" s="16"/>
      <c r="L2" s="3" t="s">
        <v>99</v>
      </c>
      <c r="M2" s="3"/>
      <c r="O2" s="3" t="s">
        <v>4</v>
      </c>
      <c r="P2" s="3"/>
      <c r="Q2" s="3"/>
      <c r="R2" s="4" t="s">
        <v>5</v>
      </c>
    </row>
    <row r="3" customFormat="false" ht="13.8" hidden="false" customHeight="false" outlineLevel="0" collapsed="false">
      <c r="A3" s="3" t="n">
        <v>1750</v>
      </c>
      <c r="B3" s="3"/>
      <c r="C3" s="3"/>
      <c r="D3" s="3"/>
      <c r="E3" s="3" t="n">
        <v>80</v>
      </c>
      <c r="F3" s="3"/>
      <c r="G3" s="3"/>
      <c r="H3" s="3" t="n">
        <v>12.2</v>
      </c>
      <c r="I3" s="3"/>
      <c r="J3" s="16" t="n">
        <v>14</v>
      </c>
      <c r="K3" s="16"/>
      <c r="L3" s="3" t="n">
        <v>2</v>
      </c>
      <c r="M3" s="3"/>
      <c r="O3" s="3" t="s">
        <v>101</v>
      </c>
      <c r="P3" s="3"/>
      <c r="Q3" s="3"/>
      <c r="R3" s="4" t="s">
        <v>24</v>
      </c>
    </row>
    <row r="4" customFormat="false" ht="13.8" hidden="false" customHeight="false" outlineLevel="0" collapsed="false">
      <c r="O4" s="3" t="s">
        <v>11</v>
      </c>
      <c r="P4" s="3"/>
      <c r="Q4" s="3"/>
      <c r="R4" s="4" t="s">
        <v>12</v>
      </c>
    </row>
    <row r="5" customFormat="false" ht="13.8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9"/>
      <c r="P5" s="9"/>
      <c r="Q5" s="9"/>
      <c r="R5" s="1"/>
    </row>
    <row r="6" customFormat="false" ht="13.8" hidden="false" customHeight="false" outlineLevel="0" collapsed="false">
      <c r="E6" s="1"/>
      <c r="F6" s="1"/>
      <c r="G6" s="1"/>
      <c r="H6" s="1"/>
      <c r="I6" s="1"/>
      <c r="O6" s="4" t="s">
        <v>56</v>
      </c>
      <c r="P6" s="4" t="n">
        <f aca="false">(A3*L3)+E3-H3</f>
        <v>3567.8</v>
      </c>
      <c r="Q6" s="4" t="s">
        <v>6</v>
      </c>
      <c r="R6" s="1"/>
    </row>
    <row r="7" customFormat="false" ht="13.8" hidden="false" customHeight="false" outlineLevel="0" collapsed="false">
      <c r="E7" s="1"/>
      <c r="F7" s="1"/>
      <c r="G7" s="1"/>
      <c r="H7" s="1"/>
      <c r="I7" s="1"/>
      <c r="O7" s="4" t="s">
        <v>16</v>
      </c>
      <c r="P7" s="8" t="n">
        <f aca="false">1/J3*100</f>
        <v>7.14285714285714</v>
      </c>
      <c r="Q7" s="4" t="s">
        <v>17</v>
      </c>
    </row>
    <row r="8" customFormat="false" ht="13.8" hidden="false" customHeight="false" outlineLevel="0" collapsed="false">
      <c r="E8" s="1"/>
      <c r="F8" s="1"/>
      <c r="G8" s="1"/>
      <c r="H8" s="1"/>
      <c r="I8" s="1"/>
      <c r="O8" s="4" t="s">
        <v>33</v>
      </c>
      <c r="P8" s="8" t="n">
        <f aca="false">(P6*P7/(12*100))*11</f>
        <v>233.605952380952</v>
      </c>
      <c r="Q8" s="4" t="s">
        <v>6</v>
      </c>
    </row>
    <row r="9" customFormat="false" ht="13.8" hidden="false" customHeight="false" outlineLevel="0" collapsed="false">
      <c r="E9" s="1"/>
      <c r="F9" s="1"/>
      <c r="G9" s="1"/>
      <c r="H9" s="1"/>
      <c r="I9" s="1"/>
      <c r="O9" s="4" t="s">
        <v>19</v>
      </c>
      <c r="P9" s="33" t="n">
        <f aca="false">P6-P8</f>
        <v>3334.19404761905</v>
      </c>
      <c r="Q9" s="4" t="s">
        <v>6</v>
      </c>
    </row>
    <row r="10" customFormat="false" ht="13.8" hidden="false" customHeight="false" outlineLevel="0" collapsed="false">
      <c r="E10" s="1"/>
      <c r="F10" s="1"/>
      <c r="G10" s="1"/>
      <c r="H10" s="1"/>
      <c r="I10" s="1"/>
      <c r="O10" s="4" t="s">
        <v>20</v>
      </c>
      <c r="P10" s="8" t="n">
        <f aca="false">11/168*100</f>
        <v>6.54761904761905</v>
      </c>
      <c r="Q10" s="4" t="s">
        <v>17</v>
      </c>
    </row>
  </sheetData>
  <mergeCells count="15">
    <mergeCell ref="B1:C1"/>
    <mergeCell ref="A2:D2"/>
    <mergeCell ref="E2:G2"/>
    <mergeCell ref="H2:I2"/>
    <mergeCell ref="J2:K2"/>
    <mergeCell ref="L2:M2"/>
    <mergeCell ref="O2:Q2"/>
    <mergeCell ref="A3:D3"/>
    <mergeCell ref="E3:G3"/>
    <mergeCell ref="H3:I3"/>
    <mergeCell ref="J3:K3"/>
    <mergeCell ref="L3:M3"/>
    <mergeCell ref="O3:Q3"/>
    <mergeCell ref="O4:Q4"/>
    <mergeCell ref="O5:Q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2024-03-27T04:45:20Z</dcterms:created>
  <dc:creator/>
  <dc:description/>
  <dc:language>ru-RU</dc:language>
  <cp:lastModifiedBy/>
  <dcterms:modified xsi:type="dcterms:W3CDTF">2024-03-27T21:10:05Z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