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chool\PraktikumPlazma\04_RozpadPlazmatu\data\"/>
    </mc:Choice>
  </mc:AlternateContent>
  <xr:revisionPtr revIDLastSave="0" documentId="13_ncr:1_{61863303-33AE-4513-8298-BC4E5B37A503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32" i="1" l="1"/>
  <c r="Z32" i="1"/>
  <c r="W32" i="1"/>
  <c r="V32" i="1"/>
  <c r="S32" i="1"/>
  <c r="R32" i="1"/>
  <c r="O32" i="1"/>
  <c r="N32" i="1"/>
  <c r="K32" i="1"/>
  <c r="J32" i="1"/>
  <c r="G32" i="1"/>
  <c r="F32" i="1"/>
  <c r="C32" i="1"/>
  <c r="B32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G26" i="1"/>
  <c r="F26" i="1"/>
  <c r="E26" i="1"/>
  <c r="D26" i="1"/>
  <c r="C26" i="1"/>
  <c r="B26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B24" i="1"/>
  <c r="B21" i="1"/>
  <c r="C33" i="1"/>
  <c r="AC25" i="1" l="1"/>
  <c r="AB25" i="1"/>
  <c r="Y25" i="1"/>
  <c r="X25" i="1"/>
  <c r="U25" i="1"/>
  <c r="T25" i="1"/>
  <c r="Q25" i="1"/>
  <c r="P25" i="1"/>
  <c r="M25" i="1"/>
  <c r="L25" i="1"/>
  <c r="I25" i="1"/>
  <c r="I26" i="1" s="1"/>
  <c r="H25" i="1"/>
  <c r="H26" i="1" s="1"/>
  <c r="E25" i="1"/>
  <c r="D25" i="1"/>
  <c r="Z1" i="1"/>
  <c r="V1" i="1"/>
  <c r="R1" i="1"/>
  <c r="N1" i="1"/>
  <c r="J1" i="1"/>
  <c r="F1" i="1"/>
  <c r="B1" i="1"/>
  <c r="R33" i="1"/>
  <c r="B51" i="1" s="1"/>
  <c r="O51" i="1" s="1"/>
  <c r="B33" i="1"/>
  <c r="B47" i="1" s="1"/>
  <c r="O47" i="1" s="1"/>
  <c r="AA38" i="1"/>
  <c r="Z38" i="1"/>
  <c r="W38" i="1"/>
  <c r="V38" i="1"/>
  <c r="S38" i="1"/>
  <c r="R38" i="1"/>
  <c r="O38" i="1"/>
  <c r="N38" i="1"/>
  <c r="K38" i="1"/>
  <c r="J38" i="1"/>
  <c r="G38" i="1"/>
  <c r="F38" i="1"/>
  <c r="C38" i="1"/>
  <c r="B38" i="1"/>
  <c r="AA33" i="1"/>
  <c r="C53" i="1" s="1"/>
  <c r="P53" i="1" s="1"/>
  <c r="Z33" i="1"/>
  <c r="B53" i="1" s="1"/>
  <c r="O53" i="1" s="1"/>
  <c r="V33" i="1"/>
  <c r="B52" i="1" s="1"/>
  <c r="O52" i="1" s="1"/>
  <c r="O33" i="1"/>
  <c r="C50" i="1" s="1"/>
  <c r="P50" i="1" s="1"/>
  <c r="N33" i="1"/>
  <c r="B50" i="1" s="1"/>
  <c r="O50" i="1" s="1"/>
  <c r="K33" i="1"/>
  <c r="C49" i="1" s="1"/>
  <c r="P49" i="1" s="1"/>
  <c r="J33" i="1"/>
  <c r="B49" i="1" s="1"/>
  <c r="O49" i="1" s="1"/>
  <c r="F33" i="1"/>
  <c r="B48" i="1" s="1"/>
  <c r="O48" i="1" s="1"/>
  <c r="C47" i="1"/>
  <c r="P47" i="1" s="1"/>
  <c r="AA25" i="1"/>
  <c r="Z25" i="1"/>
  <c r="F53" i="1" s="1"/>
  <c r="S53" i="1" s="1"/>
  <c r="W25" i="1"/>
  <c r="V25" i="1"/>
  <c r="F52" i="1" s="1"/>
  <c r="S52" i="1" s="1"/>
  <c r="S25" i="1"/>
  <c r="G51" i="1" s="1"/>
  <c r="T51" i="1" s="1"/>
  <c r="R25" i="1"/>
  <c r="F51" i="1" s="1"/>
  <c r="S51" i="1" s="1"/>
  <c r="O25" i="1"/>
  <c r="N25" i="1"/>
  <c r="F50" i="1" s="1"/>
  <c r="S50" i="1" s="1"/>
  <c r="K25" i="1"/>
  <c r="J25" i="1"/>
  <c r="F49" i="1" s="1"/>
  <c r="S49" i="1" s="1"/>
  <c r="G25" i="1"/>
  <c r="F25" i="1"/>
  <c r="F48" i="1" s="1"/>
  <c r="S48" i="1" s="1"/>
  <c r="S33" i="1" l="1"/>
  <c r="C51" i="1" s="1"/>
  <c r="P51" i="1" s="1"/>
  <c r="AB27" i="1"/>
  <c r="L53" i="1" s="1"/>
  <c r="Y53" i="1" s="1"/>
  <c r="AC27" i="1"/>
  <c r="M53" i="1" s="1"/>
  <c r="Z53" i="1" s="1"/>
  <c r="W33" i="1"/>
  <c r="C52" i="1" s="1"/>
  <c r="P52" i="1" s="1"/>
  <c r="J47" i="1"/>
  <c r="W47" i="1" s="1"/>
  <c r="K47" i="1"/>
  <c r="X47" i="1" s="1"/>
  <c r="G33" i="1"/>
  <c r="C48" i="1" s="1"/>
  <c r="P48" i="1" s="1"/>
  <c r="J53" i="1"/>
  <c r="W53" i="1" s="1"/>
  <c r="K53" i="1"/>
  <c r="X53" i="1" s="1"/>
  <c r="J52" i="1"/>
  <c r="W52" i="1" s="1"/>
  <c r="K52" i="1"/>
  <c r="X52" i="1" s="1"/>
  <c r="J51" i="1"/>
  <c r="W51" i="1" s="1"/>
  <c r="K51" i="1"/>
  <c r="X51" i="1" s="1"/>
  <c r="J50" i="1"/>
  <c r="W50" i="1" s="1"/>
  <c r="K50" i="1"/>
  <c r="X50" i="1" s="1"/>
  <c r="J49" i="1"/>
  <c r="W49" i="1" s="1"/>
  <c r="K49" i="1"/>
  <c r="X49" i="1" s="1"/>
  <c r="J48" i="1"/>
  <c r="W48" i="1" s="1"/>
  <c r="K48" i="1"/>
  <c r="X48" i="1" s="1"/>
  <c r="G49" i="1"/>
  <c r="T49" i="1" s="1"/>
  <c r="G53" i="1"/>
  <c r="T53" i="1" s="1"/>
  <c r="G48" i="1"/>
  <c r="T48" i="1" s="1"/>
  <c r="G50" i="1"/>
  <c r="T50" i="1" s="1"/>
  <c r="G52" i="1"/>
  <c r="T52" i="1" s="1"/>
  <c r="B41" i="1"/>
  <c r="B42" i="1" s="1"/>
  <c r="J39" i="1" s="1"/>
  <c r="D49" i="1" s="1"/>
  <c r="Q49" i="1" s="1"/>
  <c r="P27" i="1" l="1"/>
  <c r="L50" i="1" s="1"/>
  <c r="Y50" i="1" s="1"/>
  <c r="I27" i="1"/>
  <c r="M48" i="1" s="1"/>
  <c r="Z48" i="1" s="1"/>
  <c r="H27" i="1"/>
  <c r="L48" i="1" s="1"/>
  <c r="Y48" i="1" s="1"/>
  <c r="U27" i="1"/>
  <c r="M51" i="1" s="1"/>
  <c r="Z51" i="1" s="1"/>
  <c r="T27" i="1"/>
  <c r="L51" i="1" s="1"/>
  <c r="Y51" i="1" s="1"/>
  <c r="Q27" i="1"/>
  <c r="M50" i="1" s="1"/>
  <c r="Z50" i="1" s="1"/>
  <c r="L27" i="1"/>
  <c r="L49" i="1" s="1"/>
  <c r="Y49" i="1" s="1"/>
  <c r="Y27" i="1"/>
  <c r="M52" i="1" s="1"/>
  <c r="Z52" i="1" s="1"/>
  <c r="D27" i="1"/>
  <c r="L47" i="1" s="1"/>
  <c r="Y47" i="1" s="1"/>
  <c r="X27" i="1"/>
  <c r="L52" i="1" s="1"/>
  <c r="Y52" i="1" s="1"/>
  <c r="M27" i="1"/>
  <c r="M49" i="1" s="1"/>
  <c r="Z49" i="1" s="1"/>
  <c r="E27" i="1"/>
  <c r="M47" i="1" s="1"/>
  <c r="Z47" i="1" s="1"/>
  <c r="Z27" i="1"/>
  <c r="H53" i="1" s="1"/>
  <c r="U53" i="1" s="1"/>
  <c r="R39" i="1"/>
  <c r="D51" i="1" s="1"/>
  <c r="Q51" i="1" s="1"/>
  <c r="J27" i="1"/>
  <c r="H49" i="1" s="1"/>
  <c r="U49" i="1" s="1"/>
  <c r="B39" i="1"/>
  <c r="D47" i="1" s="1"/>
  <c r="Q47" i="1" s="1"/>
  <c r="G39" i="1"/>
  <c r="E48" i="1" s="1"/>
  <c r="R48" i="1" s="1"/>
  <c r="O27" i="1"/>
  <c r="I50" i="1" s="1"/>
  <c r="V50" i="1" s="1"/>
  <c r="K39" i="1"/>
  <c r="E49" i="1" s="1"/>
  <c r="R49" i="1" s="1"/>
  <c r="V27" i="1"/>
  <c r="H52" i="1" s="1"/>
  <c r="U52" i="1" s="1"/>
  <c r="R27" i="1"/>
  <c r="H51" i="1" s="1"/>
  <c r="U51" i="1" s="1"/>
  <c r="S39" i="1"/>
  <c r="E51" i="1" s="1"/>
  <c r="R51" i="1" s="1"/>
  <c r="F27" i="1"/>
  <c r="H48" i="1" s="1"/>
  <c r="U48" i="1" s="1"/>
  <c r="C39" i="1"/>
  <c r="E47" i="1" s="1"/>
  <c r="R47" i="1" s="1"/>
  <c r="V39" i="1"/>
  <c r="D52" i="1" s="1"/>
  <c r="Q52" i="1" s="1"/>
  <c r="K27" i="1"/>
  <c r="I49" i="1" s="1"/>
  <c r="V49" i="1" s="1"/>
  <c r="F39" i="1"/>
  <c r="D48" i="1" s="1"/>
  <c r="Q48" i="1" s="1"/>
  <c r="O39" i="1"/>
  <c r="E50" i="1" s="1"/>
  <c r="R50" i="1" s="1"/>
  <c r="G27" i="1"/>
  <c r="I48" i="1" s="1"/>
  <c r="V48" i="1" s="1"/>
  <c r="N27" i="1"/>
  <c r="H50" i="1" s="1"/>
  <c r="U50" i="1" s="1"/>
  <c r="W27" i="1"/>
  <c r="I52" i="1" s="1"/>
  <c r="V52" i="1" s="1"/>
  <c r="W39" i="1"/>
  <c r="E52" i="1" s="1"/>
  <c r="R52" i="1" s="1"/>
  <c r="AA27" i="1"/>
  <c r="I53" i="1" s="1"/>
  <c r="V53" i="1" s="1"/>
  <c r="N39" i="1"/>
  <c r="D50" i="1" s="1"/>
  <c r="Q50" i="1" s="1"/>
  <c r="Z39" i="1"/>
  <c r="D53" i="1" s="1"/>
  <c r="Q53" i="1" s="1"/>
  <c r="S27" i="1"/>
  <c r="I51" i="1" s="1"/>
  <c r="V51" i="1" s="1"/>
  <c r="AA39" i="1"/>
  <c r="E53" i="1" s="1"/>
  <c r="R53" i="1" s="1"/>
  <c r="C23" i="1"/>
  <c r="C25" i="1" s="1"/>
  <c r="B23" i="1"/>
  <c r="B25" i="1" s="1"/>
  <c r="B27" i="1" s="1"/>
  <c r="H47" i="1" s="1"/>
  <c r="U47" i="1" s="1"/>
  <c r="C22" i="1"/>
  <c r="B22" i="1"/>
  <c r="F47" i="1"/>
  <c r="S47" i="1" s="1"/>
  <c r="G47" i="1" l="1"/>
  <c r="T47" i="1" s="1"/>
  <c r="C27" i="1"/>
  <c r="I47" i="1" s="1"/>
  <c r="V47" i="1" s="1"/>
</calcChain>
</file>

<file path=xl/sharedStrings.xml><?xml version="1.0" encoding="utf-8"?>
<sst xmlns="http://schemas.openxmlformats.org/spreadsheetml/2006/main" count="99" uniqueCount="39">
  <si>
    <t>y0</t>
  </si>
  <si>
    <t>A</t>
  </si>
  <si>
    <t>R0</t>
  </si>
  <si>
    <t>Model</t>
  </si>
  <si>
    <t>Exponential</t>
  </si>
  <si>
    <t>Equation</t>
  </si>
  <si>
    <t>y = y0 + A*exp(R0*x)</t>
  </si>
  <si>
    <t>Plot</t>
  </si>
  <si>
    <t>1/n</t>
  </si>
  <si>
    <t>Odchylka</t>
  </si>
  <si>
    <t>--přesný fit</t>
  </si>
  <si>
    <t>--linear fit</t>
  </si>
  <si>
    <t>intercept</t>
  </si>
  <si>
    <t>slope</t>
  </si>
  <si>
    <t>ln n</t>
  </si>
  <si>
    <t>r0 poloměr výbojky [m]</t>
  </si>
  <si>
    <t>5Pa</t>
  </si>
  <si>
    <t>10Pa</t>
  </si>
  <si>
    <t>20Pa</t>
  </si>
  <si>
    <t>50Pa</t>
  </si>
  <si>
    <t>100Pa</t>
  </si>
  <si>
    <t>200Pa</t>
  </si>
  <si>
    <t>450Pa</t>
  </si>
  <si>
    <t>\lambda</t>
  </si>
  <si>
    <t>\alpha</t>
  </si>
  <si>
    <t>D</t>
  </si>
  <si>
    <t>Slope corrected</t>
  </si>
  <si>
    <t>R0 corrected</t>
  </si>
  <si>
    <t>Difusní rekomb.</t>
  </si>
  <si>
    <t>Objemová rekomb.</t>
  </si>
  <si>
    <t>\pm</t>
  </si>
  <si>
    <t>Tlak</t>
  </si>
  <si>
    <t>Tlak [Pa]</t>
  </si>
  <si>
    <t>[Pa]</t>
  </si>
  <si>
    <t>Kombinovaná rekombinace 1/n</t>
  </si>
  <si>
    <t>Kombinovaná rekombinace ln n</t>
  </si>
  <si>
    <t>y0 corrected</t>
  </si>
  <si>
    <t>A not updated</t>
  </si>
  <si>
    <t>Intercept not 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</si>
</sst>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E+00"/>
    <numFmt numFmtId="166" formatCode="0.000"/>
    <numFmt numFmtId="167" formatCode="0.0"/>
  </numFmts>
  <fonts count="6" x14ac:knownFonts="1">
    <font>
      <sz val="11"/>
      <color theme="1"/>
      <name val="Calibri"/>
      <family val="2"/>
      <charset val="238"/>
      <scheme val="minor"/>
    </font>
    <font>
      <sz val="9"/>
      <color rgb="FF00000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b/>
      <sz val="9"/>
      <color rgb="FF000000"/>
      <name val="Arial"/>
      <family val="2"/>
      <charset val="238"/>
    </font>
    <font>
      <b/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C0C0C0"/>
      </right>
      <top style="thin">
        <color rgb="FF000000"/>
      </top>
      <bottom style="thin">
        <color rgb="FFC0C0C0"/>
      </bottom>
      <diagonal/>
    </border>
    <border>
      <left/>
      <right style="thin">
        <color rgb="FF000000"/>
      </right>
      <top style="thin">
        <color rgb="FF000000"/>
      </top>
      <bottom style="thin">
        <color rgb="FFC0C0C0"/>
      </bottom>
      <diagonal/>
    </border>
    <border>
      <left style="thin">
        <color rgb="FF00000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000000"/>
      </right>
      <top/>
      <bottom style="thin">
        <color rgb="FFC0C0C0"/>
      </bottom>
      <diagonal/>
    </border>
    <border>
      <left style="thin">
        <color rgb="FF000000"/>
      </left>
      <right style="thin">
        <color rgb="FFC0C0C0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top" wrapText="1"/>
    </xf>
    <xf numFmtId="11" fontId="0" fillId="0" borderId="0" xfId="0" applyNumberFormat="1"/>
    <xf numFmtId="11" fontId="1" fillId="2" borderId="4" xfId="0" applyNumberFormat="1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center" wrapText="1"/>
    </xf>
    <xf numFmtId="0" fontId="2" fillId="0" borderId="0" xfId="0" applyFont="1"/>
    <xf numFmtId="0" fontId="2" fillId="0" borderId="0" xfId="0" quotePrefix="1" applyFont="1"/>
    <xf numFmtId="0" fontId="3" fillId="2" borderId="4" xfId="0" applyFont="1" applyFill="1" applyBorder="1" applyAlignment="1">
      <alignment horizontal="center" vertical="top" wrapText="1"/>
    </xf>
    <xf numFmtId="164" fontId="0" fillId="0" borderId="0" xfId="0" applyNumberFormat="1"/>
    <xf numFmtId="0" fontId="0" fillId="0" borderId="0" xfId="0" applyFont="1"/>
    <xf numFmtId="0" fontId="3" fillId="2" borderId="5" xfId="0" applyFont="1" applyFill="1" applyBorder="1" applyAlignment="1">
      <alignment horizontal="left" vertical="center" wrapText="1"/>
    </xf>
    <xf numFmtId="11" fontId="2" fillId="0" borderId="0" xfId="0" applyNumberFormat="1" applyFon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11" fontId="1" fillId="2" borderId="3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4" fillId="2" borderId="5" xfId="0" applyFont="1" applyFill="1" applyBorder="1" applyAlignment="1">
      <alignment horizontal="left" vertical="center" wrapText="1"/>
    </xf>
    <xf numFmtId="11" fontId="5" fillId="2" borderId="0" xfId="0" applyNumberFormat="1" applyFont="1" applyFill="1" applyBorder="1" applyAlignment="1">
      <alignment horizontal="right" vertical="top" wrapText="1"/>
    </xf>
    <xf numFmtId="0" fontId="0" fillId="0" borderId="0" xfId="0" applyFont="1" applyAlignment="1">
      <alignment horizontal="right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3"/>
  <sheetViews>
    <sheetView tabSelected="1" topLeftCell="A16" workbookViewId="0">
      <pane xSplit="1" topLeftCell="B1" activePane="topRight" state="frozen"/>
      <selection activeCell="A10" sqref="A10"/>
      <selection pane="topRight" activeCell="M32" sqref="M32"/>
    </sheetView>
  </sheetViews>
  <sheetFormatPr defaultRowHeight="14.4" x14ac:dyDescent="0.3"/>
  <cols>
    <col min="1" max="1" width="21.109375" style="12" bestFit="1" customWidth="1"/>
    <col min="2" max="2" width="12" style="12" bestFit="1" customWidth="1"/>
    <col min="3" max="3" width="10.6640625" style="12" bestFit="1" customWidth="1"/>
    <col min="4" max="4" width="10" style="12" bestFit="1" customWidth="1"/>
    <col min="6" max="6" width="12" bestFit="1" customWidth="1"/>
    <col min="10" max="10" width="12" bestFit="1" customWidth="1"/>
    <col min="14" max="14" width="12" bestFit="1" customWidth="1"/>
    <col min="18" max="18" width="12" bestFit="1" customWidth="1"/>
    <col min="22" max="22" width="12" bestFit="1" customWidth="1"/>
    <col min="26" max="26" width="12" bestFit="1" customWidth="1"/>
  </cols>
  <sheetData>
    <row r="1" spans="1:27" x14ac:dyDescent="0.3">
      <c r="A1" s="22" t="s">
        <v>16</v>
      </c>
      <c r="B1" s="22">
        <f>5*1.59</f>
        <v>7.95</v>
      </c>
      <c r="C1" s="22"/>
      <c r="D1" s="22"/>
      <c r="E1" s="22" t="s">
        <v>17</v>
      </c>
      <c r="F1" s="22">
        <f>10*1.59</f>
        <v>15.9</v>
      </c>
      <c r="G1" s="22"/>
      <c r="H1" s="22"/>
      <c r="I1" s="22" t="s">
        <v>18</v>
      </c>
      <c r="J1" s="22">
        <f>20*1.59</f>
        <v>31.8</v>
      </c>
      <c r="K1" s="22"/>
      <c r="L1" s="22"/>
      <c r="M1" s="22" t="s">
        <v>19</v>
      </c>
      <c r="N1" s="22">
        <f>50*1.59</f>
        <v>79.5</v>
      </c>
      <c r="O1" s="22"/>
      <c r="P1" s="22"/>
      <c r="Q1" s="22" t="s">
        <v>20</v>
      </c>
      <c r="R1" s="22">
        <f>100*1.59</f>
        <v>159</v>
      </c>
      <c r="S1" s="22"/>
      <c r="T1" s="22"/>
      <c r="U1" s="22" t="s">
        <v>21</v>
      </c>
      <c r="V1" s="22">
        <f>200*1.59</f>
        <v>318</v>
      </c>
      <c r="W1" s="22"/>
      <c r="X1" s="22"/>
      <c r="Y1" s="22" t="s">
        <v>22</v>
      </c>
      <c r="Z1">
        <f>450*1.59</f>
        <v>715.5</v>
      </c>
    </row>
    <row r="2" spans="1:27" x14ac:dyDescent="0.3">
      <c r="A2" s="13">
        <v>43</v>
      </c>
      <c r="B2" s="14">
        <v>8.4260308314545573E-8</v>
      </c>
      <c r="C2" s="14">
        <v>16.289354921316718</v>
      </c>
      <c r="E2" s="1">
        <v>22</v>
      </c>
      <c r="F2" s="2">
        <v>5.6950304287561705E-8</v>
      </c>
      <c r="G2" s="2">
        <v>16.681086804002319</v>
      </c>
      <c r="I2" s="3">
        <v>16</v>
      </c>
      <c r="J2" s="4">
        <v>4.248676749635339E-8</v>
      </c>
      <c r="K2" s="4">
        <v>16.974073162523435</v>
      </c>
      <c r="M2" s="5">
        <v>90</v>
      </c>
      <c r="N2" s="6">
        <v>4.2750180028878834E-8</v>
      </c>
      <c r="O2" s="6">
        <v>16.967892430370664</v>
      </c>
      <c r="Q2" s="7">
        <v>116</v>
      </c>
      <c r="R2" s="8">
        <v>3.9961246855605651E-8</v>
      </c>
      <c r="S2" s="8">
        <v>17.035355681060114</v>
      </c>
      <c r="U2" s="9">
        <v>200</v>
      </c>
      <c r="V2" s="10">
        <v>4.344240543241562E-8</v>
      </c>
      <c r="W2" s="10">
        <v>16.951829789179403</v>
      </c>
      <c r="Y2" s="11">
        <v>280</v>
      </c>
      <c r="Z2" s="19">
        <v>4.6055300414299102E-8</v>
      </c>
      <c r="AA2" s="12">
        <v>16.893422979581029</v>
      </c>
    </row>
    <row r="3" spans="1:27" x14ac:dyDescent="0.3">
      <c r="A3" s="13">
        <v>50</v>
      </c>
      <c r="B3" s="14">
        <v>9.076187531412496E-8</v>
      </c>
      <c r="C3" s="14">
        <v>16.215026514906619</v>
      </c>
      <c r="E3" s="1">
        <v>27</v>
      </c>
      <c r="F3" s="2">
        <v>7.441250218594136E-8</v>
      </c>
      <c r="G3" s="2">
        <v>16.413641869090906</v>
      </c>
      <c r="I3" s="3">
        <v>20</v>
      </c>
      <c r="J3" s="4">
        <v>4.5417643606784253E-8</v>
      </c>
      <c r="K3" s="4">
        <v>16.907365181694423</v>
      </c>
      <c r="M3" s="5">
        <v>95</v>
      </c>
      <c r="N3" s="6">
        <v>4.372466381546406E-8</v>
      </c>
      <c r="O3" s="6">
        <v>16.94535350468276</v>
      </c>
      <c r="Q3" s="7">
        <v>122</v>
      </c>
      <c r="R3" s="8">
        <v>4.089660860124088E-8</v>
      </c>
      <c r="S3" s="8">
        <v>17.012218696620714</v>
      </c>
      <c r="U3" s="9">
        <v>212</v>
      </c>
      <c r="V3" s="10">
        <v>4.5574135037828612E-8</v>
      </c>
      <c r="W3" s="10">
        <v>16.903925495435541</v>
      </c>
      <c r="Y3" s="11">
        <v>300</v>
      </c>
      <c r="Z3" s="12">
        <v>4.9982395435461333E-8</v>
      </c>
      <c r="AA3" s="12">
        <v>16.81159498480773</v>
      </c>
    </row>
    <row r="4" spans="1:27" x14ac:dyDescent="0.3">
      <c r="A4" s="13">
        <v>60</v>
      </c>
      <c r="B4" s="14">
        <v>9.4555780070022056E-8</v>
      </c>
      <c r="C4" s="14">
        <v>16.17407591129351</v>
      </c>
      <c r="E4" s="1">
        <v>37</v>
      </c>
      <c r="F4" s="2">
        <v>7.2875688840507647E-8</v>
      </c>
      <c r="G4" s="2">
        <v>16.434510739963546</v>
      </c>
      <c r="I4" s="3">
        <v>30</v>
      </c>
      <c r="J4" s="4">
        <v>4.6877668813059652E-8</v>
      </c>
      <c r="K4" s="4">
        <v>16.875724419597947</v>
      </c>
      <c r="M4" s="5">
        <v>105</v>
      </c>
      <c r="N4" s="6">
        <v>4.6366984539992877E-8</v>
      </c>
      <c r="O4" s="6">
        <v>16.886678171065356</v>
      </c>
      <c r="Q4" s="7">
        <v>132</v>
      </c>
      <c r="R4" s="8">
        <v>4.1492797111299002E-8</v>
      </c>
      <c r="S4" s="8">
        <v>16.997745988356819</v>
      </c>
      <c r="U4" s="9">
        <v>232</v>
      </c>
      <c r="V4" s="10">
        <v>4.9263833296055842E-8</v>
      </c>
      <c r="W4" s="10">
        <v>16.826075629659734</v>
      </c>
      <c r="Y4" s="11">
        <v>330</v>
      </c>
      <c r="Z4" s="12">
        <v>5.2277883225830577E-8</v>
      </c>
      <c r="AA4" s="12">
        <v>16.766692438187018</v>
      </c>
    </row>
    <row r="5" spans="1:27" x14ac:dyDescent="0.3">
      <c r="A5" s="13">
        <v>74</v>
      </c>
      <c r="B5" s="14">
        <v>1.0397235451423755E-7</v>
      </c>
      <c r="C5" s="14">
        <v>16.079140795120448</v>
      </c>
      <c r="E5" s="1">
        <v>52</v>
      </c>
      <c r="F5" s="2">
        <v>8.1909026315165777E-8</v>
      </c>
      <c r="G5" s="2">
        <v>16.317656640741834</v>
      </c>
      <c r="I5" s="3">
        <v>45</v>
      </c>
      <c r="J5" s="4">
        <v>5.0893436807717408E-8</v>
      </c>
      <c r="K5" s="4">
        <v>16.793531864577702</v>
      </c>
      <c r="M5" s="5">
        <v>120</v>
      </c>
      <c r="N5" s="6">
        <v>4.9963970316877607E-8</v>
      </c>
      <c r="O5" s="6">
        <v>16.811963684933119</v>
      </c>
      <c r="Q5" s="7">
        <v>148</v>
      </c>
      <c r="R5" s="8">
        <v>4.3974300053414788E-8</v>
      </c>
      <c r="S5" s="8">
        <v>16.939660463370107</v>
      </c>
      <c r="U5" s="9">
        <v>264</v>
      </c>
      <c r="V5" s="10">
        <v>5.2007972551273734E-8</v>
      </c>
      <c r="W5" s="10">
        <v>16.771868811823307</v>
      </c>
      <c r="Y5" s="11">
        <v>380</v>
      </c>
      <c r="Z5" s="12">
        <v>6.1476604838738544E-8</v>
      </c>
      <c r="AA5" s="12">
        <v>16.604609143634047</v>
      </c>
    </row>
    <row r="6" spans="1:27" x14ac:dyDescent="0.3">
      <c r="A6" s="13">
        <v>92</v>
      </c>
      <c r="B6" s="14">
        <v>1.2329915137013486E-7</v>
      </c>
      <c r="C6" s="14">
        <v>15.908652309442662</v>
      </c>
      <c r="E6" s="1">
        <v>72</v>
      </c>
      <c r="F6" s="2">
        <v>9.7909013697484424E-8</v>
      </c>
      <c r="G6" s="2">
        <v>16.139227221193785</v>
      </c>
      <c r="I6" s="3">
        <v>65</v>
      </c>
      <c r="J6" s="4">
        <v>5.5873193607458948E-8</v>
      </c>
      <c r="K6" s="4">
        <v>16.700181113708272</v>
      </c>
      <c r="M6" s="5">
        <v>140</v>
      </c>
      <c r="N6" s="6">
        <v>5.4416510379035822E-8</v>
      </c>
      <c r="O6" s="6">
        <v>16.726598229516576</v>
      </c>
      <c r="Q6" s="7">
        <v>168</v>
      </c>
      <c r="R6" s="8">
        <v>4.682113720200413E-8</v>
      </c>
      <c r="S6" s="8">
        <v>16.876931086370323</v>
      </c>
      <c r="U6" s="9">
        <v>312</v>
      </c>
      <c r="V6" s="10">
        <v>5.8066156915588176E-8</v>
      </c>
      <c r="W6" s="10">
        <v>16.661682839955866</v>
      </c>
      <c r="Y6" s="11">
        <v>440</v>
      </c>
      <c r="Z6" s="12">
        <v>7.0265972077729864E-8</v>
      </c>
      <c r="AA6" s="12">
        <v>16.470978194037965</v>
      </c>
    </row>
    <row r="7" spans="1:27" x14ac:dyDescent="0.3">
      <c r="A7" s="13">
        <v>115</v>
      </c>
      <c r="B7" s="14">
        <v>1.4545843826105397E-7</v>
      </c>
      <c r="C7" s="14">
        <v>15.743375438830286</v>
      </c>
      <c r="E7" s="1">
        <v>102</v>
      </c>
      <c r="F7" s="2">
        <v>1.2159341328936314E-7</v>
      </c>
      <c r="G7" s="2">
        <v>15.922583035909694</v>
      </c>
      <c r="I7" s="3">
        <v>95</v>
      </c>
      <c r="J7" s="4">
        <v>6.6583979400888755E-8</v>
      </c>
      <c r="K7" s="4">
        <v>16.524801837872953</v>
      </c>
      <c r="M7" s="5">
        <v>170</v>
      </c>
      <c r="N7" s="6">
        <v>6.1963744086802715E-8</v>
      </c>
      <c r="O7" s="6">
        <v>16.596716395741119</v>
      </c>
      <c r="Q7" s="7">
        <v>198</v>
      </c>
      <c r="R7" s="8">
        <v>5.1478665727641254E-8</v>
      </c>
      <c r="S7" s="8">
        <v>16.782098372820855</v>
      </c>
      <c r="U7" s="9">
        <v>380</v>
      </c>
      <c r="V7" s="10">
        <v>6.7792182430453608E-8</v>
      </c>
      <c r="W7" s="10">
        <v>16.506818952033647</v>
      </c>
      <c r="Y7" s="11">
        <v>510</v>
      </c>
      <c r="Z7" s="12">
        <v>7.8035318835550409E-8</v>
      </c>
      <c r="AA7" s="12">
        <v>16.366104307158352</v>
      </c>
    </row>
    <row r="8" spans="1:27" x14ac:dyDescent="0.3">
      <c r="A8" s="13">
        <v>144</v>
      </c>
      <c r="B8" s="14">
        <v>1.7213764449820891E-7</v>
      </c>
      <c r="C8" s="14">
        <v>15.574971421458713</v>
      </c>
      <c r="E8" s="1">
        <v>142</v>
      </c>
      <c r="F8" s="2">
        <v>1.554467336412952E-7</v>
      </c>
      <c r="G8" s="2">
        <v>15.676962712940986</v>
      </c>
      <c r="I8" s="3">
        <v>134</v>
      </c>
      <c r="J8" s="4">
        <v>8.2490671067020441E-8</v>
      </c>
      <c r="K8" s="4">
        <v>16.310580627975082</v>
      </c>
      <c r="M8" s="5">
        <v>210</v>
      </c>
      <c r="N8" s="6">
        <v>7.3714596140022764E-8</v>
      </c>
      <c r="O8" s="6">
        <v>16.423065009327171</v>
      </c>
      <c r="Q8" s="7">
        <v>240</v>
      </c>
      <c r="R8" s="8">
        <v>5.8010804113857401E-8</v>
      </c>
      <c r="S8" s="8">
        <v>16.662636565922423</v>
      </c>
      <c r="U8" s="9">
        <v>476</v>
      </c>
      <c r="V8" s="10">
        <v>8.3315888038938972E-8</v>
      </c>
      <c r="W8" s="10">
        <v>16.300626573200422</v>
      </c>
      <c r="Y8" s="11">
        <v>620</v>
      </c>
      <c r="Z8" s="12">
        <v>9.4859062304935741E-8</v>
      </c>
      <c r="AA8" s="12">
        <v>16.170873601587623</v>
      </c>
    </row>
    <row r="9" spans="1:27" x14ac:dyDescent="0.3">
      <c r="A9" s="13">
        <v>190</v>
      </c>
      <c r="B9" s="14">
        <v>2.2974099688888707E-7</v>
      </c>
      <c r="C9" s="14">
        <v>15.28631326303387</v>
      </c>
      <c r="E9" s="1">
        <v>192</v>
      </c>
      <c r="F9" s="2">
        <v>2.0539236633628491E-7</v>
      </c>
      <c r="G9" s="2">
        <v>15.398343705009745</v>
      </c>
      <c r="I9" s="3">
        <v>184</v>
      </c>
      <c r="J9" s="4">
        <v>1.161603327270274E-7</v>
      </c>
      <c r="K9" s="4">
        <v>15.96829442148846</v>
      </c>
      <c r="M9" s="5">
        <v>260</v>
      </c>
      <c r="N9" s="6">
        <v>8.9808011785858646E-8</v>
      </c>
      <c r="O9" s="6">
        <v>16.225591647512626</v>
      </c>
      <c r="Q9" s="7">
        <v>292</v>
      </c>
      <c r="R9" s="8">
        <v>6.8372284430203147E-8</v>
      </c>
      <c r="S9" s="8">
        <v>16.498298292821801</v>
      </c>
      <c r="U9" s="9">
        <v>600</v>
      </c>
      <c r="V9" s="10">
        <v>1.044778276296475E-7</v>
      </c>
      <c r="W9" s="10">
        <v>16.07429096384686</v>
      </c>
      <c r="Y9" s="11">
        <v>770</v>
      </c>
      <c r="Z9" s="12">
        <v>1.1801863270045503E-7</v>
      </c>
      <c r="AA9" s="12">
        <v>15.952423320705165</v>
      </c>
    </row>
    <row r="10" spans="1:27" x14ac:dyDescent="0.3">
      <c r="A10" s="13">
        <v>248</v>
      </c>
      <c r="B10" s="14">
        <v>3.0738865088965594E-7</v>
      </c>
      <c r="C10" s="14">
        <v>14.99515292620578</v>
      </c>
      <c r="E10" s="1">
        <v>252</v>
      </c>
      <c r="F10" s="2">
        <v>2.5794158286968908E-7</v>
      </c>
      <c r="G10" s="2">
        <v>15.170532700648049</v>
      </c>
      <c r="I10" s="3">
        <v>244</v>
      </c>
      <c r="J10" s="4">
        <v>1.5505056714618266E-7</v>
      </c>
      <c r="K10" s="4">
        <v>15.679514533578958</v>
      </c>
      <c r="M10" s="5">
        <v>320</v>
      </c>
      <c r="N10" s="6">
        <v>1.1400048007701226E-7</v>
      </c>
      <c r="O10" s="6">
        <v>15.987063177358921</v>
      </c>
      <c r="Q10" s="7">
        <v>352</v>
      </c>
      <c r="R10" s="8">
        <v>7.895698707577385E-8</v>
      </c>
      <c r="S10" s="8">
        <v>16.354362600150854</v>
      </c>
      <c r="U10" s="9">
        <v>720</v>
      </c>
      <c r="V10" s="10">
        <v>1.3052000803733277E-7</v>
      </c>
      <c r="W10" s="10">
        <v>15.851739303641974</v>
      </c>
      <c r="Y10" s="11">
        <v>970</v>
      </c>
      <c r="Z10" s="12">
        <v>1.5838227637987659E-7</v>
      </c>
      <c r="AA10" s="12">
        <v>15.658254255367595</v>
      </c>
    </row>
    <row r="11" spans="1:27" x14ac:dyDescent="0.3">
      <c r="A11" s="13">
        <v>324</v>
      </c>
      <c r="B11" s="14">
        <v>4.2721812496527727E-7</v>
      </c>
      <c r="C11" s="14">
        <v>14.665971122847264</v>
      </c>
      <c r="E11" s="1">
        <v>324</v>
      </c>
      <c r="F11" s="2">
        <v>3.3929238977475113E-7</v>
      </c>
      <c r="G11" s="2">
        <v>14.896403594600953</v>
      </c>
      <c r="I11" s="3">
        <v>316</v>
      </c>
      <c r="J11" s="4">
        <v>2.2738085749015507E-7</v>
      </c>
      <c r="K11" s="4">
        <v>15.296639439075875</v>
      </c>
      <c r="M11" s="5">
        <v>392</v>
      </c>
      <c r="N11" s="6">
        <v>1.5305528461337199E-7</v>
      </c>
      <c r="O11" s="6">
        <v>15.692466643478291</v>
      </c>
      <c r="Q11" s="7">
        <v>424</v>
      </c>
      <c r="R11" s="8">
        <v>9.5029007062118348E-8</v>
      </c>
      <c r="S11" s="8">
        <v>16.169083654455893</v>
      </c>
      <c r="U11" s="9">
        <v>860</v>
      </c>
      <c r="V11" s="10">
        <v>1.6461105491275836E-7</v>
      </c>
      <c r="W11" s="10">
        <v>15.619680388669794</v>
      </c>
      <c r="Y11" s="11">
        <v>1220</v>
      </c>
      <c r="Z11" s="12">
        <v>2.0373886361106246E-7</v>
      </c>
      <c r="AA11" s="12">
        <v>15.406426743442815</v>
      </c>
    </row>
    <row r="12" spans="1:27" x14ac:dyDescent="0.3">
      <c r="A12" s="13">
        <v>416</v>
      </c>
      <c r="B12" s="14">
        <v>6.0425029318717827E-7</v>
      </c>
      <c r="C12" s="14">
        <v>14.319277332154533</v>
      </c>
      <c r="E12" s="1">
        <v>404</v>
      </c>
      <c r="F12" s="2">
        <v>4.1808540920113758E-7</v>
      </c>
      <c r="G12" s="2">
        <v>14.687580097061439</v>
      </c>
      <c r="I12" s="3">
        <v>396</v>
      </c>
      <c r="J12" s="4">
        <v>3.1010113429236532E-7</v>
      </c>
      <c r="K12" s="4">
        <v>14.986367353019013</v>
      </c>
      <c r="M12" s="5">
        <v>472</v>
      </c>
      <c r="N12" s="6">
        <v>2.0448753552632444E-7</v>
      </c>
      <c r="O12" s="6">
        <v>15.402758814292659</v>
      </c>
      <c r="Q12" s="7">
        <v>500</v>
      </c>
      <c r="R12" s="8">
        <v>1.1377747654052516E-7</v>
      </c>
      <c r="S12" s="8">
        <v>15.989021256279724</v>
      </c>
      <c r="U12" s="9">
        <v>1050</v>
      </c>
      <c r="V12" s="10">
        <v>2.0784811645050378E-7</v>
      </c>
      <c r="W12" s="10">
        <v>15.386458233350391</v>
      </c>
      <c r="Y12" s="11">
        <v>1460</v>
      </c>
      <c r="Z12" s="12">
        <v>2.5496799983697724E-7</v>
      </c>
      <c r="AA12" s="12">
        <v>15.182127790498003</v>
      </c>
    </row>
    <row r="13" spans="1:27" x14ac:dyDescent="0.3">
      <c r="A13" s="13">
        <v>500</v>
      </c>
      <c r="B13" s="14">
        <v>7.772735048928447E-7</v>
      </c>
      <c r="C13" s="14">
        <v>14.067473547367541</v>
      </c>
      <c r="E13" s="1">
        <v>490</v>
      </c>
      <c r="F13" s="2">
        <v>5.3142181530983972E-7</v>
      </c>
      <c r="G13" s="2">
        <v>14.447709751941991</v>
      </c>
      <c r="I13" s="3">
        <v>484</v>
      </c>
      <c r="J13" s="4">
        <v>4.0377012680174967E-7</v>
      </c>
      <c r="K13" s="4">
        <v>14.722420113988221</v>
      </c>
      <c r="M13" s="5">
        <v>560</v>
      </c>
      <c r="N13" s="6">
        <v>2.8648172590781393E-7</v>
      </c>
      <c r="O13" s="6">
        <v>15.065591086742778</v>
      </c>
      <c r="Q13" s="7">
        <v>590</v>
      </c>
      <c r="R13" s="8">
        <v>1.4488412653066966E-7</v>
      </c>
      <c r="S13" s="8">
        <v>15.74733154137302</v>
      </c>
      <c r="U13" s="9">
        <v>1240</v>
      </c>
      <c r="V13" s="10">
        <v>2.7148161671764933E-7</v>
      </c>
      <c r="W13" s="10">
        <v>15.119371409928757</v>
      </c>
      <c r="Y13" s="11">
        <v>1760</v>
      </c>
      <c r="Z13" s="12">
        <v>3.0738302419369738E-7</v>
      </c>
      <c r="AA13" s="12">
        <v>14.995171231199933</v>
      </c>
    </row>
    <row r="14" spans="1:27" x14ac:dyDescent="0.3">
      <c r="A14" s="13">
        <v>600</v>
      </c>
      <c r="B14" s="14">
        <v>1.0378887388862026E-6</v>
      </c>
      <c r="C14" s="14">
        <v>13.778321966936522</v>
      </c>
      <c r="E14" s="1">
        <v>590</v>
      </c>
      <c r="F14" s="2">
        <v>6.6830319198056012E-7</v>
      </c>
      <c r="G14" s="2">
        <v>14.218523886171813</v>
      </c>
      <c r="I14" s="3">
        <v>580</v>
      </c>
      <c r="J14" s="4">
        <v>5.2358322080819486E-7</v>
      </c>
      <c r="K14" s="4">
        <v>14.462569849245011</v>
      </c>
      <c r="M14" s="5">
        <v>660</v>
      </c>
      <c r="N14" s="6">
        <v>4.1328511278503963E-7</v>
      </c>
      <c r="O14" s="6">
        <v>14.69912813643789</v>
      </c>
      <c r="Q14" s="7">
        <v>690</v>
      </c>
      <c r="R14" s="8">
        <v>1.8211441291471003E-7</v>
      </c>
      <c r="S14" s="8">
        <v>15.518630704993953</v>
      </c>
      <c r="U14" s="9">
        <v>1400</v>
      </c>
      <c r="V14" s="10">
        <v>3.5793722285289057E-7</v>
      </c>
      <c r="W14" s="10">
        <v>14.842908221081748</v>
      </c>
      <c r="Y14" s="11">
        <v>2080</v>
      </c>
      <c r="Z14" s="12">
        <v>4.2412946126728308E-7</v>
      </c>
      <c r="AA14" s="12">
        <v>14.673227095141588</v>
      </c>
    </row>
    <row r="15" spans="1:27" x14ac:dyDescent="0.3">
      <c r="A15" s="13">
        <v>700</v>
      </c>
      <c r="B15" s="14">
        <v>1.3572391200823665E-6</v>
      </c>
      <c r="C15" s="14">
        <v>13.510057980341541</v>
      </c>
      <c r="E15" s="1">
        <v>700</v>
      </c>
      <c r="F15" s="2">
        <v>8.5646622661596814E-7</v>
      </c>
      <c r="G15" s="2">
        <v>13.970450951814955</v>
      </c>
      <c r="I15" s="3">
        <v>690</v>
      </c>
      <c r="J15" s="4">
        <v>6.7864440543220945E-7</v>
      </c>
      <c r="K15" s="4">
        <v>14.203168549908103</v>
      </c>
      <c r="M15" s="5">
        <v>770</v>
      </c>
      <c r="N15" s="6">
        <v>5.9821268867533737E-7</v>
      </c>
      <c r="O15" s="6">
        <v>14.329319479549014</v>
      </c>
      <c r="Q15" s="7">
        <v>800</v>
      </c>
      <c r="R15" s="8">
        <v>2.3250179988715924E-7</v>
      </c>
      <c r="S15" s="8">
        <v>15.274367870498818</v>
      </c>
      <c r="U15" s="9">
        <v>1500</v>
      </c>
      <c r="V15" s="10">
        <v>3.9923767164363094E-7</v>
      </c>
      <c r="W15" s="10">
        <v>14.7337089291167</v>
      </c>
      <c r="Y15" s="11">
        <v>2280</v>
      </c>
      <c r="Z15" s="12">
        <v>4.5124771326645601E-7</v>
      </c>
      <c r="AA15" s="12">
        <v>14.611249394865721</v>
      </c>
    </row>
    <row r="16" spans="1:27" x14ac:dyDescent="0.3">
      <c r="A16" s="13">
        <v>800</v>
      </c>
      <c r="B16" s="14">
        <v>1.7469414416897612E-6</v>
      </c>
      <c r="C16" s="14">
        <v>13.257644046727455</v>
      </c>
      <c r="E16" s="1">
        <v>820</v>
      </c>
      <c r="F16" s="2">
        <v>1.1096354885716544E-6</v>
      </c>
      <c r="G16" s="2">
        <v>13.711478985245584</v>
      </c>
      <c r="I16" s="3">
        <v>810</v>
      </c>
      <c r="J16" s="4">
        <v>9.0024257863448205E-7</v>
      </c>
      <c r="K16" s="4">
        <v>13.920601578123184</v>
      </c>
      <c r="M16" s="5">
        <v>890</v>
      </c>
      <c r="N16" s="6">
        <v>7.8085284583732145E-7</v>
      </c>
      <c r="O16" s="6">
        <v>14.062879122481423</v>
      </c>
      <c r="Q16" s="7">
        <v>920</v>
      </c>
      <c r="R16" s="8">
        <v>3.1739004696826133E-7</v>
      </c>
      <c r="S16" s="8">
        <v>14.963134387353774</v>
      </c>
      <c r="U16" s="9">
        <v>1600</v>
      </c>
      <c r="V16" s="10">
        <v>4.5834558666616865E-7</v>
      </c>
      <c r="W16" s="10">
        <v>14.595642381326844</v>
      </c>
      <c r="Y16" s="11">
        <v>2400</v>
      </c>
      <c r="Z16" s="12">
        <v>5.0410815967767466E-7</v>
      </c>
      <c r="AA16" s="12">
        <v>14.500474989363804</v>
      </c>
    </row>
    <row r="18" spans="1:29" x14ac:dyDescent="0.3">
      <c r="A18" s="15" t="s">
        <v>3</v>
      </c>
      <c r="B18" s="16" t="s">
        <v>4</v>
      </c>
      <c r="C18" s="23" t="s">
        <v>10</v>
      </c>
      <c r="E18" t="s">
        <v>37</v>
      </c>
    </row>
    <row r="19" spans="1:29" ht="22.8" x14ac:dyDescent="0.3">
      <c r="A19" s="17" t="s">
        <v>5</v>
      </c>
      <c r="B19" s="18" t="s">
        <v>6</v>
      </c>
    </row>
    <row r="20" spans="1:29" x14ac:dyDescent="0.3">
      <c r="A20" s="17" t="s">
        <v>7</v>
      </c>
      <c r="B20" s="24" t="s">
        <v>8</v>
      </c>
      <c r="C20" s="12" t="s">
        <v>9</v>
      </c>
      <c r="D20" s="22" t="s">
        <v>14</v>
      </c>
      <c r="E20" s="17" t="s">
        <v>9</v>
      </c>
      <c r="F20" s="24" t="s">
        <v>8</v>
      </c>
      <c r="G20" s="14" t="s">
        <v>9</v>
      </c>
      <c r="H20" s="22" t="s">
        <v>14</v>
      </c>
      <c r="I20" s="17" t="s">
        <v>9</v>
      </c>
      <c r="J20" s="24" t="s">
        <v>8</v>
      </c>
      <c r="K20" s="14" t="s">
        <v>9</v>
      </c>
      <c r="L20" s="22" t="s">
        <v>14</v>
      </c>
      <c r="M20" s="17" t="s">
        <v>9</v>
      </c>
      <c r="N20" s="24" t="s">
        <v>8</v>
      </c>
      <c r="O20" s="14" t="s">
        <v>9</v>
      </c>
      <c r="P20" s="22" t="s">
        <v>14</v>
      </c>
      <c r="Q20" s="17" t="s">
        <v>9</v>
      </c>
      <c r="R20" s="24" t="s">
        <v>8</v>
      </c>
      <c r="S20" s="14" t="s">
        <v>9</v>
      </c>
      <c r="T20" s="22" t="s">
        <v>14</v>
      </c>
      <c r="U20" s="17" t="s">
        <v>9</v>
      </c>
      <c r="V20" s="24" t="s">
        <v>8</v>
      </c>
      <c r="W20" s="14" t="s">
        <v>9</v>
      </c>
      <c r="X20" s="22" t="s">
        <v>14</v>
      </c>
      <c r="Y20" s="17" t="s">
        <v>9</v>
      </c>
      <c r="Z20" s="24" t="s">
        <v>8</v>
      </c>
      <c r="AA20" s="14" t="s">
        <v>9</v>
      </c>
      <c r="AB20" s="22" t="s">
        <v>14</v>
      </c>
      <c r="AC20" s="17" t="s">
        <v>9</v>
      </c>
    </row>
    <row r="21" spans="1:29" x14ac:dyDescent="0.3">
      <c r="A21" s="21" t="s">
        <v>0</v>
      </c>
      <c r="B21" s="20">
        <f>-0.000000381</f>
        <v>-3.8099999999999998E-7</v>
      </c>
      <c r="C21" s="19">
        <v>1.39E-8</v>
      </c>
      <c r="D21" s="19">
        <v>-2.9999999999999999E-7</v>
      </c>
      <c r="E21" s="33">
        <v>2.5699999999999999E-8</v>
      </c>
      <c r="F21" s="19">
        <v>-3.6899999999999998E-7</v>
      </c>
      <c r="G21" s="19">
        <v>5.2399999999999999E-8</v>
      </c>
      <c r="H21" s="19">
        <v>-4.5400000000000002E-7</v>
      </c>
      <c r="I21" s="19">
        <v>5.9599999999999998E-8</v>
      </c>
      <c r="J21" s="19">
        <v>-2.4200000000000002E-7</v>
      </c>
      <c r="K21" s="19">
        <v>2.9000000000000002E-8</v>
      </c>
      <c r="L21" s="19">
        <v>-1.12E-7</v>
      </c>
      <c r="M21" s="19">
        <v>2.4500000000000001E-8</v>
      </c>
      <c r="N21" s="19">
        <v>-6.8099999999999994E-8</v>
      </c>
      <c r="O21" s="19">
        <v>1.85E-8</v>
      </c>
      <c r="P21" s="19">
        <v>-2.7599999999999999E-8</v>
      </c>
      <c r="Q21" s="19">
        <v>5.04E-9</v>
      </c>
      <c r="R21" s="19">
        <v>-1.29E-8</v>
      </c>
      <c r="S21" s="19">
        <v>3.2299999999999998E-9</v>
      </c>
      <c r="T21" s="19">
        <v>-1.9000000000000001E-8</v>
      </c>
      <c r="U21" s="19">
        <v>2.3400000000000002E-9</v>
      </c>
      <c r="V21" s="19">
        <v>-4.9199999999999997E-8</v>
      </c>
      <c r="W21" s="19">
        <v>8.9899999999999998E-9</v>
      </c>
      <c r="X21" s="19">
        <v>-6.0199999999999996E-8</v>
      </c>
      <c r="Y21" s="19">
        <v>6.3099999999999999E-9</v>
      </c>
      <c r="Z21" s="19">
        <v>-2.9799999999999999E-7</v>
      </c>
      <c r="AA21" s="19">
        <v>6.6600000000000001E-8</v>
      </c>
      <c r="AB21" s="19">
        <v>-2.9499999999999998E-7</v>
      </c>
      <c r="AC21" s="19">
        <v>3.7499999999999998E-8</v>
      </c>
    </row>
    <row r="22" spans="1:29" x14ac:dyDescent="0.3">
      <c r="A22" s="21" t="s">
        <v>1</v>
      </c>
      <c r="B22" s="20">
        <f>0.000000419</f>
        <v>4.1899999999999998E-7</v>
      </c>
      <c r="C22" s="19">
        <f>0.0000000118</f>
        <v>1.18E-8</v>
      </c>
      <c r="D22" s="19">
        <v>3.4700000000000002E-7</v>
      </c>
      <c r="E22" s="33">
        <v>2.4E-8</v>
      </c>
      <c r="F22" s="19">
        <v>4.1100000000000001E-7</v>
      </c>
      <c r="G22" s="19">
        <v>4.7799999999999998E-8</v>
      </c>
      <c r="H22" s="19">
        <v>5.0100000000000005E-7</v>
      </c>
      <c r="I22" s="19">
        <v>5.84E-8</v>
      </c>
      <c r="J22" s="19">
        <v>2.6600000000000003E-7</v>
      </c>
      <c r="K22" s="19">
        <v>2.59E-8</v>
      </c>
      <c r="L22" s="19">
        <v>1.4700000000000001E-7</v>
      </c>
      <c r="M22" s="19">
        <v>2.33E-8</v>
      </c>
      <c r="N22" s="19">
        <v>8.2399999999999997E-8</v>
      </c>
      <c r="O22" s="19">
        <v>1.26E-8</v>
      </c>
      <c r="P22" s="19">
        <v>5.2800000000000003E-8</v>
      </c>
      <c r="Q22" s="19">
        <v>3.9600000000000004E-9</v>
      </c>
      <c r="R22" s="19">
        <v>4.1099999999999997E-8</v>
      </c>
      <c r="S22" s="19">
        <v>2.3499999999999999E-9</v>
      </c>
      <c r="T22" s="19">
        <v>4.5900000000000001E-8</v>
      </c>
      <c r="U22" s="19">
        <v>1.97E-9</v>
      </c>
      <c r="V22" s="19">
        <v>7.4200000000000003E-8</v>
      </c>
      <c r="W22" s="19">
        <v>6.7999999999999997E-9</v>
      </c>
      <c r="X22" s="19">
        <v>8.3200000000000004E-8</v>
      </c>
      <c r="Y22" s="19">
        <v>5.4700000000000003E-9</v>
      </c>
      <c r="Z22" s="19">
        <v>3.0800000000000001E-7</v>
      </c>
      <c r="AA22" s="19">
        <v>6.1900000000000005E-8</v>
      </c>
      <c r="AB22" s="19">
        <v>3.0499999999999999E-7</v>
      </c>
      <c r="AC22" s="19">
        <v>3.6099999999999999E-8</v>
      </c>
    </row>
    <row r="23" spans="1:29" x14ac:dyDescent="0.3">
      <c r="A23" s="17" t="s">
        <v>2</v>
      </c>
      <c r="B23" s="20">
        <f>0.00203</f>
        <v>2.0300000000000001E-3</v>
      </c>
      <c r="C23" s="19">
        <f>0.0000289</f>
        <v>2.8900000000000001E-5</v>
      </c>
      <c r="D23" s="19">
        <v>2.2499999999999998E-3</v>
      </c>
      <c r="E23" s="33">
        <v>8.7999999999999998E-5</v>
      </c>
      <c r="F23" s="19">
        <v>1.56E-3</v>
      </c>
      <c r="G23" s="19">
        <v>1.05E-4</v>
      </c>
      <c r="H23" s="19">
        <v>1.39E-3</v>
      </c>
      <c r="I23" s="19">
        <v>1.0900000000000001E-4</v>
      </c>
      <c r="J23" s="19">
        <v>1.8E-3</v>
      </c>
      <c r="K23" s="19">
        <v>9.48E-5</v>
      </c>
      <c r="L23" s="19">
        <v>2.48E-3</v>
      </c>
      <c r="M23" s="19">
        <v>2.1599999999999999E-4</v>
      </c>
      <c r="N23" s="19">
        <v>2.65E-3</v>
      </c>
      <c r="O23" s="19">
        <v>1.5799999999999999E-4</v>
      </c>
      <c r="P23" s="19">
        <v>3.15E-3</v>
      </c>
      <c r="Q23" s="19">
        <v>9.7899999999999994E-5</v>
      </c>
      <c r="R23" s="19">
        <v>2.2599999999999999E-3</v>
      </c>
      <c r="S23" s="19">
        <v>5.4599999999999999E-5</v>
      </c>
      <c r="T23" s="19">
        <v>2.15E-3</v>
      </c>
      <c r="U23" s="19">
        <v>4.5500000000000001E-5</v>
      </c>
      <c r="V23" s="19">
        <v>1.1999999999999999E-3</v>
      </c>
      <c r="W23" s="19">
        <v>4.88E-5</v>
      </c>
      <c r="X23" s="19">
        <v>1.14E-3</v>
      </c>
      <c r="Y23" s="19">
        <v>3.82E-5</v>
      </c>
      <c r="Z23" s="19">
        <v>3.97E-4</v>
      </c>
      <c r="AA23" s="19">
        <v>5.0899999999999997E-5</v>
      </c>
      <c r="AB23" s="19">
        <v>3.9899999999999999E-4</v>
      </c>
      <c r="AC23" s="19">
        <v>3.2499999999999997E-5</v>
      </c>
    </row>
    <row r="24" spans="1:29" s="38" customFormat="1" x14ac:dyDescent="0.3">
      <c r="A24" s="36" t="s">
        <v>36</v>
      </c>
      <c r="B24" s="37">
        <f>B21*0.000000001</f>
        <v>-3.8100000000000003E-16</v>
      </c>
      <c r="C24" s="37">
        <f t="shared" ref="C24:AC24" si="0">C21*0.000000001</f>
        <v>1.3900000000000002E-17</v>
      </c>
      <c r="D24" s="37">
        <f t="shared" si="0"/>
        <v>-2.9999999999999999E-16</v>
      </c>
      <c r="E24" s="37">
        <f t="shared" si="0"/>
        <v>2.57E-17</v>
      </c>
      <c r="F24" s="37">
        <f t="shared" si="0"/>
        <v>-3.6899999999999998E-16</v>
      </c>
      <c r="G24" s="37">
        <f t="shared" si="0"/>
        <v>5.2400000000000005E-17</v>
      </c>
      <c r="H24" s="37">
        <f t="shared" si="0"/>
        <v>-4.5400000000000008E-16</v>
      </c>
      <c r="I24" s="37">
        <f t="shared" si="0"/>
        <v>5.9599999999999997E-17</v>
      </c>
      <c r="J24" s="37">
        <f t="shared" si="0"/>
        <v>-2.4200000000000004E-16</v>
      </c>
      <c r="K24" s="37">
        <f t="shared" si="0"/>
        <v>2.9000000000000003E-17</v>
      </c>
      <c r="L24" s="37">
        <f t="shared" si="0"/>
        <v>-1.12E-16</v>
      </c>
      <c r="M24" s="37">
        <f t="shared" si="0"/>
        <v>2.4500000000000004E-17</v>
      </c>
      <c r="N24" s="37">
        <f t="shared" si="0"/>
        <v>-6.81E-17</v>
      </c>
      <c r="O24" s="37">
        <f t="shared" si="0"/>
        <v>1.8500000000000002E-17</v>
      </c>
      <c r="P24" s="37">
        <f t="shared" si="0"/>
        <v>-2.7600000000000001E-17</v>
      </c>
      <c r="Q24" s="37">
        <f t="shared" si="0"/>
        <v>5.0400000000000001E-18</v>
      </c>
      <c r="R24" s="37">
        <f t="shared" si="0"/>
        <v>-1.2900000000000001E-17</v>
      </c>
      <c r="S24" s="37">
        <f t="shared" si="0"/>
        <v>3.2300000000000001E-18</v>
      </c>
      <c r="T24" s="37">
        <f t="shared" si="0"/>
        <v>-1.9000000000000004E-17</v>
      </c>
      <c r="U24" s="37">
        <f t="shared" si="0"/>
        <v>2.3400000000000003E-18</v>
      </c>
      <c r="V24" s="37">
        <f t="shared" si="0"/>
        <v>-4.9200000000000003E-17</v>
      </c>
      <c r="W24" s="37">
        <f t="shared" si="0"/>
        <v>8.9900000000000007E-18</v>
      </c>
      <c r="X24" s="37">
        <f t="shared" si="0"/>
        <v>-6.0199999999999997E-17</v>
      </c>
      <c r="Y24" s="37">
        <f t="shared" si="0"/>
        <v>6.3100000000000003E-18</v>
      </c>
      <c r="Z24" s="37">
        <f t="shared" si="0"/>
        <v>-2.9800000000000001E-16</v>
      </c>
      <c r="AA24" s="37">
        <f t="shared" si="0"/>
        <v>6.66E-17</v>
      </c>
      <c r="AB24" s="37">
        <f t="shared" si="0"/>
        <v>-2.9500000000000001E-16</v>
      </c>
      <c r="AC24" s="37">
        <f t="shared" si="0"/>
        <v>3.7499999999999999E-17</v>
      </c>
    </row>
    <row r="25" spans="1:29" s="14" customFormat="1" x14ac:dyDescent="0.3">
      <c r="A25" s="27" t="s">
        <v>27</v>
      </c>
      <c r="B25" s="19">
        <f t="shared" ref="B25:AC25" si="1">B23*1000000</f>
        <v>2030.0000000000002</v>
      </c>
      <c r="C25" s="19">
        <f t="shared" si="1"/>
        <v>28.900000000000002</v>
      </c>
      <c r="D25" s="19">
        <f t="shared" si="1"/>
        <v>2250</v>
      </c>
      <c r="E25" s="19">
        <f t="shared" si="1"/>
        <v>88</v>
      </c>
      <c r="F25" s="19">
        <f t="shared" si="1"/>
        <v>1560</v>
      </c>
      <c r="G25" s="19">
        <f t="shared" si="1"/>
        <v>105</v>
      </c>
      <c r="H25" s="19">
        <f t="shared" si="1"/>
        <v>1390</v>
      </c>
      <c r="I25" s="19">
        <f t="shared" si="1"/>
        <v>109</v>
      </c>
      <c r="J25" s="19">
        <f t="shared" si="1"/>
        <v>1800</v>
      </c>
      <c r="K25" s="19">
        <f t="shared" si="1"/>
        <v>94.8</v>
      </c>
      <c r="L25" s="19">
        <f t="shared" si="1"/>
        <v>2480</v>
      </c>
      <c r="M25" s="19">
        <f t="shared" si="1"/>
        <v>216</v>
      </c>
      <c r="N25" s="19">
        <f t="shared" si="1"/>
        <v>2650</v>
      </c>
      <c r="O25" s="19">
        <f t="shared" si="1"/>
        <v>158</v>
      </c>
      <c r="P25" s="19">
        <f t="shared" si="1"/>
        <v>3150</v>
      </c>
      <c r="Q25" s="19">
        <f t="shared" si="1"/>
        <v>97.899999999999991</v>
      </c>
      <c r="R25" s="19">
        <f t="shared" si="1"/>
        <v>2260</v>
      </c>
      <c r="S25" s="19">
        <f t="shared" si="1"/>
        <v>54.6</v>
      </c>
      <c r="T25" s="19">
        <f t="shared" si="1"/>
        <v>2150</v>
      </c>
      <c r="U25" s="19">
        <f t="shared" si="1"/>
        <v>45.5</v>
      </c>
      <c r="V25" s="19">
        <f t="shared" si="1"/>
        <v>1200</v>
      </c>
      <c r="W25" s="19">
        <f t="shared" si="1"/>
        <v>48.8</v>
      </c>
      <c r="X25" s="19">
        <f t="shared" si="1"/>
        <v>1140</v>
      </c>
      <c r="Y25" s="19">
        <f t="shared" si="1"/>
        <v>38.200000000000003</v>
      </c>
      <c r="Z25" s="19">
        <f t="shared" si="1"/>
        <v>397</v>
      </c>
      <c r="AA25" s="19">
        <f t="shared" si="1"/>
        <v>50.9</v>
      </c>
      <c r="AB25" s="19">
        <f t="shared" si="1"/>
        <v>399</v>
      </c>
      <c r="AC25" s="19">
        <f t="shared" si="1"/>
        <v>32.5</v>
      </c>
    </row>
    <row r="26" spans="1:29" s="22" customFormat="1" x14ac:dyDescent="0.3">
      <c r="A26" s="22" t="s">
        <v>24</v>
      </c>
      <c r="B26" s="28">
        <f>-B24*B25</f>
        <v>7.7343000000000017E-13</v>
      </c>
      <c r="C26" s="28">
        <f>C24*C25</f>
        <v>4.0171000000000007E-16</v>
      </c>
      <c r="D26" s="28">
        <f>-D24*D25</f>
        <v>6.7499999999999995E-13</v>
      </c>
      <c r="E26" s="28">
        <f>E24*E25</f>
        <v>2.2615999999999999E-15</v>
      </c>
      <c r="F26" s="28">
        <f>-F24*F25</f>
        <v>5.7563999999999996E-13</v>
      </c>
      <c r="G26" s="28">
        <f>G24*G25</f>
        <v>5.5020000000000007E-15</v>
      </c>
      <c r="H26" s="28">
        <f>-H24*H25</f>
        <v>6.3106000000000014E-13</v>
      </c>
      <c r="I26" s="28">
        <f>I24*I25</f>
        <v>6.4963999999999996E-15</v>
      </c>
      <c r="J26" s="28">
        <f>-J24*J25</f>
        <v>4.3560000000000008E-13</v>
      </c>
      <c r="K26" s="28">
        <f>K24*K25</f>
        <v>2.7492000000000002E-15</v>
      </c>
      <c r="L26" s="28">
        <f>-L24*L25</f>
        <v>2.7775999999999997E-13</v>
      </c>
      <c r="M26" s="28">
        <f>M24*M25</f>
        <v>5.2920000000000008E-15</v>
      </c>
      <c r="N26" s="28">
        <f>-N24*N25</f>
        <v>1.80465E-13</v>
      </c>
      <c r="O26" s="28">
        <f>O24*O25</f>
        <v>2.9230000000000004E-15</v>
      </c>
      <c r="P26" s="28">
        <f>-P24*P25</f>
        <v>8.6940000000000006E-14</v>
      </c>
      <c r="Q26" s="28">
        <f>Q24*Q25</f>
        <v>4.9341599999999997E-16</v>
      </c>
      <c r="R26" s="28">
        <f>-R24*R25</f>
        <v>2.9154E-14</v>
      </c>
      <c r="S26" s="28">
        <f>S24*S25</f>
        <v>1.7635800000000001E-16</v>
      </c>
      <c r="T26" s="28">
        <f>-T24*T25</f>
        <v>4.085000000000001E-14</v>
      </c>
      <c r="U26" s="28">
        <f>U24*U25</f>
        <v>1.0647000000000001E-16</v>
      </c>
      <c r="V26" s="28">
        <f>-V24*V25</f>
        <v>5.9040000000000006E-14</v>
      </c>
      <c r="W26" s="28">
        <f>W24*W25</f>
        <v>4.3871200000000002E-16</v>
      </c>
      <c r="X26" s="28">
        <f>-X24*X25</f>
        <v>6.8628000000000001E-14</v>
      </c>
      <c r="Y26" s="28">
        <f>Y24*Y25</f>
        <v>2.4104200000000005E-16</v>
      </c>
      <c r="Z26" s="28">
        <f>-Z24*Z25</f>
        <v>1.1830600000000002E-13</v>
      </c>
      <c r="AA26" s="28">
        <f>AA24*AA25</f>
        <v>3.38994E-15</v>
      </c>
      <c r="AB26" s="28">
        <f>-AB24*AB25</f>
        <v>1.17705E-13</v>
      </c>
      <c r="AC26" s="28">
        <f>AC24*AC25</f>
        <v>1.2187499999999999E-15</v>
      </c>
    </row>
    <row r="27" spans="1:29" s="22" customFormat="1" x14ac:dyDescent="0.3">
      <c r="A27" s="22" t="s">
        <v>25</v>
      </c>
      <c r="B27" s="28">
        <f t="shared" ref="B27:AC27" si="2">B25*$B$42^2</f>
        <v>2.84283003617723E-2</v>
      </c>
      <c r="C27" s="28">
        <f t="shared" si="2"/>
        <v>4.0471816771193075E-4</v>
      </c>
      <c r="D27" s="28">
        <f t="shared" si="2"/>
        <v>3.1509199908368313E-2</v>
      </c>
      <c r="E27" s="28">
        <f t="shared" si="2"/>
        <v>1.232359818638405E-3</v>
      </c>
      <c r="F27" s="28">
        <f t="shared" si="2"/>
        <v>2.1846378603135361E-2</v>
      </c>
      <c r="G27" s="28">
        <f t="shared" si="2"/>
        <v>1.4704293290571878E-3</v>
      </c>
      <c r="H27" s="28">
        <f t="shared" si="2"/>
        <v>1.9465683498947534E-2</v>
      </c>
      <c r="I27" s="28">
        <f t="shared" si="2"/>
        <v>1.5264456844498425E-3</v>
      </c>
      <c r="J27" s="28">
        <f t="shared" si="2"/>
        <v>2.5207359926694647E-2</v>
      </c>
      <c r="K27" s="28">
        <f t="shared" si="2"/>
        <v>1.327587622805918E-3</v>
      </c>
      <c r="L27" s="28">
        <f t="shared" si="2"/>
        <v>3.4730140343445959E-2</v>
      </c>
      <c r="M27" s="28">
        <f t="shared" si="2"/>
        <v>3.0248831912033577E-3</v>
      </c>
      <c r="N27" s="28">
        <f t="shared" si="2"/>
        <v>3.7110835447633786E-2</v>
      </c>
      <c r="O27" s="28">
        <f t="shared" si="2"/>
        <v>2.2126460380098635E-3</v>
      </c>
      <c r="P27" s="28">
        <f t="shared" si="2"/>
        <v>4.4112879871715631E-2</v>
      </c>
      <c r="Q27" s="28">
        <f t="shared" si="2"/>
        <v>1.3710002982352254E-3</v>
      </c>
      <c r="R27" s="28">
        <f t="shared" si="2"/>
        <v>3.1649240796849949E-2</v>
      </c>
      <c r="S27" s="28">
        <f t="shared" si="2"/>
        <v>7.6462325110973769E-4</v>
      </c>
      <c r="T27" s="28">
        <f t="shared" si="2"/>
        <v>3.0108791023551941E-2</v>
      </c>
      <c r="U27" s="28">
        <f t="shared" si="2"/>
        <v>6.3718604259144804E-4</v>
      </c>
      <c r="V27" s="28">
        <f t="shared" si="2"/>
        <v>1.680490661779643E-2</v>
      </c>
      <c r="W27" s="28">
        <f t="shared" si="2"/>
        <v>6.8339953579038819E-4</v>
      </c>
      <c r="X27" s="28">
        <f t="shared" si="2"/>
        <v>1.5964661286906611E-2</v>
      </c>
      <c r="Y27" s="28">
        <f t="shared" si="2"/>
        <v>5.3495619399985313E-4</v>
      </c>
      <c r="Z27" s="28">
        <f t="shared" si="2"/>
        <v>5.5596232727209861E-3</v>
      </c>
      <c r="AA27" s="28">
        <f t="shared" si="2"/>
        <v>7.1280812237153196E-4</v>
      </c>
      <c r="AB27" s="28">
        <f t="shared" si="2"/>
        <v>5.5876314504173137E-3</v>
      </c>
      <c r="AC27" s="28">
        <f t="shared" si="2"/>
        <v>4.5513288756532003E-4</v>
      </c>
    </row>
    <row r="28" spans="1:29" x14ac:dyDescent="0.3">
      <c r="B28" s="14"/>
      <c r="E28" s="14"/>
    </row>
    <row r="29" spans="1:29" x14ac:dyDescent="0.3">
      <c r="B29" s="22" t="s">
        <v>8</v>
      </c>
      <c r="C29" s="23" t="s">
        <v>11</v>
      </c>
    </row>
    <row r="30" spans="1:29" x14ac:dyDescent="0.3">
      <c r="A30" s="22" t="s">
        <v>12</v>
      </c>
      <c r="B30" s="19">
        <v>-9.6999999999999995E-8</v>
      </c>
      <c r="C30" s="19">
        <v>4.3299999999999997E-8</v>
      </c>
      <c r="F30" s="19">
        <v>-5.5100000000000002E-9</v>
      </c>
      <c r="G30" s="19">
        <v>1.9799999999999999E-8</v>
      </c>
      <c r="J30" s="19">
        <v>-2.6799999999999998E-8</v>
      </c>
      <c r="K30" s="19">
        <v>2.11E-8</v>
      </c>
      <c r="N30" s="19">
        <v>-8.72E-8</v>
      </c>
      <c r="O30" s="19">
        <v>3.0400000000000001E-8</v>
      </c>
      <c r="R30" s="19">
        <v>-1.1199999999999999E-8</v>
      </c>
      <c r="S30" s="19">
        <v>9.5999999999999999E-9</v>
      </c>
      <c r="V30" s="19">
        <v>-3.5199999999999998E-8</v>
      </c>
      <c r="W30" s="19">
        <v>1.4E-8</v>
      </c>
      <c r="Z30" s="19">
        <v>-2.7599999999999999E-8</v>
      </c>
      <c r="AA30" s="19">
        <v>8.4700000000000007E-9</v>
      </c>
    </row>
    <row r="31" spans="1:29" x14ac:dyDescent="0.3">
      <c r="A31" s="26" t="s">
        <v>13</v>
      </c>
      <c r="B31" s="19">
        <v>2.0099999999999999E-9</v>
      </c>
      <c r="C31" s="19">
        <v>1.1399999999999999E-10</v>
      </c>
      <c r="F31" s="19">
        <v>1.21E-9</v>
      </c>
      <c r="G31" s="19">
        <v>5.2199999999999998E-11</v>
      </c>
      <c r="J31" s="19">
        <v>1.0000000000000001E-9</v>
      </c>
      <c r="K31" s="19">
        <v>5.6599999999999997E-11</v>
      </c>
      <c r="N31" s="19">
        <v>8.2199999999999995E-10</v>
      </c>
      <c r="O31" s="19">
        <v>7.0099999999999996E-11</v>
      </c>
      <c r="R31" s="19">
        <v>3.0299999999999999E-10</v>
      </c>
      <c r="S31" s="19">
        <v>2.0999999999999999E-11</v>
      </c>
      <c r="V31" s="19">
        <v>2.7399999999999998E-10</v>
      </c>
      <c r="W31" s="19">
        <v>1.58E-11</v>
      </c>
      <c r="Z31" s="19">
        <v>2.0800000000000001E-10</v>
      </c>
      <c r="AA31" s="19">
        <v>6.5799999999999998E-12</v>
      </c>
    </row>
    <row r="32" spans="1:29" s="14" customFormat="1" x14ac:dyDescent="0.3">
      <c r="A32" s="22" t="s">
        <v>26</v>
      </c>
      <c r="B32" s="19">
        <f>B31*1000000*0.000000001</f>
        <v>2.0100000000000001E-12</v>
      </c>
      <c r="C32" s="19">
        <f>C31*1000000*0.000000001</f>
        <v>1.1399999999999999E-13</v>
      </c>
      <c r="F32" s="19">
        <f>F31*1000000*0.000000001</f>
        <v>1.2100000000000001E-12</v>
      </c>
      <c r="G32" s="19">
        <f>G31*1000000*0.000000001</f>
        <v>5.2200000000000001E-14</v>
      </c>
      <c r="J32" s="19">
        <f>J31*1000000*0.000000001</f>
        <v>1.0000000000000002E-12</v>
      </c>
      <c r="K32" s="19">
        <f>K31*1000000*0.000000001</f>
        <v>5.6600000000000006E-14</v>
      </c>
      <c r="N32" s="19">
        <f>N31*1000000*0.000000001</f>
        <v>8.2199999999999993E-13</v>
      </c>
      <c r="O32" s="19">
        <f>O31*1000000*0.000000001</f>
        <v>7.0099999999999999E-14</v>
      </c>
      <c r="R32" s="19">
        <f>R31*1000000*0.000000001</f>
        <v>3.0300000000000002E-13</v>
      </c>
      <c r="S32" s="19">
        <f>S31*1000000*0.000000001</f>
        <v>2.0999999999999999E-14</v>
      </c>
      <c r="V32" s="19">
        <f>V31*1000000*0.000000001</f>
        <v>2.7399999999999999E-13</v>
      </c>
      <c r="W32" s="19">
        <f>W31*1000000*0.000000001</f>
        <v>1.5800000000000003E-14</v>
      </c>
      <c r="Z32" s="19">
        <f>Z31*1000000*0.000000001</f>
        <v>2.0800000000000002E-13</v>
      </c>
      <c r="AA32" s="19">
        <f>AA31*1000000*0.000000001</f>
        <v>6.5800000000000004E-15</v>
      </c>
    </row>
    <row r="33" spans="1:27" s="22" customFormat="1" x14ac:dyDescent="0.3">
      <c r="A33" s="22" t="s">
        <v>24</v>
      </c>
      <c r="B33" s="28">
        <f>B32</f>
        <v>2.0100000000000001E-12</v>
      </c>
      <c r="C33" s="28">
        <f>C32</f>
        <v>1.1399999999999999E-13</v>
      </c>
      <c r="D33" s="28"/>
      <c r="F33" s="28">
        <f>F32</f>
        <v>1.2100000000000001E-12</v>
      </c>
      <c r="G33" s="28">
        <f>G32</f>
        <v>5.2200000000000001E-14</v>
      </c>
      <c r="J33" s="28">
        <f>J32</f>
        <v>1.0000000000000002E-12</v>
      </c>
      <c r="K33" s="28">
        <f>K32</f>
        <v>5.6600000000000006E-14</v>
      </c>
      <c r="N33" s="28">
        <f>N32</f>
        <v>8.2199999999999993E-13</v>
      </c>
      <c r="O33" s="28">
        <f>O32</f>
        <v>7.0099999999999999E-14</v>
      </c>
      <c r="R33" s="28">
        <f>R32</f>
        <v>3.0300000000000002E-13</v>
      </c>
      <c r="S33" s="28">
        <f>S32</f>
        <v>2.0999999999999999E-14</v>
      </c>
      <c r="V33" s="28">
        <f>V32</f>
        <v>2.7399999999999999E-13</v>
      </c>
      <c r="W33" s="28">
        <f>W32</f>
        <v>1.5800000000000003E-14</v>
      </c>
      <c r="Z33" s="28">
        <f>Z32</f>
        <v>2.0800000000000002E-13</v>
      </c>
      <c r="AA33" s="28">
        <f>AA32</f>
        <v>6.5800000000000004E-15</v>
      </c>
    </row>
    <row r="34" spans="1:27" s="14" customFormat="1" x14ac:dyDescent="0.3">
      <c r="A34" s="22"/>
      <c r="B34" s="19"/>
      <c r="C34" s="19"/>
      <c r="D34" s="19"/>
      <c r="F34" s="19"/>
      <c r="G34" s="19"/>
      <c r="J34" s="19"/>
      <c r="K34" s="19"/>
      <c r="N34" s="19"/>
      <c r="O34" s="19"/>
      <c r="R34" s="19"/>
      <c r="S34" s="19"/>
      <c r="V34" s="19"/>
      <c r="W34" s="19"/>
      <c r="Z34" s="19"/>
      <c r="AA34" s="19"/>
    </row>
    <row r="35" spans="1:27" x14ac:dyDescent="0.3">
      <c r="B35" s="22" t="s">
        <v>14</v>
      </c>
      <c r="C35" s="23" t="s">
        <v>11</v>
      </c>
      <c r="D35" s="19" t="s">
        <v>38</v>
      </c>
    </row>
    <row r="36" spans="1:27" x14ac:dyDescent="0.3">
      <c r="A36" s="22" t="s">
        <v>12</v>
      </c>
      <c r="B36" s="12">
        <v>16.25</v>
      </c>
      <c r="C36" s="12">
        <v>7.0000000000000007E-2</v>
      </c>
      <c r="D36" s="19"/>
      <c r="F36">
        <v>16.36</v>
      </c>
      <c r="G36">
        <v>0.09</v>
      </c>
      <c r="J36">
        <v>16.87</v>
      </c>
      <c r="K36">
        <v>7.0000000000000007E-2</v>
      </c>
      <c r="N36">
        <v>17.239999999999998</v>
      </c>
      <c r="O36">
        <v>0.03</v>
      </c>
      <c r="R36">
        <v>17.3</v>
      </c>
      <c r="S36">
        <v>0.01</v>
      </c>
      <c r="V36">
        <v>17.170000000000002</v>
      </c>
      <c r="W36">
        <v>0.04</v>
      </c>
      <c r="Z36">
        <v>16.97</v>
      </c>
      <c r="AA36">
        <v>7.0000000000000007E-2</v>
      </c>
    </row>
    <row r="37" spans="1:27" x14ac:dyDescent="0.3">
      <c r="A37" s="22" t="s">
        <v>13</v>
      </c>
      <c r="B37" s="19">
        <v>-4.0899999999999999E-3</v>
      </c>
      <c r="C37" s="19">
        <v>1.9699999999999999E-4</v>
      </c>
      <c r="D37" s="19"/>
      <c r="F37" s="19">
        <v>-3.62E-3</v>
      </c>
      <c r="G37" s="19">
        <v>2.3599999999999999E-4</v>
      </c>
      <c r="J37" s="19">
        <v>-4.0600000000000002E-3</v>
      </c>
      <c r="K37" s="19">
        <v>1.95E-4</v>
      </c>
      <c r="N37" s="19">
        <v>-3.7599999999999999E-3</v>
      </c>
      <c r="O37" s="19">
        <v>6.9800000000000003E-5</v>
      </c>
      <c r="R37" s="19">
        <v>-2.5799999999999998E-3</v>
      </c>
      <c r="S37" s="19">
        <v>3.2700000000000002E-5</v>
      </c>
      <c r="V37" s="19">
        <v>-1.66E-3</v>
      </c>
      <c r="W37" s="19">
        <v>4.21E-5</v>
      </c>
      <c r="Z37" s="19">
        <v>-1.1100000000000001E-3</v>
      </c>
      <c r="AA37" s="19">
        <v>5.7500000000000002E-5</v>
      </c>
    </row>
    <row r="38" spans="1:27" s="14" customFormat="1" x14ac:dyDescent="0.3">
      <c r="A38" s="22" t="s">
        <v>26</v>
      </c>
      <c r="B38" s="19">
        <f>B37*1000000</f>
        <v>-4090</v>
      </c>
      <c r="C38" s="19">
        <f>C37*1000000</f>
        <v>197</v>
      </c>
      <c r="D38" s="19"/>
      <c r="F38" s="19">
        <f>F37*1000000</f>
        <v>-3620</v>
      </c>
      <c r="G38" s="19">
        <f>G37*1000000</f>
        <v>236</v>
      </c>
      <c r="J38" s="19">
        <f>J37*1000000</f>
        <v>-4060.0000000000005</v>
      </c>
      <c r="K38" s="19">
        <f>K37*1000000</f>
        <v>195</v>
      </c>
      <c r="N38" s="19">
        <f>N37*1000000</f>
        <v>-3760</v>
      </c>
      <c r="O38" s="19">
        <f>O37*1000000</f>
        <v>69.8</v>
      </c>
      <c r="R38" s="19">
        <f>R37*1000000</f>
        <v>-2580</v>
      </c>
      <c r="S38" s="19">
        <f>S37*1000000</f>
        <v>32.700000000000003</v>
      </c>
      <c r="V38" s="19">
        <f>V37*1000000</f>
        <v>-1660</v>
      </c>
      <c r="W38" s="19">
        <f>W37*1000000</f>
        <v>42.1</v>
      </c>
      <c r="Z38" s="19">
        <f>Z37*1000000</f>
        <v>-1110</v>
      </c>
      <c r="AA38" s="19">
        <f>AA37*1000000</f>
        <v>57.5</v>
      </c>
    </row>
    <row r="39" spans="1:27" s="22" customFormat="1" x14ac:dyDescent="0.3">
      <c r="A39" s="22" t="s">
        <v>25</v>
      </c>
      <c r="B39" s="28">
        <f>-B38*$B$42^2</f>
        <v>5.7276723388989502E-2</v>
      </c>
      <c r="C39" s="28">
        <f>C38*$B$42^2</f>
        <v>2.7588055030882477E-3</v>
      </c>
      <c r="D39" s="28"/>
      <c r="F39" s="28">
        <f>-F38*$B$42^2</f>
        <v>5.0694801630352566E-2</v>
      </c>
      <c r="G39" s="28">
        <f>G38*$B$42^2</f>
        <v>3.3049649681666316E-3</v>
      </c>
      <c r="J39" s="28">
        <f>-J38*$B$42^2</f>
        <v>5.6856600723544599E-2</v>
      </c>
      <c r="K39" s="28">
        <f>K38*$B$42^2</f>
        <v>2.7307973253919201E-3</v>
      </c>
      <c r="N39" s="28">
        <f>-N38*$B$42^2</f>
        <v>5.2655374069095484E-2</v>
      </c>
      <c r="O39" s="28">
        <f>O38*$B$42^2</f>
        <v>9.7748540160182574E-4</v>
      </c>
      <c r="R39" s="28">
        <f>-R38*$B$42^2</f>
        <v>3.6130549228262331E-2</v>
      </c>
      <c r="S39" s="28">
        <f>S38*$B$42^2</f>
        <v>4.5793370533495282E-4</v>
      </c>
      <c r="V39" s="28">
        <f>-V38*$B$42^2</f>
        <v>2.3246787487951729E-2</v>
      </c>
      <c r="W39" s="28">
        <f>W38*$B$42^2</f>
        <v>5.8957214050769154E-4</v>
      </c>
      <c r="Z39" s="28">
        <f>-Z38*$B$42^2</f>
        <v>1.55445386214617E-2</v>
      </c>
      <c r="AA39" s="28">
        <f>AA38*$B$42^2</f>
        <v>8.0523510876941238E-4</v>
      </c>
    </row>
    <row r="40" spans="1:27" x14ac:dyDescent="0.3">
      <c r="D40" s="19"/>
    </row>
    <row r="41" spans="1:27" x14ac:dyDescent="0.3">
      <c r="A41" s="22" t="s">
        <v>15</v>
      </c>
      <c r="B41" s="12">
        <f>0.009</f>
        <v>8.9999999999999993E-3</v>
      </c>
      <c r="D41" s="19"/>
    </row>
    <row r="42" spans="1:27" x14ac:dyDescent="0.3">
      <c r="A42" s="22" t="s">
        <v>23</v>
      </c>
      <c r="B42" s="12">
        <f>B41/2.405</f>
        <v>3.7422037422037424E-3</v>
      </c>
      <c r="D42" s="19"/>
    </row>
    <row r="43" spans="1:27" x14ac:dyDescent="0.3">
      <c r="D43" s="19"/>
    </row>
    <row r="44" spans="1:27" x14ac:dyDescent="0.3">
      <c r="D44" s="19"/>
    </row>
    <row r="45" spans="1:27" x14ac:dyDescent="0.3">
      <c r="A45" s="12" t="s">
        <v>32</v>
      </c>
      <c r="B45" s="34" t="s">
        <v>29</v>
      </c>
      <c r="C45" s="34"/>
      <c r="D45" s="35" t="s">
        <v>28</v>
      </c>
      <c r="E45" s="35"/>
      <c r="F45" s="34" t="s">
        <v>34</v>
      </c>
      <c r="G45" s="34"/>
      <c r="H45" s="34"/>
      <c r="I45" s="34"/>
      <c r="J45" s="34" t="s">
        <v>35</v>
      </c>
      <c r="K45" s="34"/>
      <c r="L45" s="34"/>
      <c r="M45" s="34"/>
      <c r="N45" s="14" t="s">
        <v>31</v>
      </c>
      <c r="O45" s="34" t="s">
        <v>29</v>
      </c>
      <c r="P45" s="34"/>
      <c r="Q45" s="35" t="s">
        <v>28</v>
      </c>
      <c r="R45" s="35"/>
      <c r="S45" s="34" t="s">
        <v>34</v>
      </c>
      <c r="T45" s="34"/>
      <c r="U45" s="34"/>
      <c r="V45" s="34"/>
      <c r="W45" s="34" t="s">
        <v>35</v>
      </c>
      <c r="X45" s="34"/>
      <c r="Y45" s="34"/>
      <c r="Z45" s="34"/>
    </row>
    <row r="46" spans="1:27" x14ac:dyDescent="0.3">
      <c r="B46" s="12" t="s">
        <v>24</v>
      </c>
      <c r="C46" s="12" t="s">
        <v>30</v>
      </c>
      <c r="D46" s="12" t="s">
        <v>25</v>
      </c>
      <c r="E46" t="s">
        <v>30</v>
      </c>
      <c r="F46" s="14" t="s">
        <v>24</v>
      </c>
      <c r="G46" s="14" t="s">
        <v>30</v>
      </c>
      <c r="H46" s="14" t="s">
        <v>25</v>
      </c>
      <c r="I46" s="14" t="s">
        <v>30</v>
      </c>
      <c r="J46" s="14" t="s">
        <v>24</v>
      </c>
      <c r="K46" s="14" t="s">
        <v>30</v>
      </c>
      <c r="L46" s="14" t="s">
        <v>25</v>
      </c>
      <c r="M46" s="14" t="s">
        <v>30</v>
      </c>
      <c r="N46" s="14" t="s">
        <v>33</v>
      </c>
      <c r="O46" s="14" t="s">
        <v>24</v>
      </c>
      <c r="P46" s="14" t="s">
        <v>30</v>
      </c>
      <c r="Q46" s="14" t="s">
        <v>25</v>
      </c>
      <c r="R46" s="14" t="s">
        <v>30</v>
      </c>
      <c r="S46" s="14" t="s">
        <v>24</v>
      </c>
      <c r="T46" s="14" t="s">
        <v>30</v>
      </c>
      <c r="U46" s="14" t="s">
        <v>25</v>
      </c>
      <c r="V46" s="14" t="s">
        <v>30</v>
      </c>
      <c r="W46" s="14" t="s">
        <v>24</v>
      </c>
      <c r="X46" s="14" t="s">
        <v>30</v>
      </c>
      <c r="Y46" s="14" t="s">
        <v>25</v>
      </c>
      <c r="Z46" s="14" t="s">
        <v>30</v>
      </c>
    </row>
    <row r="47" spans="1:27" x14ac:dyDescent="0.3">
      <c r="A47" s="12">
        <v>5</v>
      </c>
      <c r="B47" s="19">
        <f>B33</f>
        <v>2.0100000000000001E-12</v>
      </c>
      <c r="C47" s="29">
        <f>C33</f>
        <v>1.1399999999999999E-13</v>
      </c>
      <c r="D47" s="19">
        <f>B39</f>
        <v>5.7276723388989502E-2</v>
      </c>
      <c r="E47" s="29">
        <f>C39</f>
        <v>2.7588055030882477E-3</v>
      </c>
      <c r="F47" s="19">
        <f>B26</f>
        <v>7.7343000000000017E-13</v>
      </c>
      <c r="G47" s="29">
        <f>C26</f>
        <v>4.0171000000000007E-16</v>
      </c>
      <c r="H47" s="19">
        <f>B27</f>
        <v>2.84283003617723E-2</v>
      </c>
      <c r="I47" s="29">
        <f>C27</f>
        <v>4.0471816771193075E-4</v>
      </c>
      <c r="J47" s="19">
        <f>D26</f>
        <v>6.7499999999999995E-13</v>
      </c>
      <c r="K47" s="19">
        <f>E26</f>
        <v>2.2615999999999999E-15</v>
      </c>
      <c r="L47" s="19">
        <f>D27</f>
        <v>3.1509199908368313E-2</v>
      </c>
      <c r="M47" s="19">
        <f>E27</f>
        <v>1.232359818638405E-3</v>
      </c>
      <c r="N47" s="14">
        <v>5</v>
      </c>
      <c r="O47" s="30">
        <f t="shared" ref="O47:Z53" si="3">B47*1000</f>
        <v>2.0100000000000003E-9</v>
      </c>
      <c r="P47" s="30">
        <f t="shared" si="3"/>
        <v>1.1399999999999999E-10</v>
      </c>
      <c r="Q47" s="32">
        <f t="shared" si="3"/>
        <v>57.276723388989502</v>
      </c>
      <c r="R47" s="32">
        <f t="shared" si="3"/>
        <v>2.7588055030882477</v>
      </c>
      <c r="S47" s="25">
        <f t="shared" si="3"/>
        <v>7.7343000000000019E-10</v>
      </c>
      <c r="T47" s="25">
        <f t="shared" si="3"/>
        <v>4.0171000000000006E-13</v>
      </c>
      <c r="U47" s="32">
        <f t="shared" si="3"/>
        <v>28.428300361772301</v>
      </c>
      <c r="V47" s="32">
        <f t="shared" si="3"/>
        <v>0.40471816771193075</v>
      </c>
      <c r="W47" s="25">
        <f t="shared" si="3"/>
        <v>6.7499999999999994E-10</v>
      </c>
      <c r="X47" s="25">
        <f t="shared" si="3"/>
        <v>2.2616E-12</v>
      </c>
      <c r="Y47" s="32">
        <f t="shared" si="3"/>
        <v>31.509199908368313</v>
      </c>
      <c r="Z47" s="32">
        <f t="shared" si="3"/>
        <v>1.232359818638405</v>
      </c>
    </row>
    <row r="48" spans="1:27" x14ac:dyDescent="0.3">
      <c r="A48" s="12">
        <v>10</v>
      </c>
      <c r="B48" s="19">
        <f>F33</f>
        <v>1.2100000000000001E-12</v>
      </c>
      <c r="C48" s="29">
        <f>G33</f>
        <v>5.2200000000000001E-14</v>
      </c>
      <c r="D48" s="19">
        <f>F39</f>
        <v>5.0694801630352566E-2</v>
      </c>
      <c r="E48" s="29">
        <f>G39</f>
        <v>3.3049649681666316E-3</v>
      </c>
      <c r="F48" s="19">
        <f>F26</f>
        <v>5.7563999999999996E-13</v>
      </c>
      <c r="G48" s="29">
        <f>G26</f>
        <v>5.5020000000000007E-15</v>
      </c>
      <c r="H48" s="19">
        <f>F27</f>
        <v>2.1846378603135361E-2</v>
      </c>
      <c r="I48" s="29">
        <f>G27</f>
        <v>1.4704293290571878E-3</v>
      </c>
      <c r="J48" s="19">
        <f>H26</f>
        <v>6.3106000000000014E-13</v>
      </c>
      <c r="K48" s="19">
        <f>I26</f>
        <v>6.4963999999999996E-15</v>
      </c>
      <c r="L48" s="19">
        <f>H27</f>
        <v>1.9465683498947534E-2</v>
      </c>
      <c r="M48" s="19">
        <f>I27</f>
        <v>1.5264456844498425E-3</v>
      </c>
      <c r="N48" s="14">
        <v>10</v>
      </c>
      <c r="O48" s="30">
        <f t="shared" si="3"/>
        <v>1.2100000000000002E-9</v>
      </c>
      <c r="P48" s="30">
        <f t="shared" si="3"/>
        <v>5.2199999999999998E-11</v>
      </c>
      <c r="Q48" s="32">
        <f t="shared" si="3"/>
        <v>50.694801630352565</v>
      </c>
      <c r="R48" s="32">
        <f t="shared" si="3"/>
        <v>3.3049649681666318</v>
      </c>
      <c r="S48" s="31">
        <f t="shared" si="3"/>
        <v>5.7563999999999999E-10</v>
      </c>
      <c r="T48" s="31">
        <f t="shared" si="3"/>
        <v>5.5020000000000006E-12</v>
      </c>
      <c r="U48" s="32">
        <f t="shared" si="3"/>
        <v>21.84637860313536</v>
      </c>
      <c r="V48" s="32">
        <f t="shared" si="3"/>
        <v>1.4704293290571879</v>
      </c>
      <c r="W48" s="31">
        <f t="shared" si="3"/>
        <v>6.3106000000000009E-10</v>
      </c>
      <c r="X48" s="31">
        <f t="shared" si="3"/>
        <v>6.4963999999999997E-12</v>
      </c>
      <c r="Y48" s="32">
        <f t="shared" si="3"/>
        <v>19.465683498947534</v>
      </c>
      <c r="Z48" s="32">
        <f t="shared" si="3"/>
        <v>1.5264456844498424</v>
      </c>
    </row>
    <row r="49" spans="1:26" x14ac:dyDescent="0.3">
      <c r="A49" s="12">
        <v>20</v>
      </c>
      <c r="B49" s="19">
        <f>J33</f>
        <v>1.0000000000000002E-12</v>
      </c>
      <c r="C49" s="29">
        <f>K33</f>
        <v>5.6600000000000006E-14</v>
      </c>
      <c r="D49" s="19">
        <f>J39</f>
        <v>5.6856600723544599E-2</v>
      </c>
      <c r="E49" s="29">
        <f>K39</f>
        <v>2.7307973253919201E-3</v>
      </c>
      <c r="F49" s="19">
        <f>J26</f>
        <v>4.3560000000000008E-13</v>
      </c>
      <c r="G49" s="29">
        <f>K26</f>
        <v>2.7492000000000002E-15</v>
      </c>
      <c r="H49" s="19">
        <f>J27</f>
        <v>2.5207359926694647E-2</v>
      </c>
      <c r="I49" s="29">
        <f>K27</f>
        <v>1.327587622805918E-3</v>
      </c>
      <c r="J49" s="19">
        <f>L26</f>
        <v>2.7775999999999997E-13</v>
      </c>
      <c r="K49" s="19">
        <f>M26</f>
        <v>5.2920000000000008E-15</v>
      </c>
      <c r="L49" s="19">
        <f>L27</f>
        <v>3.4730140343445959E-2</v>
      </c>
      <c r="M49" s="19">
        <f>M27</f>
        <v>3.0248831912033577E-3</v>
      </c>
      <c r="N49" s="14">
        <v>20</v>
      </c>
      <c r="O49" s="30">
        <f t="shared" si="3"/>
        <v>1.0000000000000003E-9</v>
      </c>
      <c r="P49" s="30">
        <f t="shared" si="3"/>
        <v>5.6600000000000004E-11</v>
      </c>
      <c r="Q49" s="32">
        <f t="shared" si="3"/>
        <v>56.856600723544602</v>
      </c>
      <c r="R49" s="32">
        <f t="shared" si="3"/>
        <v>2.73079732539192</v>
      </c>
      <c r="S49" s="31">
        <f t="shared" si="3"/>
        <v>4.3560000000000008E-10</v>
      </c>
      <c r="T49" s="31">
        <f t="shared" si="3"/>
        <v>2.7492E-12</v>
      </c>
      <c r="U49" s="32">
        <f t="shared" si="3"/>
        <v>25.207359926694647</v>
      </c>
      <c r="V49" s="32">
        <f t="shared" si="3"/>
        <v>1.327587622805918</v>
      </c>
      <c r="W49" s="31">
        <f t="shared" si="3"/>
        <v>2.7775999999999998E-10</v>
      </c>
      <c r="X49" s="31">
        <f t="shared" si="3"/>
        <v>5.2920000000000005E-12</v>
      </c>
      <c r="Y49" s="32">
        <f t="shared" si="3"/>
        <v>34.73014034344596</v>
      </c>
      <c r="Z49" s="32">
        <f t="shared" si="3"/>
        <v>3.0248831912033576</v>
      </c>
    </row>
    <row r="50" spans="1:26" x14ac:dyDescent="0.3">
      <c r="A50" s="12">
        <v>50</v>
      </c>
      <c r="B50" s="19">
        <f>N33</f>
        <v>8.2199999999999993E-13</v>
      </c>
      <c r="C50" s="29">
        <f>O33</f>
        <v>7.0099999999999999E-14</v>
      </c>
      <c r="D50" s="19">
        <f>N39</f>
        <v>5.2655374069095484E-2</v>
      </c>
      <c r="E50" s="29">
        <f>O39</f>
        <v>9.7748540160182574E-4</v>
      </c>
      <c r="F50" s="19">
        <f>N26</f>
        <v>1.80465E-13</v>
      </c>
      <c r="G50" s="29">
        <f>O26</f>
        <v>2.9230000000000004E-15</v>
      </c>
      <c r="H50" s="19">
        <f>N27</f>
        <v>3.7110835447633786E-2</v>
      </c>
      <c r="I50" s="29">
        <f>O27</f>
        <v>2.2126460380098635E-3</v>
      </c>
      <c r="J50" s="19">
        <f>P26</f>
        <v>8.6940000000000006E-14</v>
      </c>
      <c r="K50" s="19">
        <f>Q26</f>
        <v>4.9341599999999997E-16</v>
      </c>
      <c r="L50" s="19">
        <f>P27</f>
        <v>4.4112879871715631E-2</v>
      </c>
      <c r="M50" s="19">
        <f>Q27</f>
        <v>1.3710002982352254E-3</v>
      </c>
      <c r="N50" s="14">
        <v>50</v>
      </c>
      <c r="O50" s="30">
        <f t="shared" si="3"/>
        <v>8.2199999999999995E-10</v>
      </c>
      <c r="P50" s="30">
        <f t="shared" si="3"/>
        <v>7.0099999999999996E-11</v>
      </c>
      <c r="Q50" s="32">
        <f t="shared" si="3"/>
        <v>52.655374069095487</v>
      </c>
      <c r="R50" s="32">
        <f t="shared" si="3"/>
        <v>0.97748540160182573</v>
      </c>
      <c r="S50" s="31">
        <f t="shared" si="3"/>
        <v>1.8046500000000001E-10</v>
      </c>
      <c r="T50" s="31">
        <f t="shared" si="3"/>
        <v>2.9230000000000004E-12</v>
      </c>
      <c r="U50" s="32">
        <f t="shared" si="3"/>
        <v>37.110835447633789</v>
      </c>
      <c r="V50" s="32">
        <f t="shared" si="3"/>
        <v>2.2126460380098636</v>
      </c>
      <c r="W50" s="31">
        <f t="shared" si="3"/>
        <v>8.6940000000000012E-11</v>
      </c>
      <c r="X50" s="25">
        <f t="shared" si="3"/>
        <v>4.9341599999999994E-13</v>
      </c>
      <c r="Y50" s="32">
        <f t="shared" si="3"/>
        <v>44.112879871715634</v>
      </c>
      <c r="Z50" s="32">
        <f t="shared" si="3"/>
        <v>1.3710002982352254</v>
      </c>
    </row>
    <row r="51" spans="1:26" x14ac:dyDescent="0.3">
      <c r="A51" s="12">
        <v>100</v>
      </c>
      <c r="B51" s="19">
        <f>R33</f>
        <v>3.0300000000000002E-13</v>
      </c>
      <c r="C51" s="29">
        <f>S33</f>
        <v>2.0999999999999999E-14</v>
      </c>
      <c r="D51" s="19">
        <f>R39</f>
        <v>3.6130549228262331E-2</v>
      </c>
      <c r="E51" s="29">
        <f>S39</f>
        <v>4.5793370533495282E-4</v>
      </c>
      <c r="F51" s="19">
        <f>R26</f>
        <v>2.9154E-14</v>
      </c>
      <c r="G51" s="29">
        <f>S26</f>
        <v>1.7635800000000001E-16</v>
      </c>
      <c r="H51" s="19">
        <f>R27</f>
        <v>3.1649240796849949E-2</v>
      </c>
      <c r="I51" s="29">
        <f>S27</f>
        <v>7.6462325110973769E-4</v>
      </c>
      <c r="J51" s="19">
        <f>T26</f>
        <v>4.085000000000001E-14</v>
      </c>
      <c r="K51" s="19">
        <f>U26</f>
        <v>1.0647000000000001E-16</v>
      </c>
      <c r="L51" s="19">
        <f>T27</f>
        <v>3.0108791023551941E-2</v>
      </c>
      <c r="M51" s="19">
        <f>U27</f>
        <v>6.3718604259144804E-4</v>
      </c>
      <c r="N51" s="14">
        <v>100</v>
      </c>
      <c r="O51" s="30">
        <f t="shared" si="3"/>
        <v>3.0300000000000004E-10</v>
      </c>
      <c r="P51" s="30">
        <f t="shared" si="3"/>
        <v>2.0999999999999999E-11</v>
      </c>
      <c r="Q51" s="32">
        <f t="shared" si="3"/>
        <v>36.130549228262332</v>
      </c>
      <c r="R51" s="32">
        <f t="shared" si="3"/>
        <v>0.45793370533495281</v>
      </c>
      <c r="S51" s="25">
        <f t="shared" si="3"/>
        <v>2.9154E-11</v>
      </c>
      <c r="T51" s="25">
        <f t="shared" si="3"/>
        <v>1.76358E-13</v>
      </c>
      <c r="U51" s="32">
        <f t="shared" si="3"/>
        <v>31.649240796849949</v>
      </c>
      <c r="V51" s="32">
        <f t="shared" si="3"/>
        <v>0.76462325110973772</v>
      </c>
      <c r="W51" s="25">
        <f t="shared" si="3"/>
        <v>4.0850000000000013E-11</v>
      </c>
      <c r="X51" s="25">
        <f t="shared" si="3"/>
        <v>1.0647000000000001E-13</v>
      </c>
      <c r="Y51" s="32">
        <f t="shared" si="3"/>
        <v>30.108791023551941</v>
      </c>
      <c r="Z51" s="32">
        <f t="shared" si="3"/>
        <v>0.63718604259144807</v>
      </c>
    </row>
    <row r="52" spans="1:26" x14ac:dyDescent="0.3">
      <c r="A52" s="12">
        <v>200</v>
      </c>
      <c r="B52" s="19">
        <f>V33</f>
        <v>2.7399999999999999E-13</v>
      </c>
      <c r="C52" s="29">
        <f>W33</f>
        <v>1.5800000000000003E-14</v>
      </c>
      <c r="D52" s="19">
        <f>V39</f>
        <v>2.3246787487951729E-2</v>
      </c>
      <c r="E52" s="29">
        <f>W39</f>
        <v>5.8957214050769154E-4</v>
      </c>
      <c r="F52" s="19">
        <f>V26</f>
        <v>5.9040000000000006E-14</v>
      </c>
      <c r="G52" s="29">
        <f>W26</f>
        <v>4.3871200000000002E-16</v>
      </c>
      <c r="H52" s="19">
        <f>V27</f>
        <v>1.680490661779643E-2</v>
      </c>
      <c r="I52" s="29">
        <f>W27</f>
        <v>6.8339953579038819E-4</v>
      </c>
      <c r="J52" s="19">
        <f>X26</f>
        <v>6.8628000000000001E-14</v>
      </c>
      <c r="K52" s="19">
        <f>Y26</f>
        <v>2.4104200000000005E-16</v>
      </c>
      <c r="L52" s="19">
        <f>X27</f>
        <v>1.5964661286906611E-2</v>
      </c>
      <c r="M52" s="19">
        <f>Y27</f>
        <v>5.3495619399985313E-4</v>
      </c>
      <c r="N52" s="14">
        <v>200</v>
      </c>
      <c r="O52" s="30">
        <f t="shared" si="3"/>
        <v>2.7399999999999998E-10</v>
      </c>
      <c r="P52" s="30">
        <f t="shared" si="3"/>
        <v>1.5800000000000003E-11</v>
      </c>
      <c r="Q52" s="32">
        <f t="shared" si="3"/>
        <v>23.246787487951728</v>
      </c>
      <c r="R52" s="32">
        <f t="shared" si="3"/>
        <v>0.58957214050769158</v>
      </c>
      <c r="S52" s="25">
        <f t="shared" si="3"/>
        <v>5.904000000000001E-11</v>
      </c>
      <c r="T52" s="25">
        <f t="shared" si="3"/>
        <v>4.38712E-13</v>
      </c>
      <c r="U52" s="32">
        <f t="shared" si="3"/>
        <v>16.80490661779643</v>
      </c>
      <c r="V52" s="32">
        <f t="shared" si="3"/>
        <v>0.68339953579038815</v>
      </c>
      <c r="W52" s="25">
        <f t="shared" si="3"/>
        <v>6.8627999999999996E-11</v>
      </c>
      <c r="X52" s="25">
        <f t="shared" si="3"/>
        <v>2.4104200000000004E-13</v>
      </c>
      <c r="Y52" s="32">
        <f t="shared" si="3"/>
        <v>15.964661286906612</v>
      </c>
      <c r="Z52" s="32">
        <f t="shared" si="3"/>
        <v>0.53495619399985317</v>
      </c>
    </row>
    <row r="53" spans="1:26" x14ac:dyDescent="0.3">
      <c r="A53" s="12">
        <v>450</v>
      </c>
      <c r="B53" s="19">
        <f>Z33</f>
        <v>2.0800000000000002E-13</v>
      </c>
      <c r="C53" s="29">
        <f>AA33</f>
        <v>6.5800000000000004E-15</v>
      </c>
      <c r="D53" s="19">
        <f>Z39</f>
        <v>1.55445386214617E-2</v>
      </c>
      <c r="E53" s="29">
        <f>AA39</f>
        <v>8.0523510876941238E-4</v>
      </c>
      <c r="F53" s="19">
        <f>Z26</f>
        <v>1.1830600000000002E-13</v>
      </c>
      <c r="G53" s="29">
        <f>AA26</f>
        <v>3.38994E-15</v>
      </c>
      <c r="H53" s="19">
        <f>Z27</f>
        <v>5.5596232727209861E-3</v>
      </c>
      <c r="I53" s="29">
        <f>AA27</f>
        <v>7.1280812237153196E-4</v>
      </c>
      <c r="J53" s="19">
        <f>AB26</f>
        <v>1.17705E-13</v>
      </c>
      <c r="K53" s="19">
        <f>AC26</f>
        <v>1.2187499999999999E-15</v>
      </c>
      <c r="L53" s="19">
        <f>AB27</f>
        <v>5.5876314504173137E-3</v>
      </c>
      <c r="M53" s="19">
        <f>AC27</f>
        <v>4.5513288756532003E-4</v>
      </c>
      <c r="N53" s="14">
        <v>450</v>
      </c>
      <c r="O53" s="30">
        <f t="shared" si="3"/>
        <v>2.0800000000000003E-10</v>
      </c>
      <c r="P53" s="30">
        <f t="shared" si="3"/>
        <v>6.5800000000000006E-12</v>
      </c>
      <c r="Q53" s="32">
        <f t="shared" si="3"/>
        <v>15.544538621461699</v>
      </c>
      <c r="R53" s="32">
        <f t="shared" si="3"/>
        <v>0.8052351087694124</v>
      </c>
      <c r="S53" s="31">
        <f t="shared" si="3"/>
        <v>1.1830600000000002E-10</v>
      </c>
      <c r="T53" s="31">
        <f t="shared" si="3"/>
        <v>3.38994E-12</v>
      </c>
      <c r="U53" s="32">
        <f t="shared" si="3"/>
        <v>5.5596232727209864</v>
      </c>
      <c r="V53" s="32">
        <f t="shared" si="3"/>
        <v>0.7128081223715319</v>
      </c>
      <c r="W53" s="31">
        <f t="shared" si="3"/>
        <v>1.1770500000000001E-10</v>
      </c>
      <c r="X53" s="31">
        <f t="shared" si="3"/>
        <v>1.21875E-12</v>
      </c>
      <c r="Y53" s="32">
        <f t="shared" si="3"/>
        <v>5.5876314504173141</v>
      </c>
      <c r="Z53" s="32">
        <f t="shared" si="3"/>
        <v>0.45513288756532005</v>
      </c>
    </row>
  </sheetData>
  <mergeCells count="8">
    <mergeCell ref="W45:Z45"/>
    <mergeCell ref="S45:V45"/>
    <mergeCell ref="B45:C45"/>
    <mergeCell ref="D45:E45"/>
    <mergeCell ref="F45:I45"/>
    <mergeCell ref="O45:P45"/>
    <mergeCell ref="Q45:R45"/>
    <mergeCell ref="J45:M4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</dc:creator>
  <cp:lastModifiedBy>Radek</cp:lastModifiedBy>
  <dcterms:created xsi:type="dcterms:W3CDTF">2022-03-31T01:14:17Z</dcterms:created>
  <dcterms:modified xsi:type="dcterms:W3CDTF">2022-05-13T13:54:37Z</dcterms:modified>
</cp:coreProperties>
</file>