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esktop\Škola Mgr\Praktikum plazma\PraktikaPlazma\01_Townsend\data\"/>
    </mc:Choice>
  </mc:AlternateContent>
  <xr:revisionPtr revIDLastSave="0" documentId="13_ncr:1_{29D0A2E6-ECBD-4438-A2EC-F7C477A16C7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89" i="1" l="1"/>
  <c r="Z89" i="1"/>
  <c r="Z87" i="1"/>
  <c r="Z85" i="1"/>
  <c r="W34" i="1"/>
  <c r="U34" i="1" s="1"/>
  <c r="W30" i="1"/>
  <c r="X86" i="1"/>
  <c r="X88" i="1" s="1"/>
  <c r="AC31" i="1"/>
  <c r="AC29" i="1"/>
  <c r="U31" i="1"/>
  <c r="U33" i="1"/>
  <c r="X85" i="1"/>
  <c r="X87" i="1"/>
  <c r="X84" i="1"/>
  <c r="U29" i="1"/>
  <c r="P85" i="1"/>
  <c r="P86" i="1"/>
  <c r="P87" i="1"/>
  <c r="P88" i="1"/>
  <c r="P84" i="1"/>
  <c r="O85" i="1"/>
  <c r="O86" i="1"/>
  <c r="O87" i="1"/>
  <c r="O88" i="1"/>
  <c r="O84" i="1"/>
  <c r="N85" i="1"/>
  <c r="N86" i="1"/>
  <c r="N87" i="1"/>
  <c r="N88" i="1"/>
  <c r="N84" i="1"/>
  <c r="M85" i="1"/>
  <c r="M86" i="1"/>
  <c r="M87" i="1"/>
  <c r="M88" i="1"/>
  <c r="M84" i="1"/>
  <c r="Q23" i="1"/>
  <c r="L88" i="1"/>
  <c r="L87" i="1"/>
  <c r="L86" i="1"/>
  <c r="L85" i="1"/>
  <c r="L84" i="1"/>
  <c r="K78" i="1"/>
  <c r="L78" i="1"/>
  <c r="M78" i="1"/>
  <c r="N78" i="1"/>
  <c r="O78" i="1"/>
  <c r="P78" i="1"/>
  <c r="Q78" i="1"/>
  <c r="R78" i="1"/>
  <c r="S78" i="1"/>
  <c r="T78" i="1"/>
  <c r="L77" i="1"/>
  <c r="M77" i="1"/>
  <c r="N77" i="1"/>
  <c r="O77" i="1"/>
  <c r="P77" i="1"/>
  <c r="Q77" i="1"/>
  <c r="R77" i="1"/>
  <c r="S77" i="1"/>
  <c r="T77" i="1"/>
  <c r="K77" i="1"/>
  <c r="O23" i="1"/>
  <c r="O24" i="1"/>
  <c r="O25" i="1"/>
  <c r="O26" i="1"/>
  <c r="O27" i="1"/>
  <c r="U11" i="1"/>
  <c r="U32" i="1"/>
  <c r="AC32" i="1"/>
  <c r="U36" i="1"/>
  <c r="U30" i="1"/>
  <c r="AC30" i="1"/>
  <c r="Y23" i="1"/>
  <c r="M1" i="1"/>
  <c r="T23" i="1" s="1"/>
  <c r="U23" i="1" s="1"/>
  <c r="Y27" i="1"/>
  <c r="Y26" i="1"/>
  <c r="Y25" i="1"/>
  <c r="Y24" i="1"/>
  <c r="U12" i="1"/>
  <c r="U13" i="1"/>
  <c r="U14" i="1"/>
  <c r="U15" i="1"/>
  <c r="U16" i="1"/>
  <c r="U17" i="1"/>
  <c r="U18" i="1"/>
  <c r="U19" i="1"/>
  <c r="U20" i="1"/>
  <c r="AE32" i="1" l="1"/>
  <c r="W32" i="1"/>
  <c r="AB24" i="1"/>
  <c r="AC24" i="1" s="1"/>
  <c r="AB23" i="1"/>
  <c r="AC23" i="1" s="1"/>
  <c r="Z24" i="1"/>
  <c r="AA24" i="1" s="1"/>
  <c r="Z25" i="1"/>
  <c r="AA25" i="1" s="1"/>
  <c r="AB25" i="1"/>
  <c r="AC25" i="1" s="1"/>
  <c r="Z26" i="1"/>
  <c r="AA26" i="1" s="1"/>
  <c r="Z27" i="1"/>
  <c r="AA27" i="1" s="1"/>
  <c r="S23" i="1"/>
  <c r="AB26" i="1"/>
  <c r="AC26" i="1" s="1"/>
  <c r="Q27" i="1"/>
  <c r="S27" i="1" s="1"/>
  <c r="T26" i="1"/>
  <c r="U26" i="1" s="1"/>
  <c r="Z23" i="1"/>
  <c r="AA23" i="1" s="1"/>
  <c r="AC33" i="1"/>
  <c r="Q26" i="1"/>
  <c r="S26" i="1" s="1"/>
  <c r="Q25" i="1"/>
  <c r="S25" i="1" s="1"/>
  <c r="T24" i="1"/>
  <c r="U24" i="1" s="1"/>
  <c r="Q24" i="1"/>
  <c r="S24" i="1" s="1"/>
  <c r="AB27" i="1"/>
  <c r="AC27" i="1" s="1"/>
  <c r="T27" i="1"/>
  <c r="U27" i="1" s="1"/>
  <c r="T25" i="1"/>
  <c r="U25" i="1" s="1"/>
  <c r="AE30" i="1"/>
  <c r="E56" i="1"/>
  <c r="E57" i="1"/>
  <c r="E58" i="1"/>
  <c r="E59" i="1"/>
  <c r="E60" i="1"/>
  <c r="E61" i="1"/>
  <c r="E62" i="1"/>
  <c r="E63" i="1"/>
  <c r="E64" i="1"/>
  <c r="E55" i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5" i="1"/>
  <c r="D55" i="1" s="1"/>
  <c r="C42" i="1"/>
  <c r="D42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29" i="1"/>
  <c r="D29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16" i="1"/>
  <c r="D16" i="1" s="1"/>
  <c r="D64" i="1"/>
  <c r="A55" i="1"/>
  <c r="A56" i="1" s="1"/>
  <c r="A57" i="1" s="1"/>
  <c r="A58" i="1" s="1"/>
  <c r="A59" i="1" s="1"/>
  <c r="A60" i="1" s="1"/>
  <c r="A61" i="1" s="1"/>
  <c r="A62" i="1" s="1"/>
  <c r="A63" i="1" s="1"/>
  <c r="A64" i="1" s="1"/>
  <c r="E51" i="1"/>
  <c r="E50" i="1"/>
  <c r="E49" i="1"/>
  <c r="E48" i="1"/>
  <c r="E47" i="1"/>
  <c r="E46" i="1"/>
  <c r="E45" i="1"/>
  <c r="E44" i="1"/>
  <c r="E43" i="1"/>
  <c r="E42" i="1"/>
  <c r="A42" i="1"/>
  <c r="A43" i="1" s="1"/>
  <c r="A44" i="1" s="1"/>
  <c r="A45" i="1" s="1"/>
  <c r="A46" i="1" s="1"/>
  <c r="A47" i="1" s="1"/>
  <c r="A48" i="1" s="1"/>
  <c r="A49" i="1" s="1"/>
  <c r="A50" i="1" s="1"/>
  <c r="A51" i="1" s="1"/>
  <c r="E38" i="1"/>
  <c r="E37" i="1"/>
  <c r="E36" i="1"/>
  <c r="E35" i="1"/>
  <c r="E34" i="1"/>
  <c r="E33" i="1"/>
  <c r="E32" i="1"/>
  <c r="E31" i="1"/>
  <c r="E30" i="1"/>
  <c r="E29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E25" i="1"/>
  <c r="E24" i="1"/>
  <c r="E23" i="1"/>
  <c r="E22" i="1"/>
  <c r="E21" i="1"/>
  <c r="E20" i="1"/>
  <c r="E19" i="1"/>
  <c r="E18" i="1"/>
  <c r="E17" i="1"/>
  <c r="E16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E4" i="1"/>
  <c r="E5" i="1"/>
  <c r="E6" i="1"/>
  <c r="E7" i="1"/>
  <c r="E8" i="1"/>
  <c r="E9" i="1"/>
  <c r="E10" i="1"/>
  <c r="E11" i="1"/>
  <c r="E12" i="1"/>
  <c r="E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3" i="1"/>
  <c r="D3" i="1" s="1"/>
  <c r="AE34" i="1" l="1"/>
  <c r="AC34" i="1" s="1"/>
  <c r="J23" i="1"/>
  <c r="I23" i="1"/>
  <c r="K23" i="1" s="1"/>
  <c r="J51" i="1"/>
  <c r="I51" i="1"/>
  <c r="K51" i="1" s="1"/>
  <c r="J34" i="1"/>
  <c r="I34" i="1"/>
  <c r="K34" i="1" s="1"/>
  <c r="J44" i="1"/>
  <c r="I44" i="1"/>
  <c r="K44" i="1" s="1"/>
  <c r="J59" i="1"/>
  <c r="I59" i="1"/>
  <c r="K59" i="1" s="1"/>
  <c r="J43" i="1"/>
  <c r="I43" i="1"/>
  <c r="K43" i="1" s="1"/>
  <c r="J8" i="1"/>
  <c r="I8" i="1"/>
  <c r="K8" i="1" s="1"/>
  <c r="J17" i="1"/>
  <c r="I17" i="1"/>
  <c r="K17" i="1" s="1"/>
  <c r="J25" i="1"/>
  <c r="I25" i="1"/>
  <c r="K25" i="1" s="1"/>
  <c r="J35" i="1"/>
  <c r="I35" i="1"/>
  <c r="K35" i="1" s="1"/>
  <c r="J45" i="1"/>
  <c r="I45" i="1"/>
  <c r="K45" i="1" s="1"/>
  <c r="J58" i="1"/>
  <c r="I58" i="1"/>
  <c r="K58" i="1" s="1"/>
  <c r="J36" i="1"/>
  <c r="I36" i="1"/>
  <c r="K36" i="1" s="1"/>
  <c r="J46" i="1"/>
  <c r="I46" i="1"/>
  <c r="K46" i="1" s="1"/>
  <c r="J55" i="1"/>
  <c r="I55" i="1"/>
  <c r="K55" i="1" s="1"/>
  <c r="J57" i="1"/>
  <c r="I57" i="1"/>
  <c r="K57" i="1" s="1"/>
  <c r="J24" i="1"/>
  <c r="I24" i="1"/>
  <c r="K24" i="1" s="1"/>
  <c r="J6" i="1"/>
  <c r="I6" i="1"/>
  <c r="K6" i="1" s="1"/>
  <c r="J37" i="1"/>
  <c r="I37" i="1"/>
  <c r="K37" i="1" s="1"/>
  <c r="J47" i="1"/>
  <c r="I47" i="1"/>
  <c r="K47" i="1" s="1"/>
  <c r="J64" i="1"/>
  <c r="I64" i="1"/>
  <c r="K64" i="1" s="1"/>
  <c r="J56" i="1"/>
  <c r="I56" i="1"/>
  <c r="K56" i="1" s="1"/>
  <c r="J33" i="1"/>
  <c r="I33" i="1"/>
  <c r="K33" i="1" s="1"/>
  <c r="J60" i="1"/>
  <c r="I60" i="1"/>
  <c r="K60" i="1" s="1"/>
  <c r="J18" i="1"/>
  <c r="I18" i="1"/>
  <c r="K18" i="1" s="1"/>
  <c r="J19" i="1"/>
  <c r="I19" i="1"/>
  <c r="K19" i="1" s="1"/>
  <c r="J29" i="1"/>
  <c r="I29" i="1"/>
  <c r="K29" i="1" s="1"/>
  <c r="J3" i="1"/>
  <c r="I3" i="1"/>
  <c r="K3" i="1" s="1"/>
  <c r="J5" i="1"/>
  <c r="I5" i="1"/>
  <c r="K5" i="1" s="1"/>
  <c r="J20" i="1"/>
  <c r="I20" i="1"/>
  <c r="K20" i="1" s="1"/>
  <c r="J30" i="1"/>
  <c r="I30" i="1"/>
  <c r="K30" i="1" s="1"/>
  <c r="J38" i="1"/>
  <c r="I38" i="1"/>
  <c r="K38" i="1" s="1"/>
  <c r="J48" i="1"/>
  <c r="I48" i="1"/>
  <c r="K48" i="1" s="1"/>
  <c r="J63" i="1"/>
  <c r="I63" i="1"/>
  <c r="K63" i="1" s="1"/>
  <c r="J10" i="1"/>
  <c r="I10" i="1"/>
  <c r="K10" i="1" s="1"/>
  <c r="J9" i="1"/>
  <c r="I9" i="1"/>
  <c r="K9" i="1" s="1"/>
  <c r="J7" i="1"/>
  <c r="I7" i="1"/>
  <c r="K7" i="1" s="1"/>
  <c r="J12" i="1"/>
  <c r="I12" i="1"/>
  <c r="K12" i="1" s="1"/>
  <c r="J4" i="1"/>
  <c r="I4" i="1"/>
  <c r="K4" i="1" s="1"/>
  <c r="J21" i="1"/>
  <c r="I21" i="1"/>
  <c r="K21" i="1" s="1"/>
  <c r="J31" i="1"/>
  <c r="I31" i="1"/>
  <c r="K31" i="1" s="1"/>
  <c r="J49" i="1"/>
  <c r="I49" i="1"/>
  <c r="K49" i="1" s="1"/>
  <c r="J62" i="1"/>
  <c r="I62" i="1"/>
  <c r="K62" i="1" s="1"/>
  <c r="J16" i="1"/>
  <c r="I16" i="1"/>
  <c r="K16" i="1" s="1"/>
  <c r="J11" i="1"/>
  <c r="I11" i="1"/>
  <c r="K11" i="1" s="1"/>
  <c r="J22" i="1"/>
  <c r="I22" i="1"/>
  <c r="K22" i="1" s="1"/>
  <c r="J32" i="1"/>
  <c r="I32" i="1"/>
  <c r="K32" i="1" s="1"/>
  <c r="J42" i="1"/>
  <c r="I42" i="1"/>
  <c r="K42" i="1" s="1"/>
  <c r="J50" i="1"/>
  <c r="I50" i="1"/>
  <c r="K50" i="1" s="1"/>
  <c r="J61" i="1"/>
  <c r="I61" i="1"/>
  <c r="K61" i="1" s="1"/>
  <c r="AC36" i="1"/>
</calcChain>
</file>

<file path=xl/sharedStrings.xml><?xml version="1.0" encoding="utf-8"?>
<sst xmlns="http://schemas.openxmlformats.org/spreadsheetml/2006/main" count="201" uniqueCount="84">
  <si>
    <t>Vcm-1</t>
  </si>
  <si>
    <t>[cm]</t>
  </si>
  <si>
    <t>[V]</t>
  </si>
  <si>
    <t>[pA]</t>
  </si>
  <si>
    <t>divided by 2 for easy voltmeter manipulation</t>
  </si>
  <si>
    <t>[V] / 2</t>
  </si>
  <si>
    <t>poloha clony</t>
  </si>
  <si>
    <t>i [pA]</t>
  </si>
  <si>
    <t>U [V]</t>
  </si>
  <si>
    <t>E [Vcm-1]</t>
  </si>
  <si>
    <t>x [cm]</t>
  </si>
  <si>
    <t>i = f(x)</t>
  </si>
  <si>
    <t>Vynést</t>
  </si>
  <si>
    <t>ln i = g(x)</t>
  </si>
  <si>
    <t>Z toho pronést přímku</t>
  </si>
  <si>
    <t>i = i0 exp(\alfa x)</t>
  </si>
  <si>
    <t>origin vyplivne \alfa</t>
  </si>
  <si>
    <t>ln \alpha / p = f (p/E)</t>
  </si>
  <si>
    <t>ln I</t>
  </si>
  <si>
    <t>A</t>
  </si>
  <si>
    <t>B</t>
  </si>
  <si>
    <t>i0</t>
  </si>
  <si>
    <t>U0</t>
  </si>
  <si>
    <t>ln i0</t>
  </si>
  <si>
    <t>errors</t>
  </si>
  <si>
    <t>ln i fit (linear)</t>
  </si>
  <si>
    <t>alpha [cm-1]</t>
  </si>
  <si>
    <t>p</t>
  </si>
  <si>
    <t>alpha/p</t>
  </si>
  <si>
    <t>ln alpha/p</t>
  </si>
  <si>
    <t>p/E</t>
  </si>
  <si>
    <t>E [Vm-1]</t>
  </si>
  <si>
    <t>alpha [m-1]</t>
  </si>
  <si>
    <t>exp fit</t>
  </si>
  <si>
    <t>y = a+b*x</t>
  </si>
  <si>
    <t>a</t>
  </si>
  <si>
    <t>b</t>
  </si>
  <si>
    <t>error</t>
  </si>
  <si>
    <t>relative error</t>
  </si>
  <si>
    <t>U Ar [eV]</t>
  </si>
  <si>
    <t>přesnější, viz error</t>
  </si>
  <si>
    <t>i A</t>
  </si>
  <si>
    <t>ln I z i [A]</t>
  </si>
  <si>
    <t>Equation</t>
  </si>
  <si>
    <t>Plot</t>
  </si>
  <si>
    <t>R-Square (COD)</t>
  </si>
  <si>
    <t>Adj. R-Square</t>
  </si>
  <si>
    <t>Model</t>
  </si>
  <si>
    <t>Reduced Chi-Sqr</t>
  </si>
  <si>
    <t>100 Vcm\+(-1)</t>
  </si>
  <si>
    <t>80 Vcm\+(-1)</t>
  </si>
  <si>
    <t>120 Vcm\+(-1)</t>
  </si>
  <si>
    <t>90 Vcm\+(-1)</t>
  </si>
  <si>
    <t>110 Vcm\+(-1)</t>
  </si>
  <si>
    <t>alpha</t>
  </si>
  <si>
    <t>i posun</t>
  </si>
  <si>
    <t>lnposun (User)</t>
  </si>
  <si>
    <t>ln(i0*exp(A*x)+ip)</t>
  </si>
  <si>
    <t>1,60012 ± 0,05494</t>
  </si>
  <si>
    <t>2,03335 ± 0,03657</t>
  </si>
  <si>
    <t>2,57037 ± 0,05346</t>
  </si>
  <si>
    <t>6,73919E-11 ± 6,3373E-12</t>
  </si>
  <si>
    <t>2,94773E-11 ± 1,67729E-12</t>
  </si>
  <si>
    <t>1,05525E-11 ± 8,07335E-13</t>
  </si>
  <si>
    <t>ip</t>
  </si>
  <si>
    <t>-3,61428E-11 ± 8,9411E-12</t>
  </si>
  <si>
    <t>-2,60703E-11 ± 2,48659E-12</t>
  </si>
  <si>
    <t>-1,43552E-11 ± 1,22151E-12</t>
  </si>
  <si>
    <t>1,69129 ± 0,0273</t>
  </si>
  <si>
    <t>2,21671 ± 0,02584</t>
  </si>
  <si>
    <t>6,34609E-11 ± 2,83291E-12</t>
  </si>
  <si>
    <t>2,28835E-11 ± 9,01119E-13</t>
  </si>
  <si>
    <t>-5,49481E-11 ± 3,8619E-12</t>
  </si>
  <si>
    <t>-2,07998E-11 ± 1,39314E-12</t>
  </si>
  <si>
    <t>y = a + b*x</t>
  </si>
  <si>
    <t>ln α/p</t>
  </si>
  <si>
    <t>Weight</t>
  </si>
  <si>
    <t>No Weighting</t>
  </si>
  <si>
    <t>Intercept</t>
  </si>
  <si>
    <t>2,09311 ± 0,1572</t>
  </si>
  <si>
    <t>Slope</t>
  </si>
  <si>
    <t>-0,14475 ± 0,01917</t>
  </si>
  <si>
    <t>Residual Sum of Squares</t>
  </si>
  <si>
    <t>Pearson's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</si>
</sst>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0C0C0"/>
      </left>
      <right/>
      <top style="thin">
        <color rgb="FF00000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Border="1"/>
    <xf numFmtId="2" fontId="0" fillId="0" borderId="0" xfId="0" applyNumberFormat="1"/>
    <xf numFmtId="0" fontId="3" fillId="2" borderId="1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11" fontId="3" fillId="2" borderId="5" xfId="0" applyNumberFormat="1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 vertical="top" wrapText="1"/>
    </xf>
    <xf numFmtId="0" fontId="3" fillId="2" borderId="10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11" fontId="3" fillId="2" borderId="6" xfId="0" applyNumberFormat="1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0" fillId="0" borderId="0" xfId="0" applyNumberFormat="1"/>
    <xf numFmtId="0" fontId="0" fillId="0" borderId="0" xfId="0" applyNumberFormat="1" applyFill="1" applyBorder="1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0"/>
  <sheetViews>
    <sheetView tabSelected="1" topLeftCell="G70" workbookViewId="0">
      <selection activeCell="X90" sqref="X90"/>
    </sheetView>
  </sheetViews>
  <sheetFormatPr defaultRowHeight="15" x14ac:dyDescent="0.25"/>
  <cols>
    <col min="9" max="9" width="12" bestFit="1" customWidth="1"/>
    <col min="10" max="10" width="9.140625" style="3"/>
    <col min="11" max="11" width="12.85546875" style="3" bestFit="1" customWidth="1"/>
    <col min="12" max="12" width="9.42578125" style="3" bestFit="1" customWidth="1"/>
    <col min="13" max="13" width="12.7109375" style="3" bestFit="1" customWidth="1"/>
    <col min="14" max="14" width="9.5703125" style="3" customWidth="1"/>
    <col min="15" max="15" width="12.7109375" bestFit="1" customWidth="1"/>
    <col min="16" max="16" width="12" customWidth="1"/>
    <col min="17" max="17" width="12.7109375" bestFit="1" customWidth="1"/>
    <col min="18" max="18" width="12" customWidth="1"/>
    <col min="19" max="19" width="12.7109375" bestFit="1" customWidth="1"/>
    <col min="20" max="20" width="9.28515625" bestFit="1" customWidth="1"/>
    <col min="21" max="21" width="12.7109375" bestFit="1" customWidth="1"/>
    <col min="22" max="22" width="12.85546875" customWidth="1"/>
    <col min="24" max="24" width="9.5703125" bestFit="1" customWidth="1"/>
    <col min="26" max="26" width="12" bestFit="1" customWidth="1"/>
    <col min="27" max="27" width="12.140625" customWidth="1"/>
    <col min="29" max="29" width="12" bestFit="1" customWidth="1"/>
  </cols>
  <sheetData>
    <row r="1" spans="1:30" x14ac:dyDescent="0.25">
      <c r="B1" s="1" t="s">
        <v>9</v>
      </c>
      <c r="C1" s="1">
        <v>100</v>
      </c>
      <c r="D1" t="s">
        <v>4</v>
      </c>
      <c r="K1" s="3" t="s">
        <v>27</v>
      </c>
      <c r="M1" s="3">
        <f>50*1.59</f>
        <v>79.5</v>
      </c>
      <c r="W1" t="s">
        <v>12</v>
      </c>
    </row>
    <row r="2" spans="1:30" x14ac:dyDescent="0.25">
      <c r="A2" t="s">
        <v>6</v>
      </c>
      <c r="B2" s="1" t="s">
        <v>10</v>
      </c>
      <c r="C2" t="s">
        <v>8</v>
      </c>
      <c r="D2" t="s">
        <v>5</v>
      </c>
      <c r="E2" s="1" t="s">
        <v>7</v>
      </c>
      <c r="I2" t="s">
        <v>41</v>
      </c>
      <c r="J2" s="3" t="s">
        <v>18</v>
      </c>
      <c r="K2" s="3" t="s">
        <v>42</v>
      </c>
      <c r="M2" s="1" t="s">
        <v>9</v>
      </c>
      <c r="N2" s="1"/>
      <c r="O2" s="3" t="s">
        <v>26</v>
      </c>
      <c r="P2" s="3"/>
      <c r="Q2" t="s">
        <v>19</v>
      </c>
      <c r="S2" s="3" t="s">
        <v>20</v>
      </c>
      <c r="T2" s="3" t="s">
        <v>21</v>
      </c>
      <c r="U2" s="3" t="s">
        <v>22</v>
      </c>
      <c r="X2" t="s">
        <v>11</v>
      </c>
    </row>
    <row r="3" spans="1:30" x14ac:dyDescent="0.25">
      <c r="A3">
        <f>85</f>
        <v>85</v>
      </c>
      <c r="B3" s="1">
        <v>2</v>
      </c>
      <c r="C3">
        <f>C$1*$B3</f>
        <v>200</v>
      </c>
      <c r="D3">
        <f t="shared" ref="D3:D12" si="0">C3/2</f>
        <v>100</v>
      </c>
      <c r="E3" s="2">
        <f>AVERAGE(F3,G3,H3)</f>
        <v>1650.6666666666667</v>
      </c>
      <c r="F3">
        <v>1649</v>
      </c>
      <c r="G3">
        <v>1661</v>
      </c>
      <c r="H3">
        <v>1642</v>
      </c>
      <c r="I3">
        <f>E3/1000000000000</f>
        <v>1.6506666666666668E-9</v>
      </c>
      <c r="J3" s="3">
        <f>LN(E3)</f>
        <v>7.4089345256963224</v>
      </c>
      <c r="K3" s="3">
        <f>LN(I3)</f>
        <v>-20.222086590232227</v>
      </c>
      <c r="M3" s="3">
        <v>80</v>
      </c>
      <c r="X3" t="s">
        <v>13</v>
      </c>
    </row>
    <row r="4" spans="1:30" x14ac:dyDescent="0.25">
      <c r="A4">
        <f>A3+2</f>
        <v>87</v>
      </c>
      <c r="B4" s="1">
        <v>1.8</v>
      </c>
      <c r="C4">
        <f t="shared" ref="C4:C12" si="1">C$1*$B4</f>
        <v>180</v>
      </c>
      <c r="D4">
        <f t="shared" si="0"/>
        <v>90</v>
      </c>
      <c r="E4" s="2">
        <f t="shared" ref="E4:E12" si="2">AVERAGE(F4,G4,H4)</f>
        <v>1111</v>
      </c>
      <c r="F4">
        <v>1112</v>
      </c>
      <c r="G4">
        <v>1082</v>
      </c>
      <c r="H4">
        <v>1139</v>
      </c>
      <c r="I4">
        <f t="shared" ref="I4:I5" si="3">E4/1000000000000</f>
        <v>1.111E-9</v>
      </c>
      <c r="J4" s="3">
        <f>LN(E4)</f>
        <v>7.0130157896396303</v>
      </c>
      <c r="K4" s="3">
        <f t="shared" ref="K4:K64" si="4">LN(I4)</f>
        <v>-20.61800532628892</v>
      </c>
      <c r="M4" s="3">
        <v>90</v>
      </c>
      <c r="W4" t="s">
        <v>14</v>
      </c>
    </row>
    <row r="5" spans="1:30" x14ac:dyDescent="0.25">
      <c r="A5">
        <f t="shared" ref="A5:A12" si="5">A4+2</f>
        <v>89</v>
      </c>
      <c r="B5" s="1">
        <v>1.6</v>
      </c>
      <c r="C5">
        <f t="shared" si="1"/>
        <v>160</v>
      </c>
      <c r="D5">
        <f t="shared" si="0"/>
        <v>80</v>
      </c>
      <c r="E5" s="2">
        <f t="shared" si="2"/>
        <v>751.33333333333337</v>
      </c>
      <c r="F5">
        <v>744</v>
      </c>
      <c r="G5">
        <v>775</v>
      </c>
      <c r="H5">
        <v>735</v>
      </c>
      <c r="I5">
        <f t="shared" si="3"/>
        <v>7.5133333333333332E-10</v>
      </c>
      <c r="J5" s="3">
        <f t="shared" ref="J5:J25" si="6">LN(E5)</f>
        <v>6.621849405931612</v>
      </c>
      <c r="K5" s="3">
        <f t="shared" si="4"/>
        <v>-21.009171709996938</v>
      </c>
      <c r="M5" s="3">
        <v>100</v>
      </c>
      <c r="X5" t="s">
        <v>15</v>
      </c>
    </row>
    <row r="6" spans="1:30" x14ac:dyDescent="0.25">
      <c r="A6">
        <f t="shared" si="5"/>
        <v>91</v>
      </c>
      <c r="B6" s="1">
        <v>1.4</v>
      </c>
      <c r="C6">
        <f t="shared" si="1"/>
        <v>140</v>
      </c>
      <c r="D6">
        <f t="shared" si="0"/>
        <v>70</v>
      </c>
      <c r="E6" s="2">
        <f t="shared" si="2"/>
        <v>482.66666666666669</v>
      </c>
      <c r="F6">
        <v>481</v>
      </c>
      <c r="G6">
        <v>477</v>
      </c>
      <c r="H6">
        <v>490</v>
      </c>
      <c r="I6">
        <f t="shared" ref="I6:I64" si="7">E6/1000000000000</f>
        <v>4.8266666666666665E-10</v>
      </c>
      <c r="J6" s="3">
        <f t="shared" si="6"/>
        <v>6.1793262842775523</v>
      </c>
      <c r="K6" s="3">
        <f t="shared" si="4"/>
        <v>-21.451694831650997</v>
      </c>
      <c r="M6" s="3">
        <v>110</v>
      </c>
      <c r="X6" t="s">
        <v>16</v>
      </c>
    </row>
    <row r="7" spans="1:30" x14ac:dyDescent="0.25">
      <c r="A7">
        <f t="shared" si="5"/>
        <v>93</v>
      </c>
      <c r="B7" s="1">
        <v>1.2</v>
      </c>
      <c r="C7">
        <f t="shared" si="1"/>
        <v>120</v>
      </c>
      <c r="D7">
        <f t="shared" si="0"/>
        <v>60</v>
      </c>
      <c r="E7" s="2">
        <f t="shared" si="2"/>
        <v>324.66666666666669</v>
      </c>
      <c r="F7">
        <v>323</v>
      </c>
      <c r="G7">
        <v>328</v>
      </c>
      <c r="H7">
        <v>323</v>
      </c>
      <c r="I7">
        <f t="shared" si="7"/>
        <v>3.2466666666666668E-10</v>
      </c>
      <c r="J7" s="3">
        <f t="shared" si="6"/>
        <v>5.7827990149744251</v>
      </c>
      <c r="K7" s="3">
        <f t="shared" si="4"/>
        <v>-21.848222100954121</v>
      </c>
      <c r="M7" s="3">
        <v>120</v>
      </c>
      <c r="W7" t="s">
        <v>12</v>
      </c>
    </row>
    <row r="8" spans="1:30" x14ac:dyDescent="0.25">
      <c r="A8">
        <f t="shared" si="5"/>
        <v>95</v>
      </c>
      <c r="B8" s="1">
        <v>1</v>
      </c>
      <c r="C8">
        <f t="shared" si="1"/>
        <v>100</v>
      </c>
      <c r="D8">
        <f t="shared" si="0"/>
        <v>50</v>
      </c>
      <c r="E8" s="2">
        <f t="shared" si="2"/>
        <v>197.33333333333334</v>
      </c>
      <c r="F8">
        <v>196</v>
      </c>
      <c r="G8">
        <v>198</v>
      </c>
      <c r="H8">
        <v>198</v>
      </c>
      <c r="I8">
        <f t="shared" si="7"/>
        <v>1.9733333333333335E-10</v>
      </c>
      <c r="J8" s="3">
        <f t="shared" si="6"/>
        <v>5.2848943462158964</v>
      </c>
      <c r="K8" s="3">
        <f t="shared" si="4"/>
        <v>-22.346126769712651</v>
      </c>
      <c r="X8" t="s">
        <v>17</v>
      </c>
    </row>
    <row r="9" spans="1:30" x14ac:dyDescent="0.25">
      <c r="A9">
        <f t="shared" si="5"/>
        <v>97</v>
      </c>
      <c r="B9" s="1">
        <v>0.8</v>
      </c>
      <c r="C9">
        <f t="shared" si="1"/>
        <v>80</v>
      </c>
      <c r="D9">
        <f t="shared" si="0"/>
        <v>40</v>
      </c>
      <c r="E9" s="2">
        <f t="shared" si="2"/>
        <v>126.33333333333333</v>
      </c>
      <c r="F9">
        <v>125</v>
      </c>
      <c r="G9">
        <v>122</v>
      </c>
      <c r="H9">
        <v>132</v>
      </c>
      <c r="I9">
        <f t="shared" si="7"/>
        <v>1.2633333333333334E-10</v>
      </c>
      <c r="J9" s="3">
        <f t="shared" si="6"/>
        <v>4.8389239164143163</v>
      </c>
      <c r="K9" s="3">
        <f t="shared" si="4"/>
        <v>-22.792097199514231</v>
      </c>
      <c r="M9" s="4" t="s">
        <v>25</v>
      </c>
      <c r="N9" s="4"/>
      <c r="X9" s="5" t="s">
        <v>33</v>
      </c>
    </row>
    <row r="10" spans="1:30" x14ac:dyDescent="0.25">
      <c r="A10">
        <f t="shared" si="5"/>
        <v>99</v>
      </c>
      <c r="B10" s="1">
        <v>0.6</v>
      </c>
      <c r="C10">
        <f t="shared" si="1"/>
        <v>60</v>
      </c>
      <c r="D10">
        <f t="shared" si="0"/>
        <v>30</v>
      </c>
      <c r="E10" s="2">
        <f t="shared" si="2"/>
        <v>74.333333333333329</v>
      </c>
      <c r="F10">
        <v>77</v>
      </c>
      <c r="G10">
        <v>74</v>
      </c>
      <c r="H10">
        <v>72</v>
      </c>
      <c r="I10">
        <f t="shared" si="7"/>
        <v>7.4333333333333322E-11</v>
      </c>
      <c r="J10" s="3">
        <f t="shared" si="6"/>
        <v>4.3085594827920088</v>
      </c>
      <c r="K10" s="3">
        <f t="shared" si="4"/>
        <v>-23.322461633136538</v>
      </c>
      <c r="M10" s="1" t="s">
        <v>9</v>
      </c>
      <c r="N10" s="1"/>
      <c r="O10" s="3" t="s">
        <v>26</v>
      </c>
      <c r="P10" s="3"/>
      <c r="Q10" t="s">
        <v>23</v>
      </c>
      <c r="S10" t="s">
        <v>19</v>
      </c>
      <c r="T10" s="3" t="s">
        <v>20</v>
      </c>
      <c r="U10" s="3" t="s">
        <v>21</v>
      </c>
      <c r="V10" s="3" t="s">
        <v>22</v>
      </c>
      <c r="X10" s="1" t="s">
        <v>9</v>
      </c>
      <c r="Y10" s="3" t="s">
        <v>26</v>
      </c>
      <c r="AA10" t="s">
        <v>19</v>
      </c>
      <c r="AB10" s="3" t="s">
        <v>20</v>
      </c>
      <c r="AC10" s="3" t="s">
        <v>21</v>
      </c>
      <c r="AD10" s="3" t="s">
        <v>22</v>
      </c>
    </row>
    <row r="11" spans="1:30" x14ac:dyDescent="0.25">
      <c r="A11">
        <f t="shared" si="5"/>
        <v>101</v>
      </c>
      <c r="B11" s="1">
        <v>0.4</v>
      </c>
      <c r="C11">
        <f t="shared" si="1"/>
        <v>40</v>
      </c>
      <c r="D11">
        <f t="shared" si="0"/>
        <v>20</v>
      </c>
      <c r="E11" s="2">
        <f t="shared" si="2"/>
        <v>37.666666666666664</v>
      </c>
      <c r="F11">
        <v>35</v>
      </c>
      <c r="G11">
        <v>37</v>
      </c>
      <c r="H11">
        <v>41</v>
      </c>
      <c r="I11">
        <f t="shared" si="7"/>
        <v>3.7666666666666666E-11</v>
      </c>
      <c r="J11" s="3">
        <f t="shared" si="6"/>
        <v>3.6287755300442308</v>
      </c>
      <c r="K11" s="3">
        <f t="shared" si="4"/>
        <v>-24.002245585884317</v>
      </c>
      <c r="M11" s="3">
        <v>80</v>
      </c>
      <c r="O11">
        <v>1.8319300000000001</v>
      </c>
      <c r="Q11">
        <v>3.7988</v>
      </c>
      <c r="U11">
        <f t="shared" ref="U11:U20" si="8">EXP(Q11)</f>
        <v>44.647575243891616</v>
      </c>
      <c r="X11" s="3">
        <v>80</v>
      </c>
      <c r="Y11">
        <v>1.6020799999999999</v>
      </c>
      <c r="AC11">
        <v>63.650860000000002</v>
      </c>
    </row>
    <row r="12" spans="1:30" x14ac:dyDescent="0.25">
      <c r="A12">
        <f t="shared" si="5"/>
        <v>103</v>
      </c>
      <c r="B12" s="1">
        <v>0.2</v>
      </c>
      <c r="C12">
        <f t="shared" si="1"/>
        <v>20</v>
      </c>
      <c r="D12">
        <f t="shared" si="0"/>
        <v>10</v>
      </c>
      <c r="E12" s="2">
        <f t="shared" si="2"/>
        <v>18.666666666666668</v>
      </c>
      <c r="F12">
        <v>20</v>
      </c>
      <c r="G12">
        <v>17</v>
      </c>
      <c r="H12">
        <v>19</v>
      </c>
      <c r="I12">
        <f t="shared" si="7"/>
        <v>1.8666666666666667E-11</v>
      </c>
      <c r="J12" s="3">
        <f t="shared" si="6"/>
        <v>2.9267394020670396</v>
      </c>
      <c r="K12" s="3">
        <f t="shared" si="4"/>
        <v>-24.704281713861509</v>
      </c>
      <c r="M12" s="3" t="s">
        <v>24</v>
      </c>
      <c r="O12">
        <v>4.3999999999999997E-2</v>
      </c>
      <c r="Q12">
        <v>5.3999999999999999E-2</v>
      </c>
      <c r="U12">
        <f t="shared" si="8"/>
        <v>1.0554846021550801</v>
      </c>
      <c r="X12" s="3" t="s">
        <v>24</v>
      </c>
      <c r="Y12">
        <v>5.722E-2</v>
      </c>
      <c r="AC12">
        <v>6.6234200000000003</v>
      </c>
    </row>
    <row r="13" spans="1:30" x14ac:dyDescent="0.25">
      <c r="M13" s="3">
        <v>90</v>
      </c>
      <c r="O13">
        <v>2.1239699999999999</v>
      </c>
      <c r="Q13">
        <v>3.4063099999999999</v>
      </c>
      <c r="U13">
        <f t="shared" si="8"/>
        <v>30.153771302174523</v>
      </c>
      <c r="X13" s="3">
        <v>90</v>
      </c>
      <c r="Y13">
        <v>1.8524799999999999</v>
      </c>
      <c r="AC13">
        <v>45.298009999999998</v>
      </c>
    </row>
    <row r="14" spans="1:30" x14ac:dyDescent="0.25">
      <c r="B14" s="1" t="s">
        <v>0</v>
      </c>
      <c r="C14" s="1">
        <v>80</v>
      </c>
      <c r="D14" t="s">
        <v>4</v>
      </c>
      <c r="M14" s="3" t="s">
        <v>24</v>
      </c>
      <c r="O14">
        <v>8.4290000000000004E-2</v>
      </c>
      <c r="Q14">
        <v>0.1046</v>
      </c>
      <c r="U14">
        <f t="shared" si="8"/>
        <v>1.1102664149565653</v>
      </c>
      <c r="X14" s="3" t="s">
        <v>24</v>
      </c>
      <c r="Y14">
        <v>3.3259999999999998E-2</v>
      </c>
      <c r="AC14">
        <v>2.79297</v>
      </c>
    </row>
    <row r="15" spans="1:30" x14ac:dyDescent="0.25">
      <c r="A15" t="s">
        <v>6</v>
      </c>
      <c r="B15" s="1" t="s">
        <v>1</v>
      </c>
      <c r="C15" t="s">
        <v>2</v>
      </c>
      <c r="D15" t="s">
        <v>5</v>
      </c>
      <c r="E15" s="1" t="s">
        <v>3</v>
      </c>
      <c r="M15" s="3">
        <v>100</v>
      </c>
      <c r="O15">
        <v>2.4277299999999999</v>
      </c>
      <c r="Q15">
        <v>2.7288800000000002</v>
      </c>
      <c r="U15">
        <f t="shared" si="8"/>
        <v>15.315723799642379</v>
      </c>
      <c r="X15" s="3">
        <v>100</v>
      </c>
      <c r="Y15">
        <v>2.0671499999999998</v>
      </c>
      <c r="AC15">
        <v>26.650030000000001</v>
      </c>
    </row>
    <row r="16" spans="1:30" x14ac:dyDescent="0.25">
      <c r="A16">
        <f>85</f>
        <v>85</v>
      </c>
      <c r="B16" s="1">
        <v>2</v>
      </c>
      <c r="C16">
        <f>C$14*$B16</f>
        <v>160</v>
      </c>
      <c r="D16">
        <f t="shared" ref="D16:D25" si="9">C16/2</f>
        <v>80</v>
      </c>
      <c r="E16" s="2">
        <f>AVERAGE(F16,G16,H16)</f>
        <v>1514.3333333333333</v>
      </c>
      <c r="F16">
        <v>1522</v>
      </c>
      <c r="G16">
        <v>1521</v>
      </c>
      <c r="H16">
        <v>1500</v>
      </c>
      <c r="I16">
        <f t="shared" si="7"/>
        <v>1.5143333333333332E-9</v>
      </c>
      <c r="J16" s="3">
        <f t="shared" si="6"/>
        <v>7.3227305770912938</v>
      </c>
      <c r="K16" s="3">
        <f t="shared" si="4"/>
        <v>-20.308290538837255</v>
      </c>
      <c r="M16" s="3" t="s">
        <v>24</v>
      </c>
      <c r="O16">
        <v>8.8819999999999996E-2</v>
      </c>
      <c r="Q16">
        <v>0.11022</v>
      </c>
      <c r="U16">
        <f t="shared" si="8"/>
        <v>1.1165236786502826</v>
      </c>
      <c r="X16" s="3" t="s">
        <v>24</v>
      </c>
      <c r="Y16">
        <v>3.3950000000000001E-2</v>
      </c>
      <c r="AC16">
        <v>1.6993199999999999</v>
      </c>
    </row>
    <row r="17" spans="1:31" x14ac:dyDescent="0.25">
      <c r="A17">
        <f>A16+2</f>
        <v>87</v>
      </c>
      <c r="B17" s="1">
        <v>1.8</v>
      </c>
      <c r="C17">
        <f t="shared" ref="C17:C25" si="10">C$14*$B17</f>
        <v>144</v>
      </c>
      <c r="D17">
        <f t="shared" si="9"/>
        <v>72</v>
      </c>
      <c r="E17" s="2">
        <f t="shared" ref="E17:E25" si="11">AVERAGE(F17,G17,H17)</f>
        <v>1201.6666666666667</v>
      </c>
      <c r="F17">
        <v>1225</v>
      </c>
      <c r="G17">
        <v>1180</v>
      </c>
      <c r="H17">
        <v>1200</v>
      </c>
      <c r="I17">
        <f t="shared" si="7"/>
        <v>1.2016666666666668E-9</v>
      </c>
      <c r="J17" s="3">
        <f t="shared" si="6"/>
        <v>7.0914647610509398</v>
      </c>
      <c r="K17" s="3">
        <f t="shared" si="4"/>
        <v>-20.539556354877607</v>
      </c>
      <c r="M17" s="3">
        <v>110</v>
      </c>
      <c r="O17">
        <v>2.5981700000000001</v>
      </c>
      <c r="Q17">
        <v>2.5054599999999998</v>
      </c>
      <c r="U17">
        <f t="shared" si="8"/>
        <v>12.249192298492478</v>
      </c>
      <c r="X17" s="3">
        <v>110</v>
      </c>
      <c r="Y17">
        <v>2.2840400000000001</v>
      </c>
      <c r="AC17">
        <v>19.918209999999998</v>
      </c>
    </row>
    <row r="18" spans="1:31" x14ac:dyDescent="0.25">
      <c r="A18">
        <f t="shared" ref="A18:A25" si="12">A17+2</f>
        <v>89</v>
      </c>
      <c r="B18" s="1">
        <v>1.6</v>
      </c>
      <c r="C18">
        <f t="shared" si="10"/>
        <v>128</v>
      </c>
      <c r="D18">
        <f t="shared" si="9"/>
        <v>64</v>
      </c>
      <c r="E18" s="2">
        <f t="shared" si="11"/>
        <v>853</v>
      </c>
      <c r="F18">
        <v>857</v>
      </c>
      <c r="G18">
        <v>849</v>
      </c>
      <c r="H18">
        <v>853</v>
      </c>
      <c r="I18">
        <f t="shared" si="7"/>
        <v>8.5299999999999995E-10</v>
      </c>
      <c r="J18" s="3">
        <f t="shared" si="6"/>
        <v>6.7487595474916793</v>
      </c>
      <c r="K18" s="3">
        <f t="shared" si="4"/>
        <v>-20.882261568436871</v>
      </c>
      <c r="M18" s="3" t="s">
        <v>24</v>
      </c>
      <c r="O18">
        <v>8.8469999999999993E-2</v>
      </c>
      <c r="Q18">
        <v>0.10979</v>
      </c>
      <c r="U18">
        <f t="shared" si="8"/>
        <v>1.1160436766762836</v>
      </c>
      <c r="X18" s="3" t="s">
        <v>24</v>
      </c>
      <c r="Y18">
        <v>3.2439999999999997E-2</v>
      </c>
      <c r="AC18">
        <v>1.22679</v>
      </c>
    </row>
    <row r="19" spans="1:31" x14ac:dyDescent="0.25">
      <c r="A19">
        <f t="shared" si="12"/>
        <v>91</v>
      </c>
      <c r="B19" s="1">
        <v>1.4</v>
      </c>
      <c r="C19">
        <f t="shared" si="10"/>
        <v>112</v>
      </c>
      <c r="D19">
        <f t="shared" si="9"/>
        <v>56</v>
      </c>
      <c r="E19" s="2">
        <f t="shared" si="11"/>
        <v>622</v>
      </c>
      <c r="F19">
        <v>612</v>
      </c>
      <c r="G19">
        <v>628</v>
      </c>
      <c r="H19">
        <v>626</v>
      </c>
      <c r="I19">
        <f t="shared" si="7"/>
        <v>6.2200000000000002E-10</v>
      </c>
      <c r="J19" s="3">
        <f t="shared" si="6"/>
        <v>6.4329400927391793</v>
      </c>
      <c r="K19" s="3">
        <f t="shared" si="4"/>
        <v>-21.198081023189367</v>
      </c>
      <c r="M19" s="3">
        <v>120</v>
      </c>
      <c r="O19">
        <v>2.91371</v>
      </c>
      <c r="Q19">
        <v>1.7809200000000001</v>
      </c>
      <c r="U19">
        <f t="shared" si="8"/>
        <v>5.9353143967812478</v>
      </c>
      <c r="X19" s="3">
        <v>120</v>
      </c>
      <c r="Y19">
        <v>2.7817500000000002</v>
      </c>
      <c r="AC19">
        <v>7.1057199999999998</v>
      </c>
    </row>
    <row r="20" spans="1:31" x14ac:dyDescent="0.25">
      <c r="A20">
        <f t="shared" si="12"/>
        <v>93</v>
      </c>
      <c r="B20" s="1">
        <v>1.2</v>
      </c>
      <c r="C20">
        <f t="shared" si="10"/>
        <v>96</v>
      </c>
      <c r="D20">
        <f t="shared" si="9"/>
        <v>48</v>
      </c>
      <c r="E20" s="2">
        <f t="shared" si="11"/>
        <v>435.33333333333331</v>
      </c>
      <c r="F20">
        <v>436</v>
      </c>
      <c r="G20">
        <v>445</v>
      </c>
      <c r="H20">
        <v>425</v>
      </c>
      <c r="I20">
        <f t="shared" si="7"/>
        <v>4.3533333333333333E-10</v>
      </c>
      <c r="J20" s="3">
        <f t="shared" si="6"/>
        <v>6.0761120211682664</v>
      </c>
      <c r="K20" s="3">
        <f t="shared" si="4"/>
        <v>-21.55490909476028</v>
      </c>
      <c r="M20" s="3" t="s">
        <v>24</v>
      </c>
      <c r="O20">
        <v>0.10781</v>
      </c>
      <c r="Q20">
        <v>0.14085</v>
      </c>
      <c r="U20">
        <f t="shared" si="8"/>
        <v>1.1512519472404261</v>
      </c>
      <c r="X20" s="3" t="s">
        <v>24</v>
      </c>
      <c r="Y20">
        <v>3.5999999999999997E-2</v>
      </c>
      <c r="AC20">
        <v>0.501</v>
      </c>
    </row>
    <row r="21" spans="1:31" x14ac:dyDescent="0.25">
      <c r="A21">
        <f t="shared" si="12"/>
        <v>95</v>
      </c>
      <c r="B21" s="1">
        <v>1</v>
      </c>
      <c r="C21">
        <f t="shared" si="10"/>
        <v>80</v>
      </c>
      <c r="D21">
        <f t="shared" si="9"/>
        <v>40</v>
      </c>
      <c r="E21" s="2">
        <f t="shared" si="11"/>
        <v>300.66666666666669</v>
      </c>
      <c r="F21">
        <v>305</v>
      </c>
      <c r="G21">
        <v>296</v>
      </c>
      <c r="H21">
        <v>301</v>
      </c>
      <c r="I21">
        <f t="shared" si="7"/>
        <v>3.0066666666666666E-10</v>
      </c>
      <c r="J21" s="3">
        <f t="shared" si="6"/>
        <v>5.706002231394514</v>
      </c>
      <c r="K21" s="3">
        <f t="shared" si="4"/>
        <v>-21.925018884534033</v>
      </c>
      <c r="X21" s="3"/>
    </row>
    <row r="22" spans="1:31" x14ac:dyDescent="0.25">
      <c r="A22">
        <f t="shared" si="12"/>
        <v>97</v>
      </c>
      <c r="B22" s="1">
        <v>0.8</v>
      </c>
      <c r="C22">
        <f t="shared" si="10"/>
        <v>64</v>
      </c>
      <c r="D22">
        <f t="shared" si="9"/>
        <v>32</v>
      </c>
      <c r="E22" s="2">
        <f t="shared" si="11"/>
        <v>196</v>
      </c>
      <c r="F22">
        <v>199</v>
      </c>
      <c r="G22">
        <v>197</v>
      </c>
      <c r="H22">
        <v>192</v>
      </c>
      <c r="I22">
        <f t="shared" si="7"/>
        <v>1.96E-10</v>
      </c>
      <c r="J22" s="3">
        <f t="shared" si="6"/>
        <v>5.2781146592305168</v>
      </c>
      <c r="K22" s="3">
        <f t="shared" si="4"/>
        <v>-22.35290645669803</v>
      </c>
      <c r="M22" s="1" t="s">
        <v>31</v>
      </c>
      <c r="N22" s="1"/>
      <c r="O22" s="3" t="s">
        <v>32</v>
      </c>
      <c r="P22" s="3"/>
      <c r="Q22" t="s">
        <v>28</v>
      </c>
      <c r="S22" s="3" t="s">
        <v>29</v>
      </c>
      <c r="T22" s="3" t="s">
        <v>30</v>
      </c>
      <c r="X22" s="1" t="s">
        <v>31</v>
      </c>
      <c r="Y22" s="3" t="s">
        <v>32</v>
      </c>
      <c r="Z22" t="s">
        <v>28</v>
      </c>
      <c r="AA22" s="3" t="s">
        <v>29</v>
      </c>
      <c r="AB22" s="3" t="s">
        <v>30</v>
      </c>
    </row>
    <row r="23" spans="1:31" x14ac:dyDescent="0.25">
      <c r="A23">
        <f t="shared" si="12"/>
        <v>99</v>
      </c>
      <c r="B23" s="1">
        <v>0.6</v>
      </c>
      <c r="C23">
        <f t="shared" si="10"/>
        <v>48</v>
      </c>
      <c r="D23">
        <f t="shared" si="9"/>
        <v>24</v>
      </c>
      <c r="E23" s="2">
        <f t="shared" si="11"/>
        <v>135</v>
      </c>
      <c r="F23">
        <v>137</v>
      </c>
      <c r="G23">
        <v>133</v>
      </c>
      <c r="H23">
        <v>135</v>
      </c>
      <c r="I23">
        <f t="shared" si="7"/>
        <v>1.35E-10</v>
      </c>
      <c r="J23" s="3">
        <f t="shared" si="6"/>
        <v>4.9052747784384296</v>
      </c>
      <c r="K23" s="3">
        <f t="shared" si="4"/>
        <v>-22.725746337490119</v>
      </c>
      <c r="M23" s="3">
        <v>8000</v>
      </c>
      <c r="O23">
        <f>O11*100</f>
        <v>183.19300000000001</v>
      </c>
      <c r="Q23">
        <f>O23/$M$1</f>
        <v>2.304314465408805</v>
      </c>
      <c r="S23">
        <f>LN(Q23)</f>
        <v>0.8347832202427512</v>
      </c>
      <c r="T23">
        <f>$M$1/M23</f>
        <v>9.9375000000000002E-3</v>
      </c>
      <c r="U23">
        <f>T23*1000</f>
        <v>9.9375</v>
      </c>
      <c r="X23" s="3">
        <v>8000</v>
      </c>
      <c r="Y23">
        <f>Y11*100</f>
        <v>160.208</v>
      </c>
      <c r="Z23">
        <f>Y23/$M$1</f>
        <v>2.0151949685534589</v>
      </c>
      <c r="AA23">
        <f>LN(Z23)</f>
        <v>0.70071594930516068</v>
      </c>
      <c r="AB23">
        <f>$M$1/X23</f>
        <v>9.9375000000000002E-3</v>
      </c>
      <c r="AC23">
        <f>AB23*1000</f>
        <v>9.9375</v>
      </c>
    </row>
    <row r="24" spans="1:31" x14ac:dyDescent="0.25">
      <c r="A24">
        <f t="shared" si="12"/>
        <v>101</v>
      </c>
      <c r="B24" s="1">
        <v>0.4</v>
      </c>
      <c r="C24">
        <f t="shared" si="10"/>
        <v>32</v>
      </c>
      <c r="D24">
        <f t="shared" si="9"/>
        <v>16</v>
      </c>
      <c r="E24" s="2">
        <f t="shared" si="11"/>
        <v>92.666666666666671</v>
      </c>
      <c r="F24">
        <v>89</v>
      </c>
      <c r="G24">
        <v>93</v>
      </c>
      <c r="H24">
        <v>96</v>
      </c>
      <c r="I24">
        <f t="shared" si="7"/>
        <v>9.266666666666667E-11</v>
      </c>
      <c r="J24" s="3">
        <f t="shared" si="6"/>
        <v>4.5290088250225278</v>
      </c>
      <c r="K24" s="3">
        <f t="shared" si="4"/>
        <v>-23.102012290906021</v>
      </c>
      <c r="M24" s="3">
        <v>9000</v>
      </c>
      <c r="O24">
        <f>O13*100</f>
        <v>212.39699999999999</v>
      </c>
      <c r="Q24">
        <f>O24/$M$1</f>
        <v>2.6716603773584904</v>
      </c>
      <c r="S24">
        <f t="shared" ref="S24:S27" si="13">LN(Q24)</f>
        <v>0.98270014331396338</v>
      </c>
      <c r="T24">
        <f>$M$1/M24</f>
        <v>8.8333333333333337E-3</v>
      </c>
      <c r="U24">
        <f>T24*1000</f>
        <v>8.8333333333333339</v>
      </c>
      <c r="X24" s="3">
        <v>9000</v>
      </c>
      <c r="Y24">
        <f>Y13*100</f>
        <v>185.24799999999999</v>
      </c>
      <c r="Z24">
        <f t="shared" ref="Z24:Z27" si="14">Y24/$M$1</f>
        <v>2.3301635220125787</v>
      </c>
      <c r="AA24">
        <f t="shared" ref="AA24:AA27" si="15">LN(Z24)</f>
        <v>0.84593844623630798</v>
      </c>
      <c r="AB24">
        <f t="shared" ref="AB24:AB27" si="16">$M$1/X24</f>
        <v>8.8333333333333337E-3</v>
      </c>
      <c r="AC24">
        <f t="shared" ref="AC24:AC27" si="17">AB24*1000</f>
        <v>8.8333333333333339</v>
      </c>
    </row>
    <row r="25" spans="1:31" x14ac:dyDescent="0.25">
      <c r="A25">
        <f t="shared" si="12"/>
        <v>103</v>
      </c>
      <c r="B25" s="1">
        <v>0.2</v>
      </c>
      <c r="C25">
        <f t="shared" si="10"/>
        <v>16</v>
      </c>
      <c r="D25">
        <f t="shared" si="9"/>
        <v>8</v>
      </c>
      <c r="E25" s="2">
        <f t="shared" si="11"/>
        <v>57.333333333333336</v>
      </c>
      <c r="F25">
        <v>54</v>
      </c>
      <c r="G25">
        <v>57</v>
      </c>
      <c r="H25">
        <v>61</v>
      </c>
      <c r="I25">
        <f t="shared" si="7"/>
        <v>5.7333333333333336E-11</v>
      </c>
      <c r="J25" s="3">
        <f t="shared" si="6"/>
        <v>4.0488821881453436</v>
      </c>
      <c r="K25" s="3">
        <f t="shared" si="4"/>
        <v>-23.582138927783205</v>
      </c>
      <c r="M25" s="3">
        <v>10000</v>
      </c>
      <c r="O25">
        <f>O15*100</f>
        <v>242.773</v>
      </c>
      <c r="Q25">
        <f>O25/$M$1</f>
        <v>3.0537484276729558</v>
      </c>
      <c r="S25">
        <f t="shared" si="13"/>
        <v>1.1163698287056711</v>
      </c>
      <c r="T25">
        <f>$M$1/M25</f>
        <v>7.9500000000000005E-3</v>
      </c>
      <c r="U25">
        <f>T25*1000</f>
        <v>7.95</v>
      </c>
      <c r="X25" s="3">
        <v>10000</v>
      </c>
      <c r="Y25">
        <f>Y15*100</f>
        <v>206.71499999999997</v>
      </c>
      <c r="Z25">
        <f t="shared" si="14"/>
        <v>2.6001886792452829</v>
      </c>
      <c r="AA25">
        <f t="shared" si="15"/>
        <v>0.95558401133493154</v>
      </c>
      <c r="AB25">
        <f t="shared" si="16"/>
        <v>7.9500000000000005E-3</v>
      </c>
      <c r="AC25">
        <f t="shared" si="17"/>
        <v>7.95</v>
      </c>
    </row>
    <row r="26" spans="1:31" x14ac:dyDescent="0.25">
      <c r="M26" s="3">
        <v>11000</v>
      </c>
      <c r="O26">
        <f>O17*100</f>
        <v>259.81700000000001</v>
      </c>
      <c r="Q26">
        <f>O26/$M$1</f>
        <v>3.2681383647798743</v>
      </c>
      <c r="S26">
        <f t="shared" si="13"/>
        <v>1.1842205153854015</v>
      </c>
      <c r="T26">
        <f>$M$1/M26</f>
        <v>7.2272727272727271E-3</v>
      </c>
      <c r="U26">
        <f>T26*1000</f>
        <v>7.2272727272727275</v>
      </c>
      <c r="X26" s="3">
        <v>11000</v>
      </c>
      <c r="Y26">
        <f>Y17*100</f>
        <v>228.404</v>
      </c>
      <c r="Z26">
        <f>Y26/$M$1</f>
        <v>2.8730062893081763</v>
      </c>
      <c r="AA26">
        <f t="shared" si="15"/>
        <v>1.0553589691030669</v>
      </c>
      <c r="AB26">
        <f t="shared" si="16"/>
        <v>7.2272727272727271E-3</v>
      </c>
      <c r="AC26">
        <f t="shared" si="17"/>
        <v>7.2272727272727275</v>
      </c>
    </row>
    <row r="27" spans="1:31" x14ac:dyDescent="0.25">
      <c r="B27" s="1" t="s">
        <v>0</v>
      </c>
      <c r="C27" s="1">
        <v>90</v>
      </c>
      <c r="D27" t="s">
        <v>4</v>
      </c>
      <c r="M27" s="3">
        <v>12000</v>
      </c>
      <c r="O27">
        <f>O19*100</f>
        <v>291.37099999999998</v>
      </c>
      <c r="Q27">
        <f>O27/$M$1</f>
        <v>3.6650440251572323</v>
      </c>
      <c r="S27">
        <f t="shared" si="13"/>
        <v>1.2988403475876769</v>
      </c>
      <c r="T27">
        <f>$M$1/M27</f>
        <v>6.6249999999999998E-3</v>
      </c>
      <c r="U27">
        <f>T27*1000</f>
        <v>6.625</v>
      </c>
      <c r="X27" s="3">
        <v>12000</v>
      </c>
      <c r="Y27">
        <f>Y19*100</f>
        <v>278.17500000000001</v>
      </c>
      <c r="Z27">
        <f t="shared" si="14"/>
        <v>3.4990566037735849</v>
      </c>
      <c r="AA27">
        <f t="shared" si="15"/>
        <v>1.2524933903834781</v>
      </c>
      <c r="AB27">
        <f t="shared" si="16"/>
        <v>6.6249999999999998E-3</v>
      </c>
      <c r="AC27">
        <f t="shared" si="17"/>
        <v>6.625</v>
      </c>
    </row>
    <row r="28" spans="1:31" x14ac:dyDescent="0.25">
      <c r="A28" t="s">
        <v>6</v>
      </c>
      <c r="B28" s="1" t="s">
        <v>1</v>
      </c>
      <c r="C28" t="s">
        <v>2</v>
      </c>
      <c r="D28" t="s">
        <v>5</v>
      </c>
      <c r="E28" s="1" t="s">
        <v>3</v>
      </c>
    </row>
    <row r="29" spans="1:31" x14ac:dyDescent="0.25">
      <c r="A29">
        <f>85</f>
        <v>85</v>
      </c>
      <c r="B29" s="1">
        <v>2</v>
      </c>
      <c r="C29">
        <f>C$27*$B29</f>
        <v>180</v>
      </c>
      <c r="D29">
        <f t="shared" ref="D29:D38" si="18">C29/2</f>
        <v>90</v>
      </c>
      <c r="E29" s="2">
        <f>AVERAGE(F29,G29,H29)</f>
        <v>1842</v>
      </c>
      <c r="F29">
        <v>1840</v>
      </c>
      <c r="G29">
        <v>1842</v>
      </c>
      <c r="H29">
        <v>1844</v>
      </c>
      <c r="I29">
        <f t="shared" si="7"/>
        <v>1.842E-9</v>
      </c>
      <c r="J29" s="3">
        <f>LN(E29)</f>
        <v>7.5186072168152522</v>
      </c>
      <c r="K29" s="3">
        <f t="shared" si="4"/>
        <v>-20.112413899113296</v>
      </c>
      <c r="M29" t="s">
        <v>34</v>
      </c>
      <c r="N29"/>
      <c r="O29" t="s">
        <v>35</v>
      </c>
      <c r="Q29">
        <v>2.1948500000000002</v>
      </c>
      <c r="T29" t="s">
        <v>19</v>
      </c>
      <c r="U29">
        <f>EXP(Q29)</f>
        <v>8.9786541576808094</v>
      </c>
      <c r="X29" t="s">
        <v>34</v>
      </c>
      <c r="Y29" t="s">
        <v>35</v>
      </c>
      <c r="Z29">
        <v>2.2303099999999998</v>
      </c>
      <c r="AB29" t="s">
        <v>19</v>
      </c>
      <c r="AC29">
        <f>EXP(Z29)</f>
        <v>9.302749484872967</v>
      </c>
    </row>
    <row r="30" spans="1:31" x14ac:dyDescent="0.25">
      <c r="A30">
        <f>A29+2</f>
        <v>87</v>
      </c>
      <c r="B30" s="1">
        <v>1.8</v>
      </c>
      <c r="C30">
        <f t="shared" ref="C30:C38" si="19">C$27*$B30</f>
        <v>162</v>
      </c>
      <c r="D30">
        <f t="shared" si="18"/>
        <v>81</v>
      </c>
      <c r="E30" s="2">
        <f t="shared" ref="E30:E38" si="20">AVERAGE(F30,G30,H30)</f>
        <v>1247.6666666666667</v>
      </c>
      <c r="F30">
        <v>1268</v>
      </c>
      <c r="G30">
        <v>1240</v>
      </c>
      <c r="H30">
        <v>1235</v>
      </c>
      <c r="I30">
        <f t="shared" si="7"/>
        <v>1.2476666666666668E-9</v>
      </c>
      <c r="J30" s="3">
        <f t="shared" ref="J30:J64" si="21">LN(E30)</f>
        <v>7.1290304192363196</v>
      </c>
      <c r="K30" s="3">
        <f t="shared" si="4"/>
        <v>-20.501990696692229</v>
      </c>
      <c r="M30"/>
      <c r="N30"/>
      <c r="O30" s="3" t="s">
        <v>37</v>
      </c>
      <c r="P30" s="3"/>
      <c r="Q30">
        <v>4.5999999999999999E-2</v>
      </c>
      <c r="T30" s="3" t="s">
        <v>37</v>
      </c>
      <c r="U30">
        <f>EXP(Q30)</f>
        <v>1.0470744109569372</v>
      </c>
      <c r="V30" t="s">
        <v>38</v>
      </c>
      <c r="W30">
        <f>U30/U29</f>
        <v>0.11661819160962059</v>
      </c>
      <c r="Y30" s="3" t="s">
        <v>37</v>
      </c>
      <c r="Z30">
        <v>0.15090000000000001</v>
      </c>
      <c r="AB30" s="3" t="s">
        <v>37</v>
      </c>
      <c r="AC30">
        <f>EXP(Z30)</f>
        <v>1.1628803642308014</v>
      </c>
      <c r="AD30" t="s">
        <v>38</v>
      </c>
      <c r="AE30">
        <f>AC30/AC29</f>
        <v>0.12500394277216001</v>
      </c>
    </row>
    <row r="31" spans="1:31" x14ac:dyDescent="0.25">
      <c r="A31">
        <f t="shared" ref="A31:A38" si="22">A30+2</f>
        <v>89</v>
      </c>
      <c r="B31" s="1">
        <v>1.6</v>
      </c>
      <c r="C31">
        <f t="shared" si="19"/>
        <v>144</v>
      </c>
      <c r="D31">
        <f t="shared" si="18"/>
        <v>72</v>
      </c>
      <c r="E31" s="2">
        <f t="shared" si="20"/>
        <v>898.66666666666663</v>
      </c>
      <c r="F31">
        <v>895</v>
      </c>
      <c r="G31">
        <v>900</v>
      </c>
      <c r="H31">
        <v>901</v>
      </c>
      <c r="I31">
        <f t="shared" si="7"/>
        <v>8.9866666666666667E-10</v>
      </c>
      <c r="J31" s="3">
        <f t="shared" si="21"/>
        <v>6.8009121833640878</v>
      </c>
      <c r="K31" s="3">
        <f t="shared" si="4"/>
        <v>-20.83010893256446</v>
      </c>
      <c r="M31"/>
      <c r="N31"/>
      <c r="O31" t="s">
        <v>36</v>
      </c>
      <c r="Q31">
        <v>-0.13697000000000001</v>
      </c>
      <c r="T31" t="s">
        <v>20</v>
      </c>
      <c r="U31">
        <f>Q31*-1*1000</f>
        <v>136.97</v>
      </c>
      <c r="Y31" t="s">
        <v>36</v>
      </c>
      <c r="Z31">
        <v>-0.15629999999999999</v>
      </c>
      <c r="AB31" t="s">
        <v>20</v>
      </c>
      <c r="AC31">
        <f>Z31*-1*1000</f>
        <v>156.29999999999998</v>
      </c>
    </row>
    <row r="32" spans="1:31" x14ac:dyDescent="0.25">
      <c r="A32">
        <f t="shared" si="22"/>
        <v>91</v>
      </c>
      <c r="B32" s="1">
        <v>1.4</v>
      </c>
      <c r="C32">
        <f t="shared" si="19"/>
        <v>125.99999999999999</v>
      </c>
      <c r="D32">
        <f t="shared" si="18"/>
        <v>62.999999999999993</v>
      </c>
      <c r="E32" s="2">
        <f t="shared" si="20"/>
        <v>629.33333333333337</v>
      </c>
      <c r="F32">
        <v>619</v>
      </c>
      <c r="G32">
        <v>634</v>
      </c>
      <c r="H32">
        <v>635</v>
      </c>
      <c r="I32">
        <f t="shared" si="7"/>
        <v>6.2933333333333333E-10</v>
      </c>
      <c r="J32" s="3">
        <f t="shared" si="21"/>
        <v>6.4446610580373367</v>
      </c>
      <c r="K32" s="3">
        <f t="shared" si="4"/>
        <v>-21.186360057891211</v>
      </c>
      <c r="M32"/>
      <c r="N32"/>
      <c r="O32" s="3" t="s">
        <v>37</v>
      </c>
      <c r="P32" s="3"/>
      <c r="Q32">
        <v>5.0000000000000001E-3</v>
      </c>
      <c r="T32" s="3" t="s">
        <v>37</v>
      </c>
      <c r="U32" s="6">
        <f>Q32*1000</f>
        <v>5</v>
      </c>
      <c r="V32" t="s">
        <v>38</v>
      </c>
      <c r="W32">
        <f>U32/U31</f>
        <v>3.6504344016938015E-2</v>
      </c>
      <c r="Y32" s="3" t="s">
        <v>37</v>
      </c>
      <c r="Z32">
        <v>1.8409999999999999E-2</v>
      </c>
      <c r="AB32" s="3" t="s">
        <v>37</v>
      </c>
      <c r="AC32">
        <f>Z32*1000</f>
        <v>18.41</v>
      </c>
      <c r="AD32" t="s">
        <v>38</v>
      </c>
      <c r="AE32">
        <f>AC32/AC31</f>
        <v>0.117786308381318</v>
      </c>
    </row>
    <row r="33" spans="1:31" x14ac:dyDescent="0.25">
      <c r="A33">
        <f t="shared" si="22"/>
        <v>93</v>
      </c>
      <c r="B33" s="1">
        <v>1.2</v>
      </c>
      <c r="C33">
        <f t="shared" si="19"/>
        <v>108</v>
      </c>
      <c r="D33">
        <f t="shared" si="18"/>
        <v>54</v>
      </c>
      <c r="E33" s="2">
        <f t="shared" si="20"/>
        <v>437</v>
      </c>
      <c r="F33">
        <v>434</v>
      </c>
      <c r="G33">
        <v>433</v>
      </c>
      <c r="H33">
        <v>444</v>
      </c>
      <c r="I33">
        <f t="shared" si="7"/>
        <v>4.3699999999999999E-10</v>
      </c>
      <c r="J33" s="3">
        <f t="shared" si="21"/>
        <v>6.0799331950955899</v>
      </c>
      <c r="K33" s="3">
        <f t="shared" si="4"/>
        <v>-21.551087920832959</v>
      </c>
      <c r="T33" s="1" t="s">
        <v>22</v>
      </c>
      <c r="U33" s="1">
        <f>U31/U29</f>
        <v>15.255070258255655</v>
      </c>
      <c r="AB33" s="1" t="s">
        <v>22</v>
      </c>
      <c r="AC33" s="1">
        <f>AC31/AC29</f>
        <v>16.80148436267757</v>
      </c>
    </row>
    <row r="34" spans="1:31" x14ac:dyDescent="0.25">
      <c r="A34">
        <f t="shared" si="22"/>
        <v>95</v>
      </c>
      <c r="B34" s="1">
        <v>1</v>
      </c>
      <c r="C34">
        <f t="shared" si="19"/>
        <v>90</v>
      </c>
      <c r="D34">
        <f t="shared" si="18"/>
        <v>45</v>
      </c>
      <c r="E34" s="2">
        <f t="shared" si="20"/>
        <v>278.66666666666669</v>
      </c>
      <c r="F34">
        <v>279</v>
      </c>
      <c r="G34">
        <v>281</v>
      </c>
      <c r="H34">
        <v>276</v>
      </c>
      <c r="I34">
        <f t="shared" si="7"/>
        <v>2.7866666666666669E-10</v>
      </c>
      <c r="J34" s="3">
        <f t="shared" si="21"/>
        <v>5.6300163244165917</v>
      </c>
      <c r="K34" s="3">
        <f t="shared" si="4"/>
        <v>-22.001004791511956</v>
      </c>
      <c r="T34" s="3" t="s">
        <v>37</v>
      </c>
      <c r="U34">
        <f>U33*W34</f>
        <v>1.8641402328251779</v>
      </c>
      <c r="V34" t="s">
        <v>38</v>
      </c>
      <c r="W34">
        <f>SQRT((W30^2)+(W32^2))</f>
        <v>0.12219807587030632</v>
      </c>
      <c r="AB34" s="3" t="s">
        <v>37</v>
      </c>
      <c r="AC34">
        <f>AC33*AE34</f>
        <v>2.8857301488306701</v>
      </c>
      <c r="AD34" t="s">
        <v>38</v>
      </c>
      <c r="AE34">
        <f>SQRT((AE30^2)+(AE32^2))</f>
        <v>0.17175447636287211</v>
      </c>
    </row>
    <row r="35" spans="1:31" x14ac:dyDescent="0.25">
      <c r="A35">
        <f t="shared" si="22"/>
        <v>97</v>
      </c>
      <c r="B35" s="1">
        <v>0.8</v>
      </c>
      <c r="C35">
        <f t="shared" si="19"/>
        <v>72</v>
      </c>
      <c r="D35">
        <f t="shared" si="18"/>
        <v>36</v>
      </c>
      <c r="E35" s="2">
        <f t="shared" si="20"/>
        <v>187.66666666666666</v>
      </c>
      <c r="F35">
        <v>190</v>
      </c>
      <c r="G35">
        <v>185</v>
      </c>
      <c r="H35">
        <v>188</v>
      </c>
      <c r="I35">
        <f t="shared" si="7"/>
        <v>1.8766666666666666E-10</v>
      </c>
      <c r="J35" s="3">
        <f t="shared" si="21"/>
        <v>5.2346673394715806</v>
      </c>
      <c r="K35" s="3">
        <f t="shared" si="4"/>
        <v>-22.396353776456966</v>
      </c>
    </row>
    <row r="36" spans="1:31" x14ac:dyDescent="0.25">
      <c r="A36">
        <f t="shared" si="22"/>
        <v>99</v>
      </c>
      <c r="B36" s="1">
        <v>0.6</v>
      </c>
      <c r="C36">
        <f t="shared" si="19"/>
        <v>54</v>
      </c>
      <c r="D36">
        <f t="shared" si="18"/>
        <v>27</v>
      </c>
      <c r="E36" s="2">
        <f t="shared" si="20"/>
        <v>121</v>
      </c>
      <c r="F36">
        <v>123</v>
      </c>
      <c r="G36">
        <v>121</v>
      </c>
      <c r="H36">
        <v>119</v>
      </c>
      <c r="I36">
        <f t="shared" si="7"/>
        <v>1.21E-10</v>
      </c>
      <c r="J36" s="3">
        <f t="shared" si="21"/>
        <v>4.7957905455967413</v>
      </c>
      <c r="K36" s="3">
        <f t="shared" si="4"/>
        <v>-22.835230570331806</v>
      </c>
      <c r="Q36" t="s">
        <v>39</v>
      </c>
      <c r="S36">
        <v>15.76</v>
      </c>
      <c r="U36">
        <f>S36-U33</f>
        <v>0.5049297417443448</v>
      </c>
      <c r="AC36">
        <f>AC33-S36</f>
        <v>1.0414843626775703</v>
      </c>
    </row>
    <row r="37" spans="1:31" x14ac:dyDescent="0.25">
      <c r="A37">
        <f t="shared" si="22"/>
        <v>101</v>
      </c>
      <c r="B37" s="1">
        <v>0.4</v>
      </c>
      <c r="C37">
        <f t="shared" si="19"/>
        <v>36</v>
      </c>
      <c r="D37">
        <f t="shared" si="18"/>
        <v>18</v>
      </c>
      <c r="E37" s="2">
        <f t="shared" si="20"/>
        <v>72</v>
      </c>
      <c r="F37">
        <v>71</v>
      </c>
      <c r="G37">
        <v>73</v>
      </c>
      <c r="H37">
        <v>72</v>
      </c>
      <c r="I37">
        <f t="shared" si="7"/>
        <v>7.1999999999999997E-11</v>
      </c>
      <c r="J37" s="3">
        <f t="shared" si="21"/>
        <v>4.2766661190160553</v>
      </c>
      <c r="K37" s="3">
        <f t="shared" si="4"/>
        <v>-23.354354996912495</v>
      </c>
      <c r="U37" t="s">
        <v>40</v>
      </c>
    </row>
    <row r="38" spans="1:31" x14ac:dyDescent="0.25">
      <c r="A38">
        <f t="shared" si="22"/>
        <v>103</v>
      </c>
      <c r="B38" s="1">
        <v>0.2</v>
      </c>
      <c r="C38">
        <f t="shared" si="19"/>
        <v>18</v>
      </c>
      <c r="D38">
        <f t="shared" si="18"/>
        <v>9</v>
      </c>
      <c r="E38" s="2">
        <f t="shared" si="20"/>
        <v>33.666666666666664</v>
      </c>
      <c r="F38">
        <v>35</v>
      </c>
      <c r="G38">
        <v>34</v>
      </c>
      <c r="H38">
        <v>32</v>
      </c>
      <c r="I38">
        <f t="shared" si="7"/>
        <v>3.3666666666666667E-11</v>
      </c>
      <c r="J38" s="3">
        <f t="shared" si="21"/>
        <v>3.5165082281731497</v>
      </c>
      <c r="K38" s="3">
        <f t="shared" si="4"/>
        <v>-24.114512887755399</v>
      </c>
    </row>
    <row r="40" spans="1:31" x14ac:dyDescent="0.25">
      <c r="B40" s="1" t="s">
        <v>0</v>
      </c>
      <c r="C40" s="1">
        <v>110</v>
      </c>
      <c r="D40" t="s">
        <v>4</v>
      </c>
    </row>
    <row r="41" spans="1:31" x14ac:dyDescent="0.25">
      <c r="A41" t="s">
        <v>6</v>
      </c>
      <c r="B41" s="1" t="s">
        <v>1</v>
      </c>
      <c r="C41" t="s">
        <v>2</v>
      </c>
      <c r="D41" t="s">
        <v>5</v>
      </c>
      <c r="E41" s="1" t="s">
        <v>3</v>
      </c>
    </row>
    <row r="42" spans="1:31" x14ac:dyDescent="0.25">
      <c r="A42">
        <f>85</f>
        <v>85</v>
      </c>
      <c r="B42" s="1">
        <v>2</v>
      </c>
      <c r="C42">
        <f>C$40*$B42</f>
        <v>220</v>
      </c>
      <c r="D42">
        <f t="shared" ref="D42:D51" si="23">C42/2</f>
        <v>110</v>
      </c>
      <c r="E42" s="2">
        <f>AVERAGE(F42,G42,H42)</f>
        <v>1901.6666666666667</v>
      </c>
      <c r="F42">
        <v>1924</v>
      </c>
      <c r="G42">
        <v>1886</v>
      </c>
      <c r="H42">
        <v>1895</v>
      </c>
      <c r="I42">
        <f t="shared" si="7"/>
        <v>1.9016666666666668E-9</v>
      </c>
      <c r="J42" s="3">
        <f t="shared" si="21"/>
        <v>7.5504859736280663</v>
      </c>
      <c r="K42" s="3">
        <f t="shared" si="4"/>
        <v>-20.08053514230048</v>
      </c>
    </row>
    <row r="43" spans="1:31" x14ac:dyDescent="0.25">
      <c r="A43">
        <f>A42+2</f>
        <v>87</v>
      </c>
      <c r="B43" s="1">
        <v>1.8</v>
      </c>
      <c r="C43">
        <f t="shared" ref="C43:C51" si="24">C$40*$B43</f>
        <v>198</v>
      </c>
      <c r="D43">
        <f t="shared" si="23"/>
        <v>99</v>
      </c>
      <c r="E43" s="2">
        <f t="shared" ref="E43:E51" si="25">AVERAGE(F43,G43,H43)</f>
        <v>1243.6666666666667</v>
      </c>
      <c r="F43">
        <v>1254</v>
      </c>
      <c r="G43">
        <v>1236</v>
      </c>
      <c r="H43">
        <v>1241</v>
      </c>
      <c r="I43">
        <f t="shared" si="7"/>
        <v>1.2436666666666668E-9</v>
      </c>
      <c r="J43" s="3">
        <f t="shared" si="21"/>
        <v>7.1258192845530486</v>
      </c>
      <c r="K43" s="3">
        <f t="shared" si="4"/>
        <v>-20.505201831375501</v>
      </c>
      <c r="O43" s="7"/>
      <c r="P43" s="24"/>
      <c r="Q43" s="17"/>
      <c r="R43" s="18"/>
      <c r="S43" s="18"/>
      <c r="T43" s="19"/>
    </row>
    <row r="44" spans="1:31" ht="15" customHeight="1" x14ac:dyDescent="0.25">
      <c r="A44">
        <f t="shared" ref="A44:A51" si="26">A43+2</f>
        <v>89</v>
      </c>
      <c r="B44" s="1">
        <v>1.6</v>
      </c>
      <c r="C44">
        <f t="shared" si="24"/>
        <v>176</v>
      </c>
      <c r="D44">
        <f t="shared" si="23"/>
        <v>88</v>
      </c>
      <c r="E44" s="2">
        <f t="shared" si="25"/>
        <v>785.66666666666663</v>
      </c>
      <c r="F44">
        <v>776</v>
      </c>
      <c r="G44">
        <v>792</v>
      </c>
      <c r="H44">
        <v>789</v>
      </c>
      <c r="I44">
        <f t="shared" si="7"/>
        <v>7.8566666666666664E-10</v>
      </c>
      <c r="J44" s="3">
        <f t="shared" si="21"/>
        <v>6.6665326142680215</v>
      </c>
      <c r="K44" s="3">
        <f t="shared" si="4"/>
        <v>-20.964488501660526</v>
      </c>
      <c r="O44" s="8"/>
      <c r="P44" s="25"/>
      <c r="Q44" s="20"/>
      <c r="R44" s="21"/>
      <c r="S44" s="21"/>
      <c r="T44" s="22"/>
    </row>
    <row r="45" spans="1:31" x14ac:dyDescent="0.25">
      <c r="A45">
        <f t="shared" si="26"/>
        <v>91</v>
      </c>
      <c r="B45" s="1">
        <v>1.4</v>
      </c>
      <c r="C45">
        <f t="shared" si="24"/>
        <v>154</v>
      </c>
      <c r="D45">
        <f t="shared" si="23"/>
        <v>77</v>
      </c>
      <c r="E45" s="2">
        <f t="shared" si="25"/>
        <v>478</v>
      </c>
      <c r="F45">
        <v>482</v>
      </c>
      <c r="G45">
        <v>475</v>
      </c>
      <c r="H45">
        <v>477</v>
      </c>
      <c r="I45">
        <f t="shared" si="7"/>
        <v>4.78E-10</v>
      </c>
      <c r="J45" s="3">
        <f t="shared" si="21"/>
        <v>6.1696107324914564</v>
      </c>
      <c r="K45" s="3">
        <f t="shared" si="4"/>
        <v>-21.461410383437091</v>
      </c>
      <c r="O45" s="8"/>
      <c r="P45" s="26"/>
      <c r="Q45" s="9"/>
      <c r="R45" s="9"/>
      <c r="S45" s="9"/>
      <c r="T45" s="10"/>
    </row>
    <row r="46" spans="1:31" x14ac:dyDescent="0.25">
      <c r="A46">
        <f t="shared" si="26"/>
        <v>93</v>
      </c>
      <c r="B46" s="1">
        <v>1.2</v>
      </c>
      <c r="C46">
        <f t="shared" si="24"/>
        <v>132</v>
      </c>
      <c r="D46">
        <f t="shared" si="23"/>
        <v>66</v>
      </c>
      <c r="E46" s="2">
        <f t="shared" si="25"/>
        <v>302</v>
      </c>
      <c r="F46">
        <v>306</v>
      </c>
      <c r="G46">
        <v>303</v>
      </c>
      <c r="H46">
        <v>297</v>
      </c>
      <c r="I46">
        <f t="shared" si="7"/>
        <v>3.0199999999999999E-10</v>
      </c>
      <c r="J46" s="3">
        <f t="shared" si="21"/>
        <v>5.7104270173748697</v>
      </c>
      <c r="K46" s="3">
        <f t="shared" si="4"/>
        <v>-21.920594098553678</v>
      </c>
      <c r="O46" s="8"/>
      <c r="P46" s="26"/>
      <c r="Q46" s="9"/>
      <c r="R46" s="9"/>
      <c r="S46" s="9"/>
      <c r="T46" s="10"/>
      <c r="U46" s="16"/>
    </row>
    <row r="47" spans="1:31" x14ac:dyDescent="0.25">
      <c r="A47">
        <f t="shared" si="26"/>
        <v>95</v>
      </c>
      <c r="B47" s="1">
        <v>1</v>
      </c>
      <c r="C47">
        <f t="shared" si="24"/>
        <v>110</v>
      </c>
      <c r="D47">
        <f t="shared" si="23"/>
        <v>55</v>
      </c>
      <c r="E47" s="2">
        <f t="shared" si="25"/>
        <v>181</v>
      </c>
      <c r="F47">
        <v>177</v>
      </c>
      <c r="G47">
        <v>181</v>
      </c>
      <c r="H47">
        <v>185</v>
      </c>
      <c r="I47">
        <f t="shared" si="7"/>
        <v>1.81E-10</v>
      </c>
      <c r="J47" s="3">
        <f t="shared" si="21"/>
        <v>5.1984970312658261</v>
      </c>
      <c r="K47" s="3">
        <f t="shared" si="4"/>
        <v>-22.432524084662724</v>
      </c>
      <c r="O47" s="8"/>
      <c r="P47" s="26"/>
      <c r="Q47" s="9"/>
      <c r="R47" s="9"/>
      <c r="S47" s="9"/>
      <c r="T47" s="10"/>
      <c r="U47" s="16"/>
    </row>
    <row r="48" spans="1:31" x14ac:dyDescent="0.25">
      <c r="A48">
        <f t="shared" si="26"/>
        <v>97</v>
      </c>
      <c r="B48" s="1">
        <v>0.8</v>
      </c>
      <c r="C48">
        <f t="shared" si="24"/>
        <v>88</v>
      </c>
      <c r="D48">
        <f t="shared" si="23"/>
        <v>44</v>
      </c>
      <c r="E48" s="2">
        <f t="shared" si="25"/>
        <v>116</v>
      </c>
      <c r="F48">
        <v>119</v>
      </c>
      <c r="G48">
        <v>117</v>
      </c>
      <c r="H48">
        <v>112</v>
      </c>
      <c r="I48">
        <f t="shared" si="7"/>
        <v>1.16E-10</v>
      </c>
      <c r="J48" s="3">
        <f t="shared" si="21"/>
        <v>4.7535901911063645</v>
      </c>
      <c r="K48" s="3">
        <f t="shared" si="4"/>
        <v>-22.877430924822182</v>
      </c>
      <c r="O48" s="8"/>
      <c r="P48" s="26"/>
      <c r="Q48" s="9"/>
      <c r="R48" s="9"/>
      <c r="S48" s="9"/>
      <c r="T48" s="10"/>
      <c r="U48" s="16"/>
    </row>
    <row r="49" spans="1:23" x14ac:dyDescent="0.25">
      <c r="A49">
        <f t="shared" si="26"/>
        <v>99</v>
      </c>
      <c r="B49" s="1">
        <v>0.6</v>
      </c>
      <c r="C49">
        <f t="shared" si="24"/>
        <v>66</v>
      </c>
      <c r="D49">
        <f t="shared" si="23"/>
        <v>33</v>
      </c>
      <c r="E49" s="2">
        <f t="shared" si="25"/>
        <v>66.666666666666671</v>
      </c>
      <c r="F49">
        <v>71</v>
      </c>
      <c r="G49">
        <v>64</v>
      </c>
      <c r="H49">
        <v>65</v>
      </c>
      <c r="I49">
        <f t="shared" si="7"/>
        <v>6.6666666666666669E-11</v>
      </c>
      <c r="J49" s="3">
        <f t="shared" si="21"/>
        <v>4.1997050778799272</v>
      </c>
      <c r="K49" s="3">
        <f t="shared" si="4"/>
        <v>-23.431316038048621</v>
      </c>
      <c r="O49" s="8"/>
      <c r="P49" s="26"/>
      <c r="Q49" s="9"/>
      <c r="R49" s="9"/>
      <c r="S49" s="15"/>
      <c r="T49" s="10"/>
    </row>
    <row r="50" spans="1:23" x14ac:dyDescent="0.25">
      <c r="A50">
        <f t="shared" si="26"/>
        <v>101</v>
      </c>
      <c r="B50" s="1">
        <v>0.4</v>
      </c>
      <c r="C50">
        <f t="shared" si="24"/>
        <v>44</v>
      </c>
      <c r="D50">
        <f t="shared" si="23"/>
        <v>22</v>
      </c>
      <c r="E50" s="2">
        <f t="shared" si="25"/>
        <v>35.666666666666664</v>
      </c>
      <c r="F50">
        <v>35</v>
      </c>
      <c r="G50">
        <v>34</v>
      </c>
      <c r="H50">
        <v>38</v>
      </c>
      <c r="I50">
        <f t="shared" si="7"/>
        <v>3.5666666666666666E-11</v>
      </c>
      <c r="J50" s="3">
        <f t="shared" si="21"/>
        <v>3.5742165457937962</v>
      </c>
      <c r="K50" s="3">
        <f t="shared" si="4"/>
        <v>-24.056804570134751</v>
      </c>
      <c r="O50" s="8"/>
      <c r="P50" s="26"/>
      <c r="Q50" s="9"/>
      <c r="R50" s="9"/>
      <c r="S50" s="9"/>
      <c r="T50" s="10"/>
    </row>
    <row r="51" spans="1:23" x14ac:dyDescent="0.25">
      <c r="A51">
        <f t="shared" si="26"/>
        <v>103</v>
      </c>
      <c r="B51" s="1">
        <v>0.2</v>
      </c>
      <c r="C51">
        <f t="shared" si="24"/>
        <v>22</v>
      </c>
      <c r="D51">
        <f t="shared" si="23"/>
        <v>11</v>
      </c>
      <c r="E51" s="2">
        <f t="shared" si="25"/>
        <v>14.666666666666666</v>
      </c>
      <c r="F51">
        <v>17</v>
      </c>
      <c r="G51">
        <v>12</v>
      </c>
      <c r="H51">
        <v>15</v>
      </c>
      <c r="I51">
        <f t="shared" si="7"/>
        <v>1.4666666666666664E-11</v>
      </c>
      <c r="J51" s="3">
        <f t="shared" si="21"/>
        <v>2.6855773452501515</v>
      </c>
      <c r="K51" s="3">
        <f t="shared" si="4"/>
        <v>-24.945443770678398</v>
      </c>
      <c r="O51" s="11"/>
      <c r="P51" s="27"/>
      <c r="Q51" s="12"/>
      <c r="R51" s="12"/>
      <c r="S51" s="12"/>
      <c r="T51" s="13"/>
    </row>
    <row r="52" spans="1:23" x14ac:dyDescent="0.25">
      <c r="O52" s="3"/>
      <c r="P52" s="3"/>
    </row>
    <row r="53" spans="1:23" x14ac:dyDescent="0.25">
      <c r="B53" s="1" t="s">
        <v>0</v>
      </c>
      <c r="C53" s="1">
        <v>120</v>
      </c>
      <c r="D53" t="s">
        <v>4</v>
      </c>
      <c r="O53" s="3"/>
      <c r="P53" s="3"/>
      <c r="Q53" s="7"/>
      <c r="R53" s="24"/>
      <c r="S53" s="14"/>
      <c r="T53" s="7"/>
      <c r="U53" s="14"/>
      <c r="W53" s="16"/>
    </row>
    <row r="54" spans="1:23" x14ac:dyDescent="0.25">
      <c r="A54" t="s">
        <v>6</v>
      </c>
      <c r="B54" s="1" t="s">
        <v>1</v>
      </c>
      <c r="C54" t="s">
        <v>2</v>
      </c>
      <c r="D54" t="s">
        <v>5</v>
      </c>
      <c r="E54" s="1" t="s">
        <v>3</v>
      </c>
      <c r="Q54" s="8"/>
      <c r="R54" s="25"/>
      <c r="S54" s="10"/>
      <c r="T54" s="8"/>
      <c r="U54" s="10"/>
      <c r="W54" s="16"/>
    </row>
    <row r="55" spans="1:23" x14ac:dyDescent="0.25">
      <c r="A55">
        <f>85</f>
        <v>85</v>
      </c>
      <c r="B55" s="1">
        <v>2</v>
      </c>
      <c r="C55">
        <f>C$53*$B55</f>
        <v>240</v>
      </c>
      <c r="D55">
        <f t="shared" ref="D55:D64" si="27">C55/2</f>
        <v>120</v>
      </c>
      <c r="E55" s="2">
        <f t="shared" ref="E55:E64" si="28">AVERAGE(F55,G55,H55)</f>
        <v>1862.3333333333333</v>
      </c>
      <c r="F55">
        <v>1865</v>
      </c>
      <c r="G55">
        <v>1864</v>
      </c>
      <c r="H55">
        <v>1858</v>
      </c>
      <c r="I55">
        <f t="shared" si="7"/>
        <v>1.8623333333333332E-9</v>
      </c>
      <c r="J55" s="3">
        <f t="shared" si="21"/>
        <v>7.5295854607910391</v>
      </c>
      <c r="K55" s="3">
        <f t="shared" si="4"/>
        <v>-20.101435655137511</v>
      </c>
      <c r="Q55" s="8"/>
      <c r="R55" s="25"/>
      <c r="S55" s="10"/>
      <c r="T55" s="8"/>
      <c r="U55" s="10"/>
      <c r="W55" s="16"/>
    </row>
    <row r="56" spans="1:23" x14ac:dyDescent="0.25">
      <c r="A56">
        <f>A55+2</f>
        <v>87</v>
      </c>
      <c r="B56" s="1">
        <v>1.8</v>
      </c>
      <c r="C56">
        <f t="shared" ref="C56:C64" si="29">C$53*$B56</f>
        <v>216</v>
      </c>
      <c r="D56">
        <f t="shared" si="27"/>
        <v>108</v>
      </c>
      <c r="E56" s="2">
        <f t="shared" si="28"/>
        <v>1043.6666666666667</v>
      </c>
      <c r="F56">
        <v>1047</v>
      </c>
      <c r="G56">
        <v>1039</v>
      </c>
      <c r="H56">
        <v>1045</v>
      </c>
      <c r="I56">
        <f t="shared" si="7"/>
        <v>1.0436666666666667E-9</v>
      </c>
      <c r="J56" s="3">
        <f t="shared" si="21"/>
        <v>6.9504954326582959</v>
      </c>
      <c r="K56" s="3">
        <f t="shared" si="4"/>
        <v>-20.68052568327025</v>
      </c>
      <c r="Q56" s="8"/>
      <c r="R56" s="25"/>
      <c r="S56" s="10"/>
      <c r="T56" s="8"/>
      <c r="U56" s="10"/>
    </row>
    <row r="57" spans="1:23" x14ac:dyDescent="0.25">
      <c r="A57">
        <f t="shared" ref="A57:A64" si="30">A56+2</f>
        <v>89</v>
      </c>
      <c r="B57" s="1">
        <v>1.6</v>
      </c>
      <c r="C57">
        <f t="shared" si="29"/>
        <v>192</v>
      </c>
      <c r="D57">
        <f t="shared" si="27"/>
        <v>96</v>
      </c>
      <c r="E57" s="2">
        <f t="shared" si="28"/>
        <v>598.66666666666663</v>
      </c>
      <c r="F57">
        <v>601</v>
      </c>
      <c r="G57">
        <v>595</v>
      </c>
      <c r="H57">
        <v>600</v>
      </c>
      <c r="I57">
        <f t="shared" si="7"/>
        <v>5.9866666666666667E-10</v>
      </c>
      <c r="J57" s="3">
        <f t="shared" si="21"/>
        <v>6.3947049601940353</v>
      </c>
      <c r="K57" s="3">
        <f t="shared" si="4"/>
        <v>-21.236316155734514</v>
      </c>
      <c r="Q57" s="8"/>
      <c r="R57" s="25"/>
      <c r="S57" s="10"/>
      <c r="T57" s="8"/>
      <c r="U57" s="10"/>
    </row>
    <row r="58" spans="1:23" x14ac:dyDescent="0.25">
      <c r="A58">
        <f t="shared" si="30"/>
        <v>91</v>
      </c>
      <c r="B58" s="1">
        <v>1.4</v>
      </c>
      <c r="C58">
        <f t="shared" si="29"/>
        <v>168</v>
      </c>
      <c r="D58">
        <f t="shared" si="27"/>
        <v>84</v>
      </c>
      <c r="E58" s="2">
        <f t="shared" si="28"/>
        <v>353.66666666666669</v>
      </c>
      <c r="F58">
        <v>348</v>
      </c>
      <c r="G58">
        <v>361</v>
      </c>
      <c r="H58">
        <v>352</v>
      </c>
      <c r="I58">
        <f t="shared" si="7"/>
        <v>3.5366666666666669E-10</v>
      </c>
      <c r="J58" s="3">
        <f t="shared" si="21"/>
        <v>5.8683548499458738</v>
      </c>
      <c r="K58" s="3">
        <f t="shared" si="4"/>
        <v>-21.762666265982674</v>
      </c>
      <c r="Q58" s="8"/>
      <c r="R58" s="25"/>
      <c r="S58" s="10"/>
      <c r="T58" s="8"/>
      <c r="U58" s="10"/>
    </row>
    <row r="59" spans="1:23" x14ac:dyDescent="0.25">
      <c r="A59">
        <f t="shared" si="30"/>
        <v>93</v>
      </c>
      <c r="B59" s="1">
        <v>1.2</v>
      </c>
      <c r="C59">
        <f t="shared" si="29"/>
        <v>144</v>
      </c>
      <c r="D59">
        <f t="shared" si="27"/>
        <v>72</v>
      </c>
      <c r="E59" s="2">
        <f t="shared" si="28"/>
        <v>224.66666666666666</v>
      </c>
      <c r="F59">
        <v>230</v>
      </c>
      <c r="G59">
        <v>221</v>
      </c>
      <c r="H59">
        <v>223</v>
      </c>
      <c r="I59">
        <f t="shared" si="7"/>
        <v>2.2466666666666667E-10</v>
      </c>
      <c r="J59" s="3">
        <f t="shared" si="21"/>
        <v>5.414617822244197</v>
      </c>
      <c r="K59" s="3">
        <f t="shared" si="4"/>
        <v>-22.216403293684351</v>
      </c>
      <c r="Q59" s="8"/>
      <c r="R59" s="25"/>
      <c r="S59" s="10"/>
      <c r="T59" s="8"/>
      <c r="U59" s="10"/>
    </row>
    <row r="60" spans="1:23" x14ac:dyDescent="0.25">
      <c r="A60">
        <f t="shared" si="30"/>
        <v>95</v>
      </c>
      <c r="B60" s="1">
        <v>1</v>
      </c>
      <c r="C60">
        <f t="shared" si="29"/>
        <v>120</v>
      </c>
      <c r="D60">
        <f t="shared" si="27"/>
        <v>60</v>
      </c>
      <c r="E60" s="2">
        <f t="shared" si="28"/>
        <v>125</v>
      </c>
      <c r="F60">
        <v>122</v>
      </c>
      <c r="G60">
        <v>131</v>
      </c>
      <c r="H60">
        <v>122</v>
      </c>
      <c r="I60">
        <f t="shared" si="7"/>
        <v>1.2500000000000001E-10</v>
      </c>
      <c r="J60" s="3">
        <f t="shared" si="21"/>
        <v>4.8283137373023015</v>
      </c>
      <c r="K60" s="3">
        <f t="shared" si="4"/>
        <v>-22.802707378626248</v>
      </c>
      <c r="Q60" s="8"/>
      <c r="R60" s="25"/>
      <c r="S60" s="10"/>
      <c r="T60" s="8"/>
      <c r="U60" s="10"/>
    </row>
    <row r="61" spans="1:23" x14ac:dyDescent="0.25">
      <c r="A61">
        <f t="shared" si="30"/>
        <v>97</v>
      </c>
      <c r="B61" s="1">
        <v>0.8</v>
      </c>
      <c r="C61">
        <f t="shared" si="29"/>
        <v>96</v>
      </c>
      <c r="D61">
        <f t="shared" si="27"/>
        <v>48</v>
      </c>
      <c r="E61" s="2">
        <f t="shared" si="28"/>
        <v>76.333333333333329</v>
      </c>
      <c r="F61">
        <v>77</v>
      </c>
      <c r="G61">
        <v>70</v>
      </c>
      <c r="H61">
        <v>82</v>
      </c>
      <c r="I61">
        <f t="shared" si="7"/>
        <v>7.6333333333333328E-11</v>
      </c>
      <c r="J61" s="3">
        <f t="shared" si="21"/>
        <v>4.33510971488613</v>
      </c>
      <c r="K61" s="3">
        <f t="shared" si="4"/>
        <v>-23.295911401042417</v>
      </c>
      <c r="Q61" s="11"/>
      <c r="R61" s="28"/>
      <c r="S61" s="13"/>
      <c r="T61" s="11"/>
      <c r="U61" s="13"/>
    </row>
    <row r="62" spans="1:23" x14ac:dyDescent="0.25">
      <c r="A62">
        <f t="shared" si="30"/>
        <v>99</v>
      </c>
      <c r="B62" s="1">
        <v>0.6</v>
      </c>
      <c r="C62">
        <f t="shared" si="29"/>
        <v>72</v>
      </c>
      <c r="D62">
        <f t="shared" si="27"/>
        <v>36</v>
      </c>
      <c r="E62" s="2">
        <f t="shared" si="28"/>
        <v>34.333333333333336</v>
      </c>
      <c r="F62">
        <v>34</v>
      </c>
      <c r="G62">
        <v>35</v>
      </c>
      <c r="H62">
        <v>34</v>
      </c>
      <c r="I62">
        <f t="shared" si="7"/>
        <v>3.4333333333333338E-11</v>
      </c>
      <c r="J62" s="3">
        <f t="shared" si="21"/>
        <v>3.5361166995615263</v>
      </c>
      <c r="K62" s="3">
        <f t="shared" si="4"/>
        <v>-24.094904416367022</v>
      </c>
    </row>
    <row r="63" spans="1:23" x14ac:dyDescent="0.25">
      <c r="A63">
        <f t="shared" si="30"/>
        <v>101</v>
      </c>
      <c r="B63" s="1">
        <v>0.4</v>
      </c>
      <c r="C63">
        <f t="shared" si="29"/>
        <v>48</v>
      </c>
      <c r="D63">
        <f t="shared" si="27"/>
        <v>24</v>
      </c>
      <c r="E63" s="2">
        <f t="shared" si="28"/>
        <v>14</v>
      </c>
      <c r="F63">
        <v>14</v>
      </c>
      <c r="G63">
        <v>12</v>
      </c>
      <c r="H63">
        <v>16</v>
      </c>
      <c r="I63">
        <f t="shared" si="7"/>
        <v>1.4E-11</v>
      </c>
      <c r="J63" s="3">
        <f t="shared" si="21"/>
        <v>2.6390573296152584</v>
      </c>
      <c r="K63" s="3">
        <f t="shared" si="4"/>
        <v>-24.991963786313288</v>
      </c>
    </row>
    <row r="64" spans="1:23" x14ac:dyDescent="0.25">
      <c r="A64">
        <f t="shared" si="30"/>
        <v>103</v>
      </c>
      <c r="B64" s="1">
        <v>0.2</v>
      </c>
      <c r="C64">
        <f t="shared" si="29"/>
        <v>24</v>
      </c>
      <c r="D64">
        <f t="shared" si="27"/>
        <v>12</v>
      </c>
      <c r="E64" s="2">
        <f t="shared" si="28"/>
        <v>3.3333333333333335</v>
      </c>
      <c r="F64">
        <v>2</v>
      </c>
      <c r="G64">
        <v>4</v>
      </c>
      <c r="H64">
        <v>4</v>
      </c>
      <c r="I64">
        <f t="shared" si="7"/>
        <v>3.3333333333333335E-12</v>
      </c>
      <c r="J64" s="3">
        <f t="shared" si="21"/>
        <v>1.2039728043259361</v>
      </c>
      <c r="K64" s="3">
        <f t="shared" si="4"/>
        <v>-26.427048311602611</v>
      </c>
    </row>
    <row r="69" spans="2:20" x14ac:dyDescent="0.25">
      <c r="B69" t="s">
        <v>55</v>
      </c>
    </row>
    <row r="70" spans="2:20" x14ac:dyDescent="0.25">
      <c r="B70" s="7" t="s">
        <v>47</v>
      </c>
      <c r="C70" s="17" t="s">
        <v>56</v>
      </c>
      <c r="D70" s="18"/>
      <c r="E70" s="19"/>
      <c r="G70" s="7" t="s">
        <v>47</v>
      </c>
      <c r="H70" s="17" t="s">
        <v>56</v>
      </c>
      <c r="I70" s="19"/>
    </row>
    <row r="71" spans="2:20" x14ac:dyDescent="0.25">
      <c r="B71" s="8" t="s">
        <v>43</v>
      </c>
      <c r="C71" s="20" t="s">
        <v>57</v>
      </c>
      <c r="D71" s="21"/>
      <c r="E71" s="22"/>
      <c r="G71" s="8" t="s">
        <v>43</v>
      </c>
      <c r="H71" s="20" t="s">
        <v>57</v>
      </c>
      <c r="I71" s="22"/>
    </row>
    <row r="72" spans="2:20" ht="24" x14ac:dyDescent="0.25">
      <c r="B72" s="8" t="s">
        <v>44</v>
      </c>
      <c r="C72" s="9" t="s">
        <v>50</v>
      </c>
      <c r="D72" s="9" t="s">
        <v>49</v>
      </c>
      <c r="E72" s="10" t="s">
        <v>51</v>
      </c>
      <c r="G72" s="8" t="s">
        <v>44</v>
      </c>
      <c r="H72" s="9" t="s">
        <v>52</v>
      </c>
      <c r="I72" s="10" t="s">
        <v>53</v>
      </c>
      <c r="K72" s="29">
        <v>80</v>
      </c>
      <c r="L72" s="29" t="s">
        <v>37</v>
      </c>
      <c r="M72" s="29">
        <v>90</v>
      </c>
      <c r="N72" s="29" t="s">
        <v>37</v>
      </c>
      <c r="O72" s="29">
        <v>100</v>
      </c>
      <c r="P72" s="29" t="s">
        <v>37</v>
      </c>
      <c r="Q72" s="30">
        <v>110</v>
      </c>
      <c r="R72" s="29" t="s">
        <v>37</v>
      </c>
      <c r="S72" s="30">
        <v>120</v>
      </c>
      <c r="T72" s="29" t="s">
        <v>37</v>
      </c>
    </row>
    <row r="73" spans="2:20" ht="24" x14ac:dyDescent="0.25">
      <c r="B73" s="8" t="s">
        <v>19</v>
      </c>
      <c r="C73" s="9" t="s">
        <v>58</v>
      </c>
      <c r="D73" s="9" t="s">
        <v>59</v>
      </c>
      <c r="E73" s="10" t="s">
        <v>60</v>
      </c>
      <c r="G73" s="8" t="s">
        <v>19</v>
      </c>
      <c r="H73" s="9" t="s">
        <v>68</v>
      </c>
      <c r="I73" s="10" t="s">
        <v>69</v>
      </c>
      <c r="J73" s="3" t="s">
        <v>54</v>
      </c>
      <c r="K73" s="6">
        <v>1.60012</v>
      </c>
      <c r="L73" s="6">
        <v>5.4940000000000003E-2</v>
      </c>
      <c r="M73" s="6">
        <v>1.69129</v>
      </c>
      <c r="N73" s="6">
        <v>2.7300000000000001E-2</v>
      </c>
      <c r="O73" s="6">
        <v>2.03335</v>
      </c>
      <c r="P73" s="6">
        <v>3.6569999999999998E-2</v>
      </c>
      <c r="Q73" s="6">
        <v>2.21671</v>
      </c>
      <c r="R73" s="6">
        <v>2.5839999999999998E-2</v>
      </c>
      <c r="S73" s="6">
        <v>2.57037</v>
      </c>
      <c r="T73" s="6">
        <v>5.3460000000000001E-2</v>
      </c>
    </row>
    <row r="74" spans="2:20" ht="48" x14ac:dyDescent="0.25">
      <c r="B74" s="8" t="s">
        <v>21</v>
      </c>
      <c r="C74" s="9" t="s">
        <v>61</v>
      </c>
      <c r="D74" s="9" t="s">
        <v>62</v>
      </c>
      <c r="E74" s="10" t="s">
        <v>63</v>
      </c>
      <c r="G74" s="8" t="s">
        <v>21</v>
      </c>
      <c r="H74" s="9" t="s">
        <v>70</v>
      </c>
      <c r="I74" s="10" t="s">
        <v>71</v>
      </c>
      <c r="J74" s="3" t="s">
        <v>21</v>
      </c>
      <c r="K74" s="29">
        <v>6.7391899999999998E-11</v>
      </c>
      <c r="L74" s="29">
        <v>6.3372999999999997E-12</v>
      </c>
      <c r="M74" s="29">
        <v>6.3460899999999996E-11</v>
      </c>
      <c r="N74" s="29">
        <v>2.8329099999999999E-12</v>
      </c>
      <c r="O74" s="29">
        <v>2.9477299999999997E-11</v>
      </c>
      <c r="P74" s="29">
        <v>1.67729E-12</v>
      </c>
      <c r="Q74" s="29">
        <v>2.28835E-11</v>
      </c>
      <c r="R74" s="29">
        <v>9.0111900000000003E-13</v>
      </c>
      <c r="S74" s="29">
        <v>1.0552500000000001E-11</v>
      </c>
      <c r="T74" s="29">
        <v>8.0733500000000001E-13</v>
      </c>
    </row>
    <row r="75" spans="2:20" ht="48" x14ac:dyDescent="0.25">
      <c r="B75" s="8" t="s">
        <v>64</v>
      </c>
      <c r="C75" s="9" t="s">
        <v>65</v>
      </c>
      <c r="D75" s="9" t="s">
        <v>66</v>
      </c>
      <c r="E75" s="10" t="s">
        <v>67</v>
      </c>
      <c r="G75" s="8" t="s">
        <v>64</v>
      </c>
      <c r="H75" s="9" t="s">
        <v>72</v>
      </c>
      <c r="I75" s="10" t="s">
        <v>73</v>
      </c>
      <c r="J75" s="3" t="s">
        <v>64</v>
      </c>
      <c r="K75" s="29">
        <v>-3.6142799999999998E-11</v>
      </c>
      <c r="L75" s="29">
        <v>8.9411000000000003E-12</v>
      </c>
      <c r="M75" s="29">
        <v>-5.4948099999999997E-11</v>
      </c>
      <c r="N75" s="29">
        <v>3.8618999999999999E-12</v>
      </c>
      <c r="O75" s="29">
        <v>-2.6070299999999999E-11</v>
      </c>
      <c r="P75" s="29">
        <v>2.4865899999999998E-12</v>
      </c>
      <c r="Q75" s="29">
        <v>-2.0799799999999999E-11</v>
      </c>
      <c r="R75" s="29">
        <v>1.3931400000000001E-12</v>
      </c>
      <c r="S75" s="29">
        <v>-1.4355199999999999E-11</v>
      </c>
      <c r="T75" s="29">
        <v>1.2215099999999999E-12</v>
      </c>
    </row>
    <row r="76" spans="2:20" ht="24" x14ac:dyDescent="0.25">
      <c r="B76" s="8" t="s">
        <v>48</v>
      </c>
      <c r="C76" s="9">
        <v>1.7700000000000001E-3</v>
      </c>
      <c r="D76" s="9">
        <v>1.2600000000000001E-3</v>
      </c>
      <c r="E76" s="10">
        <v>4.0400000000000002E-3</v>
      </c>
      <c r="G76" s="8" t="s">
        <v>48</v>
      </c>
      <c r="H76" s="15">
        <v>5.8775799999999997E-4</v>
      </c>
      <c r="I76" s="23">
        <v>6.8402000000000003E-4</v>
      </c>
      <c r="K76" s="29"/>
      <c r="L76" s="29"/>
      <c r="M76" s="29"/>
      <c r="N76" s="29"/>
      <c r="O76" s="29"/>
      <c r="P76" s="29"/>
      <c r="Q76" s="29"/>
      <c r="R76" s="29"/>
      <c r="S76" s="29"/>
    </row>
    <row r="77" spans="2:20" ht="24" x14ac:dyDescent="0.25">
      <c r="B77" s="8" t="s">
        <v>45</v>
      </c>
      <c r="C77" s="9">
        <v>0.99888999999999994</v>
      </c>
      <c r="D77" s="9">
        <v>0.99955000000000005</v>
      </c>
      <c r="E77" s="10">
        <v>0.99919999999999998</v>
      </c>
      <c r="G77" s="8" t="s">
        <v>45</v>
      </c>
      <c r="H77" s="9">
        <v>0.99973000000000001</v>
      </c>
      <c r="I77" s="10">
        <v>0.99978999999999996</v>
      </c>
      <c r="K77" s="31">
        <f>K74*1000000000000</f>
        <v>67.391899999999993</v>
      </c>
      <c r="L77" s="31">
        <f t="shared" ref="L77:T78" si="31">L74*1000000000000</f>
        <v>6.3372999999999999</v>
      </c>
      <c r="M77" s="31">
        <f t="shared" si="31"/>
        <v>63.460899999999995</v>
      </c>
      <c r="N77" s="31">
        <f t="shared" si="31"/>
        <v>2.83291</v>
      </c>
      <c r="O77" s="31">
        <f t="shared" si="31"/>
        <v>29.477299999999996</v>
      </c>
      <c r="P77" s="31">
        <f t="shared" si="31"/>
        <v>1.6772899999999999</v>
      </c>
      <c r="Q77" s="31">
        <f t="shared" si="31"/>
        <v>22.883500000000002</v>
      </c>
      <c r="R77" s="31">
        <f t="shared" si="31"/>
        <v>0.901119</v>
      </c>
      <c r="S77" s="31">
        <f t="shared" si="31"/>
        <v>10.5525</v>
      </c>
      <c r="T77" s="31">
        <f t="shared" si="31"/>
        <v>0.80733500000000002</v>
      </c>
    </row>
    <row r="78" spans="2:20" ht="24" x14ac:dyDescent="0.25">
      <c r="B78" s="11" t="s">
        <v>46</v>
      </c>
      <c r="C78" s="12">
        <v>0.99856999999999996</v>
      </c>
      <c r="D78" s="12">
        <v>0.99941999999999998</v>
      </c>
      <c r="E78" s="13">
        <v>0.99897999999999998</v>
      </c>
      <c r="G78" s="11" t="s">
        <v>46</v>
      </c>
      <c r="H78" s="12">
        <v>0.99965000000000004</v>
      </c>
      <c r="I78" s="13">
        <v>0.99973000000000001</v>
      </c>
      <c r="K78" s="31">
        <f>K75*1000000000000</f>
        <v>-36.142800000000001</v>
      </c>
      <c r="L78" s="31">
        <f t="shared" si="31"/>
        <v>8.9411000000000005</v>
      </c>
      <c r="M78" s="31">
        <f t="shared" si="31"/>
        <v>-54.948099999999997</v>
      </c>
      <c r="N78" s="31">
        <f t="shared" si="31"/>
        <v>3.8618999999999999</v>
      </c>
      <c r="O78" s="31">
        <f t="shared" si="31"/>
        <v>-26.0703</v>
      </c>
      <c r="P78" s="31">
        <f t="shared" si="31"/>
        <v>2.4865899999999996</v>
      </c>
      <c r="Q78" s="31">
        <f t="shared" si="31"/>
        <v>-20.799800000000001</v>
      </c>
      <c r="R78" s="31">
        <f t="shared" si="31"/>
        <v>1.39314</v>
      </c>
      <c r="S78" s="31">
        <f t="shared" si="31"/>
        <v>-14.3552</v>
      </c>
      <c r="T78" s="31">
        <f t="shared" si="31"/>
        <v>1.2215099999999999</v>
      </c>
    </row>
    <row r="82" spans="11:26" x14ac:dyDescent="0.25">
      <c r="S82" s="7" t="s">
        <v>43</v>
      </c>
      <c r="T82" s="14" t="s">
        <v>74</v>
      </c>
    </row>
    <row r="83" spans="11:26" x14ac:dyDescent="0.25">
      <c r="K83" s="1" t="s">
        <v>31</v>
      </c>
      <c r="L83" s="3" t="s">
        <v>32</v>
      </c>
      <c r="M83" t="s">
        <v>28</v>
      </c>
      <c r="N83" s="3" t="s">
        <v>29</v>
      </c>
      <c r="O83" s="3" t="s">
        <v>30</v>
      </c>
      <c r="S83" s="8" t="s">
        <v>44</v>
      </c>
      <c r="T83" s="10" t="s">
        <v>75</v>
      </c>
    </row>
    <row r="84" spans="11:26" ht="24" x14ac:dyDescent="0.25">
      <c r="K84" s="3">
        <v>8000</v>
      </c>
      <c r="L84" s="3">
        <f xml:space="preserve"> K73*100</f>
        <v>160.012</v>
      </c>
      <c r="M84" s="3">
        <f>L84/$M$1</f>
        <v>2.0127295597484278</v>
      </c>
      <c r="N84" s="3">
        <f>LN(M84)</f>
        <v>0.6994917907611814</v>
      </c>
      <c r="O84">
        <f>$M$1/K84</f>
        <v>9.9375000000000002E-3</v>
      </c>
      <c r="P84">
        <f>O84*1000</f>
        <v>9.9375</v>
      </c>
      <c r="S84" s="8" t="s">
        <v>76</v>
      </c>
      <c r="T84" s="10" t="s">
        <v>77</v>
      </c>
      <c r="U84" t="s">
        <v>35</v>
      </c>
      <c r="V84">
        <v>2.0931099999999998</v>
      </c>
      <c r="W84" t="s">
        <v>19</v>
      </c>
      <c r="X84">
        <f>EXP(V84)</f>
        <v>8.1100983900842483</v>
      </c>
    </row>
    <row r="85" spans="11:26" ht="24" x14ac:dyDescent="0.25">
      <c r="K85" s="3">
        <v>9000</v>
      </c>
      <c r="L85" s="3">
        <f>M73*100</f>
        <v>169.12899999999999</v>
      </c>
      <c r="M85" s="3">
        <f t="shared" ref="M85:M88" si="32">L85/$M$1</f>
        <v>2.1274088050314464</v>
      </c>
      <c r="N85" s="3">
        <f t="shared" ref="N85:N88" si="33">LN(M85)</f>
        <v>0.75490471569658424</v>
      </c>
      <c r="O85">
        <f t="shared" ref="O85:O88" si="34">$M$1/K85</f>
        <v>8.8333333333333337E-3</v>
      </c>
      <c r="P85">
        <f t="shared" ref="P85:P88" si="35">O85*1000</f>
        <v>8.8333333333333339</v>
      </c>
      <c r="S85" s="8" t="s">
        <v>78</v>
      </c>
      <c r="T85" s="10" t="s">
        <v>79</v>
      </c>
      <c r="U85" t="s">
        <v>37</v>
      </c>
      <c r="V85">
        <v>0.15720000000000001</v>
      </c>
      <c r="W85" s="3" t="s">
        <v>37</v>
      </c>
      <c r="X85">
        <f t="shared" ref="X85:X87" si="36">EXP(V85)</f>
        <v>1.1702296364251661</v>
      </c>
      <c r="Y85" t="s">
        <v>38</v>
      </c>
      <c r="Z85">
        <f>X85/X84</f>
        <v>0.14429290251964622</v>
      </c>
    </row>
    <row r="86" spans="11:26" ht="24" x14ac:dyDescent="0.25">
      <c r="K86" s="3">
        <v>10000</v>
      </c>
      <c r="L86" s="3">
        <f>O73*100</f>
        <v>203.33500000000001</v>
      </c>
      <c r="M86" s="3">
        <f t="shared" si="32"/>
        <v>2.557672955974843</v>
      </c>
      <c r="N86" s="3">
        <f t="shared" si="33"/>
        <v>0.93909784352667969</v>
      </c>
      <c r="O86">
        <f t="shared" si="34"/>
        <v>7.9500000000000005E-3</v>
      </c>
      <c r="P86">
        <f t="shared" si="35"/>
        <v>7.95</v>
      </c>
      <c r="S86" s="8" t="s">
        <v>80</v>
      </c>
      <c r="T86" s="10" t="s">
        <v>81</v>
      </c>
      <c r="U86" t="s">
        <v>36</v>
      </c>
      <c r="V86">
        <v>-0.14474999999999999</v>
      </c>
      <c r="W86" t="s">
        <v>20</v>
      </c>
      <c r="X86">
        <f>V86*-1*1000</f>
        <v>144.75</v>
      </c>
    </row>
    <row r="87" spans="11:26" ht="24" x14ac:dyDescent="0.25">
      <c r="K87" s="3">
        <v>11000</v>
      </c>
      <c r="L87" s="3">
        <f>Q73*100</f>
        <v>221.67099999999999</v>
      </c>
      <c r="M87" s="3">
        <f t="shared" si="32"/>
        <v>2.788314465408805</v>
      </c>
      <c r="N87" s="3">
        <f t="shared" si="33"/>
        <v>1.025437279008562</v>
      </c>
      <c r="O87">
        <f t="shared" si="34"/>
        <v>7.2272727272727271E-3</v>
      </c>
      <c r="P87">
        <f t="shared" si="35"/>
        <v>7.2272727272727275</v>
      </c>
      <c r="S87" s="8" t="s">
        <v>82</v>
      </c>
      <c r="T87" s="10">
        <v>7.5799999999999999E-3</v>
      </c>
      <c r="U87" t="s">
        <v>37</v>
      </c>
      <c r="V87">
        <v>1.917E-2</v>
      </c>
      <c r="W87" s="3" t="s">
        <v>37</v>
      </c>
      <c r="X87">
        <f t="shared" si="36"/>
        <v>1.0193549242256823</v>
      </c>
      <c r="Y87" t="s">
        <v>38</v>
      </c>
      <c r="Z87">
        <f>X87/X86</f>
        <v>7.042175642319049E-3</v>
      </c>
    </row>
    <row r="88" spans="11:26" x14ac:dyDescent="0.25">
      <c r="K88" s="3">
        <v>12000</v>
      </c>
      <c r="L88" s="3">
        <f>S73*100</f>
        <v>257.03699999999998</v>
      </c>
      <c r="M88" s="3">
        <f t="shared" si="32"/>
        <v>3.2331698113207543</v>
      </c>
      <c r="N88" s="3">
        <f t="shared" si="33"/>
        <v>1.1734630217440054</v>
      </c>
      <c r="O88">
        <f t="shared" si="34"/>
        <v>6.6249999999999998E-3</v>
      </c>
      <c r="P88">
        <f t="shared" si="35"/>
        <v>6.625</v>
      </c>
      <c r="S88" s="8" t="s">
        <v>83</v>
      </c>
      <c r="T88" s="10">
        <v>-0.97467999999999999</v>
      </c>
      <c r="W88" s="1" t="s">
        <v>22</v>
      </c>
      <c r="X88">
        <f>X86/X84</f>
        <v>17.848118855990393</v>
      </c>
    </row>
    <row r="89" spans="11:26" ht="24" x14ac:dyDescent="0.25">
      <c r="S89" s="8" t="s">
        <v>45</v>
      </c>
      <c r="T89" s="10">
        <v>0.95</v>
      </c>
      <c r="W89" s="3" t="s">
        <v>37</v>
      </c>
      <c r="X89">
        <f>X88*Z89</f>
        <v>2.578422173001786</v>
      </c>
      <c r="Y89" t="s">
        <v>38</v>
      </c>
      <c r="Z89">
        <f>SQRT((Z85^2)+(Z87^2))</f>
        <v>0.14446464603951167</v>
      </c>
    </row>
    <row r="90" spans="11:26" x14ac:dyDescent="0.25">
      <c r="S90" s="11" t="s">
        <v>46</v>
      </c>
      <c r="T90" s="13">
        <v>0.93332999999999999</v>
      </c>
    </row>
  </sheetData>
  <mergeCells count="6">
    <mergeCell ref="Q43:T43"/>
    <mergeCell ref="Q44:T44"/>
    <mergeCell ref="C70:E70"/>
    <mergeCell ref="C71:E71"/>
    <mergeCell ref="H70:I70"/>
    <mergeCell ref="H71:I7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lukas</cp:lastModifiedBy>
  <dcterms:created xsi:type="dcterms:W3CDTF">2022-03-01T12:58:33Z</dcterms:created>
  <dcterms:modified xsi:type="dcterms:W3CDTF">2022-05-02T21:36:00Z</dcterms:modified>
</cp:coreProperties>
</file>