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3_PaschenuvZakon\data\"/>
    </mc:Choice>
  </mc:AlternateContent>
  <xr:revisionPtr revIDLastSave="0" documentId="13_ncr:1_{4E208F6F-70D0-493C-B436-782C292EA16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3" i="1" s="1"/>
  <c r="C52" i="1"/>
  <c r="C50" i="1"/>
  <c r="B50" i="1"/>
  <c r="B52" i="1" s="1"/>
  <c r="B64" i="1"/>
  <c r="B65" i="1" s="1"/>
  <c r="B63" i="1"/>
  <c r="B53" i="1"/>
  <c r="I53" i="1"/>
  <c r="I52" i="1"/>
  <c r="F53" i="1"/>
  <c r="F52" i="1"/>
  <c r="B51" i="1"/>
  <c r="D50" i="1"/>
  <c r="D51" i="1"/>
  <c r="E51" i="1"/>
  <c r="E50" i="1"/>
  <c r="V43" i="1"/>
  <c r="AA32" i="1" l="1"/>
  <c r="AA33" i="1"/>
  <c r="AA34" i="1"/>
  <c r="AA35" i="1"/>
  <c r="AA36" i="1"/>
  <c r="AA37" i="1"/>
  <c r="AA38" i="1"/>
  <c r="AA39" i="1"/>
  <c r="AA40" i="1"/>
  <c r="AA41" i="1"/>
  <c r="AA31" i="1"/>
  <c r="X32" i="1"/>
  <c r="X33" i="1"/>
  <c r="X34" i="1"/>
  <c r="X35" i="1"/>
  <c r="X36" i="1"/>
  <c r="X37" i="1"/>
  <c r="X38" i="1"/>
  <c r="X39" i="1"/>
  <c r="X40" i="1"/>
  <c r="X41" i="1"/>
  <c r="X31" i="1"/>
  <c r="AE19" i="1" l="1"/>
  <c r="AE20" i="1"/>
  <c r="AE21" i="1"/>
  <c r="AE22" i="1"/>
  <c r="AE23" i="1"/>
  <c r="AE24" i="1"/>
  <c r="AE25" i="1"/>
  <c r="AE26" i="1"/>
  <c r="AE27" i="1"/>
  <c r="AE28" i="1"/>
  <c r="AE18" i="1"/>
  <c r="P27" i="1"/>
  <c r="W31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B18" i="1"/>
  <c r="AC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Z32" i="1" s="1"/>
  <c r="T29" i="1"/>
  <c r="Z33" i="1" s="1"/>
  <c r="T30" i="1"/>
  <c r="Z34" i="1" s="1"/>
  <c r="T31" i="1"/>
  <c r="Z35" i="1" s="1"/>
  <c r="T32" i="1"/>
  <c r="Z36" i="1" s="1"/>
  <c r="T33" i="1"/>
  <c r="Z37" i="1" s="1"/>
  <c r="T34" i="1"/>
  <c r="Z38" i="1" s="1"/>
  <c r="T35" i="1"/>
  <c r="Z39" i="1" s="1"/>
  <c r="T36" i="1"/>
  <c r="Z40" i="1" s="1"/>
  <c r="T37" i="1"/>
  <c r="Z41" i="1" s="1"/>
  <c r="T27" i="1"/>
  <c r="Z31" i="1" s="1"/>
  <c r="P28" i="1"/>
  <c r="W32" i="1" s="1"/>
  <c r="P29" i="1"/>
  <c r="W33" i="1" s="1"/>
  <c r="P30" i="1"/>
  <c r="W34" i="1" s="1"/>
  <c r="P31" i="1"/>
  <c r="W35" i="1" s="1"/>
  <c r="P32" i="1"/>
  <c r="W36" i="1" s="1"/>
  <c r="P33" i="1"/>
  <c r="W37" i="1" s="1"/>
  <c r="P34" i="1"/>
  <c r="W38" i="1" s="1"/>
  <c r="P35" i="1"/>
  <c r="W39" i="1" s="1"/>
  <c r="P36" i="1"/>
  <c r="W40" i="1" s="1"/>
  <c r="P37" i="1"/>
  <c r="W41" i="1" s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24" i="1" l="1"/>
  <c r="AD23" i="1"/>
  <c r="AD21" i="1"/>
  <c r="AD20" i="1"/>
  <c r="AD27" i="1"/>
  <c r="AD22" i="1"/>
  <c r="AD26" i="1"/>
  <c r="AD18" i="1"/>
  <c r="AD25" i="1"/>
  <c r="AD19" i="1"/>
</calcChain>
</file>

<file path=xl/sharedStrings.xml><?xml version="1.0" encoding="utf-8"?>
<sst xmlns="http://schemas.openxmlformats.org/spreadsheetml/2006/main" count="110" uniqueCount="63">
  <si>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</si>
  <si>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</si>
  <si>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</si>
  <si>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</si>
  <si>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</si>
  <si>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</si>
  <si>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</si>
  <si>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</si>
  <si>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</si>
  <si>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</si>
  <si>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</si>
  <si>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</si>
  <si>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</si>
  <si>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</si>
  <si>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</si>
  <si>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</si>
  <si>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</si>
  <si>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</si>
  <si>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</si>
  <si>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</si>
  <si>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</si>
  <si>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</si>
  <si>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</si>
  <si>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</si>
  <si>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</si>
  <si>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</si>
  <si>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</si>
  <si>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</si>
  <si>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</si>
  <si>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</si>
  <si>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</si>
  <si>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</si>
  <si>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</si>
  <si>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</si>
  <si>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</si>
  <si>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</si>
  <si>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</si>
  <si>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</si>
  <si>
    <t>Měření s kontantním tlakem</t>
  </si>
  <si>
    <t>Měření s konstantní vzdáleností elektrod</t>
  </si>
  <si>
    <t>C'</t>
  </si>
  <si>
    <t>Uz</t>
  </si>
  <si>
    <t>pd</t>
  </si>
  <si>
    <t>310 30</t>
  </si>
  <si>
    <t>1.05 0.02</t>
  </si>
  <si>
    <t>290 30</t>
  </si>
  <si>
    <t>0.79 0.01</t>
  </si>
  <si>
    <t>m2C-1</t>
  </si>
  <si>
    <t>Pa</t>
  </si>
  <si>
    <t>m2kgs-3A-1</t>
  </si>
  <si>
    <t>V</t>
  </si>
  <si>
    <t>kgm-1s-2</t>
  </si>
  <si>
    <t>VPa-1m-1</t>
  </si>
  <si>
    <t>m2s-1A-1</t>
  </si>
  <si>
    <t>m2A-1s-1</t>
  </si>
  <si>
    <t>Převody jednotek</t>
  </si>
  <si>
    <t>z grafu</t>
  </si>
  <si>
    <t>b</t>
  </si>
  <si>
    <t>c</t>
  </si>
  <si>
    <t>odchylky</t>
  </si>
  <si>
    <t>sekundární emise</t>
  </si>
  <si>
    <t>A</t>
  </si>
  <si>
    <t>ln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</si>
</sst>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"/>
    <numFmt numFmtId="166" formatCode="0.000"/>
    <numFmt numFmtId="167" formatCode="0E+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workbookViewId="0">
      <selection activeCell="R20" sqref="R20"/>
    </sheetView>
  </sheetViews>
  <sheetFormatPr defaultRowHeight="14.4" x14ac:dyDescent="0.3"/>
  <cols>
    <col min="1" max="1" width="34.44140625" bestFit="1" customWidth="1"/>
    <col min="2" max="2" width="6.21875" customWidth="1"/>
    <col min="3" max="3" width="8.6640625" customWidth="1"/>
    <col min="4" max="7" width="5.6640625" customWidth="1"/>
    <col min="8" max="9" width="7.109375" customWidth="1"/>
    <col min="10" max="14" width="5.6640625" customWidth="1"/>
    <col min="24" max="24" width="15.44140625" customWidth="1"/>
    <col min="25" max="25" width="13.6640625" customWidth="1"/>
    <col min="26" max="26" width="11.33203125" bestFit="1" customWidth="1"/>
    <col min="27" max="27" width="10.33203125" bestFit="1" customWidth="1"/>
    <col min="28" max="28" width="13.6640625" bestFit="1" customWidth="1"/>
  </cols>
  <sheetData>
    <row r="1" spans="1:24" x14ac:dyDescent="0.3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x14ac:dyDescent="0.3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x14ac:dyDescent="0.3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x14ac:dyDescent="0.3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x14ac:dyDescent="0.3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x14ac:dyDescent="0.3">
      <c r="Q7">
        <v>18</v>
      </c>
      <c r="R7">
        <v>701</v>
      </c>
      <c r="W7">
        <v>18</v>
      </c>
      <c r="X7">
        <v>519</v>
      </c>
    </row>
    <row r="8" spans="1:24" x14ac:dyDescent="0.3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x14ac:dyDescent="0.3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x14ac:dyDescent="0.3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x14ac:dyDescent="0.3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x14ac:dyDescent="0.3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x14ac:dyDescent="0.3">
      <c r="W13">
        <v>7</v>
      </c>
      <c r="X13">
        <v>525</v>
      </c>
    </row>
    <row r="14" spans="1:24" x14ac:dyDescent="0.3">
      <c r="W14">
        <v>6</v>
      </c>
      <c r="X14">
        <v>550</v>
      </c>
    </row>
    <row r="16" spans="1:24" x14ac:dyDescent="0.3">
      <c r="A16" t="s">
        <v>0</v>
      </c>
      <c r="B16">
        <v>100</v>
      </c>
    </row>
    <row r="17" spans="1:31" x14ac:dyDescent="0.3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x14ac:dyDescent="0.3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0.52387112331882535</v>
      </c>
      <c r="AE18">
        <f>LOG10(Z18)</f>
        <v>3.4183012913197452</v>
      </c>
    </row>
    <row r="19" spans="1:31" x14ac:dyDescent="0.3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0.60640381598678927</v>
      </c>
      <c r="AE19">
        <f t="shared" ref="AE19:AE28" si="5">LOG10(Z19)</f>
        <v>3.0115704435972783</v>
      </c>
    </row>
    <row r="20" spans="1:31" x14ac:dyDescent="0.3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0.68797167515087654</v>
      </c>
      <c r="AE20">
        <f t="shared" si="5"/>
        <v>2.6095944092252199</v>
      </c>
    </row>
    <row r="21" spans="1:31" x14ac:dyDescent="0.3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0.73021779603360115</v>
      </c>
      <c r="AE21">
        <f t="shared" si="5"/>
        <v>2.4014005407815442</v>
      </c>
    </row>
    <row r="22" spans="1:31" x14ac:dyDescent="0.3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0.75812456777084669</v>
      </c>
      <c r="AE22">
        <f t="shared" si="5"/>
        <v>2.2638726768652235</v>
      </c>
    </row>
    <row r="23" spans="1:31" x14ac:dyDescent="0.3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0.79678455415120064</v>
      </c>
      <c r="AE23">
        <f t="shared" si="5"/>
        <v>2.0733517023869008</v>
      </c>
    </row>
    <row r="24" spans="1:31" x14ac:dyDescent="0.3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0.84322713669093174</v>
      </c>
      <c r="AE24">
        <f t="shared" si="5"/>
        <v>1.8444771757456815</v>
      </c>
    </row>
    <row r="25" spans="1:31" x14ac:dyDescent="0.3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0.92075758105390604</v>
      </c>
      <c r="AE25">
        <f t="shared" si="5"/>
        <v>1.4623979978989561</v>
      </c>
    </row>
    <row r="26" spans="1:31" x14ac:dyDescent="0.3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492.01600000000002</v>
      </c>
      <c r="Y26">
        <v>15.72</v>
      </c>
      <c r="Z26">
        <v>22.2</v>
      </c>
      <c r="AA26">
        <f t="shared" si="2"/>
        <v>15720000</v>
      </c>
      <c r="AB26" s="7">
        <f t="shared" si="3"/>
        <v>2.2200000000000001E-5</v>
      </c>
      <c r="AC26">
        <f t="shared" si="4"/>
        <v>-4.6536470255493612</v>
      </c>
      <c r="AD26">
        <f t="shared" si="0"/>
        <v>0.94430511453836385</v>
      </c>
      <c r="AE26">
        <f t="shared" si="5"/>
        <v>1.3463529744506386</v>
      </c>
    </row>
    <row r="27" spans="1:31" x14ac:dyDescent="0.3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490.88799999999998</v>
      </c>
      <c r="Y27">
        <v>20.84</v>
      </c>
      <c r="Z27">
        <v>16.8</v>
      </c>
      <c r="AA27">
        <f t="shared" si="2"/>
        <v>20840000</v>
      </c>
      <c r="AB27" s="7">
        <f t="shared" si="3"/>
        <v>1.6800000000000002E-5</v>
      </c>
      <c r="AC27">
        <f t="shared" si="4"/>
        <v>-4.7746907182741367</v>
      </c>
      <c r="AD27">
        <f t="shared" si="0"/>
        <v>0.96886696409314876</v>
      </c>
      <c r="AE27">
        <f t="shared" si="5"/>
        <v>1.2253092817258628</v>
      </c>
    </row>
    <row r="28" spans="1:31" x14ac:dyDescent="0.3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486.76400000000001</v>
      </c>
      <c r="Y28">
        <v>30.02</v>
      </c>
      <c r="Z28">
        <v>11.8</v>
      </c>
      <c r="AA28">
        <f t="shared" si="2"/>
        <v>30020000</v>
      </c>
      <c r="AB28" s="7">
        <f t="shared" si="3"/>
        <v>1.1800000000000001E-5</v>
      </c>
      <c r="AC28">
        <f t="shared" si="4"/>
        <v>-4.928117992693875</v>
      </c>
      <c r="AD28">
        <f>AC28/$AC$28</f>
        <v>1</v>
      </c>
      <c r="AE28">
        <f t="shared" si="5"/>
        <v>1.0718820073061255</v>
      </c>
    </row>
    <row r="29" spans="1:31" x14ac:dyDescent="0.3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3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3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  <c r="W31">
        <f>LOG10(P27)</f>
        <v>0.69897000433601886</v>
      </c>
      <c r="X31">
        <f>LOG10(O27)</f>
        <v>2.6532125137753435</v>
      </c>
      <c r="Z31">
        <f>LOG10(T27)</f>
        <v>-0.3010299956639812</v>
      </c>
      <c r="AA31">
        <f>LOG10(S27)</f>
        <v>3.1335389083702174</v>
      </c>
    </row>
    <row r="32" spans="1:31" x14ac:dyDescent="0.3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  <c r="W32">
        <f t="shared" ref="W32:W41" si="10">LOG10(P28)</f>
        <v>0.6020599913279624</v>
      </c>
      <c r="X32">
        <f t="shared" ref="X32:X41" si="11">LOG10(O28)</f>
        <v>2.6334684555795866</v>
      </c>
      <c r="Z32">
        <f t="shared" ref="Z32:Z41" si="12">LOG10(T28)</f>
        <v>-0.22184874961635639</v>
      </c>
      <c r="AA32">
        <f t="shared" ref="AA32:AA41" si="13">LOG10(S28)</f>
        <v>2.9294189257142929</v>
      </c>
    </row>
    <row r="33" spans="1:27" x14ac:dyDescent="0.3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  <c r="W33">
        <f t="shared" si="10"/>
        <v>0.47712125471966244</v>
      </c>
      <c r="X33">
        <f t="shared" si="11"/>
        <v>2.5910646070264991</v>
      </c>
      <c r="Z33">
        <f t="shared" si="12"/>
        <v>-0.13076828026902382</v>
      </c>
      <c r="AA33">
        <f t="shared" si="13"/>
        <v>2.7481880270062002</v>
      </c>
    </row>
    <row r="34" spans="1:27" x14ac:dyDescent="0.3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  <c r="W34">
        <f t="shared" si="10"/>
        <v>0.3979400086720376</v>
      </c>
      <c r="X34">
        <f t="shared" si="11"/>
        <v>2.5797835966168101</v>
      </c>
      <c r="Z34">
        <f t="shared" si="12"/>
        <v>-3.6212172654444715E-2</v>
      </c>
      <c r="AA34">
        <f t="shared" si="13"/>
        <v>2.6627578316815739</v>
      </c>
    </row>
    <row r="35" spans="1:27" x14ac:dyDescent="0.3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  <c r="W35">
        <f t="shared" si="10"/>
        <v>0.3010299956639812</v>
      </c>
      <c r="X35">
        <f t="shared" si="11"/>
        <v>2.5563025007672873</v>
      </c>
      <c r="Z35">
        <f t="shared" si="12"/>
        <v>6.445798922691845E-2</v>
      </c>
      <c r="AA35">
        <f t="shared" si="13"/>
        <v>2.6127838567197355</v>
      </c>
    </row>
    <row r="36" spans="1:27" x14ac:dyDescent="0.3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  <c r="W36">
        <f t="shared" si="10"/>
        <v>0.17609125905568124</v>
      </c>
      <c r="X36">
        <f t="shared" si="11"/>
        <v>2.568201724066995</v>
      </c>
      <c r="Z36">
        <f t="shared" si="12"/>
        <v>0.12710479836480765</v>
      </c>
      <c r="AA36">
        <f t="shared" si="13"/>
        <v>2.5797835966168101</v>
      </c>
    </row>
    <row r="37" spans="1:27" x14ac:dyDescent="0.3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  <c r="W37">
        <f t="shared" si="10"/>
        <v>0</v>
      </c>
      <c r="X37">
        <f t="shared" si="11"/>
        <v>2.6020599913279625</v>
      </c>
      <c r="Z37">
        <f t="shared" si="12"/>
        <v>0.20411998265592479</v>
      </c>
      <c r="AA37">
        <f t="shared" si="13"/>
        <v>2.568201724066995</v>
      </c>
    </row>
    <row r="38" spans="1:27" x14ac:dyDescent="0.3">
      <c r="W38">
        <f t="shared" si="10"/>
        <v>-4.5757490560675115E-2</v>
      </c>
      <c r="X38">
        <f t="shared" si="11"/>
        <v>2.6434526764861874</v>
      </c>
      <c r="Z38">
        <f t="shared" si="12"/>
        <v>0.3010299956639812</v>
      </c>
      <c r="AA38">
        <f t="shared" si="13"/>
        <v>2.5563025007672873</v>
      </c>
    </row>
    <row r="39" spans="1:27" ht="22.8" x14ac:dyDescent="0.3">
      <c r="N39" s="1" t="s">
        <v>16</v>
      </c>
      <c r="O39" s="2" t="s">
        <v>17</v>
      </c>
      <c r="R39" s="1" t="s">
        <v>16</v>
      </c>
      <c r="S39" s="2" t="s">
        <v>17</v>
      </c>
      <c r="W39">
        <f t="shared" si="10"/>
        <v>-0.15490195998574319</v>
      </c>
      <c r="X39">
        <f t="shared" si="11"/>
        <v>2.6720978579357175</v>
      </c>
      <c r="Z39">
        <f t="shared" si="12"/>
        <v>0.47712125471966244</v>
      </c>
      <c r="AA39">
        <f t="shared" si="13"/>
        <v>2.5797835966168101</v>
      </c>
    </row>
    <row r="40" spans="1:27" ht="22.8" x14ac:dyDescent="0.3">
      <c r="N40" s="3" t="s">
        <v>18</v>
      </c>
      <c r="O40" s="4" t="s">
        <v>19</v>
      </c>
      <c r="R40" s="3" t="s">
        <v>18</v>
      </c>
      <c r="S40" s="4" t="s">
        <v>19</v>
      </c>
      <c r="W40">
        <f t="shared" si="10"/>
        <v>-0.3979400086720376</v>
      </c>
      <c r="X40">
        <f t="shared" si="11"/>
        <v>2.9542425094393248</v>
      </c>
      <c r="Z40">
        <f t="shared" si="12"/>
        <v>0.64345267648618742</v>
      </c>
      <c r="AA40">
        <f t="shared" si="13"/>
        <v>2.6232492903979003</v>
      </c>
    </row>
    <row r="41" spans="1:27" x14ac:dyDescent="0.3">
      <c r="N41" s="3" t="s">
        <v>20</v>
      </c>
      <c r="O41" s="4" t="s">
        <v>21</v>
      </c>
      <c r="R41" s="3" t="s">
        <v>20</v>
      </c>
      <c r="S41" s="4" t="s">
        <v>21</v>
      </c>
      <c r="W41">
        <f t="shared" si="10"/>
        <v>-0.69897000433601875</v>
      </c>
      <c r="X41">
        <f t="shared" si="11"/>
        <v>3.0791812460476247</v>
      </c>
      <c r="Z41">
        <f t="shared" si="12"/>
        <v>0.77815125038364363</v>
      </c>
      <c r="AA41">
        <f t="shared" si="13"/>
        <v>2.7242758696007892</v>
      </c>
    </row>
    <row r="42" spans="1:27" ht="22.8" x14ac:dyDescent="0.3">
      <c r="N42" s="3" t="s">
        <v>21</v>
      </c>
      <c r="O42" s="4" t="s">
        <v>36</v>
      </c>
      <c r="R42" s="3" t="s">
        <v>21</v>
      </c>
      <c r="S42" s="4" t="s">
        <v>26</v>
      </c>
    </row>
    <row r="43" spans="1:27" ht="22.8" x14ac:dyDescent="0.3">
      <c r="N43" s="3" t="s">
        <v>22</v>
      </c>
      <c r="O43" s="4" t="s">
        <v>37</v>
      </c>
      <c r="R43" s="3" t="s">
        <v>22</v>
      </c>
      <c r="S43" s="4" t="s">
        <v>27</v>
      </c>
      <c r="V43">
        <f>EXP(-0.4)</f>
        <v>0.67032004603563933</v>
      </c>
    </row>
    <row r="44" spans="1:27" ht="34.200000000000003" x14ac:dyDescent="0.3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7" ht="45.6" x14ac:dyDescent="0.3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7" ht="34.200000000000003" x14ac:dyDescent="0.3">
      <c r="N46" s="5" t="s">
        <v>25</v>
      </c>
      <c r="O46" s="6">
        <v>0.57840000000000003</v>
      </c>
      <c r="R46" s="5" t="s">
        <v>25</v>
      </c>
      <c r="S46" s="6">
        <v>0.83826999999999996</v>
      </c>
    </row>
    <row r="47" spans="1:27" x14ac:dyDescent="0.3">
      <c r="B47" t="s">
        <v>21</v>
      </c>
      <c r="C47" t="s">
        <v>40</v>
      </c>
      <c r="D47" t="s">
        <v>41</v>
      </c>
      <c r="E47" t="s">
        <v>42</v>
      </c>
      <c r="G47" t="s">
        <v>56</v>
      </c>
    </row>
    <row r="48" spans="1:27" x14ac:dyDescent="0.3">
      <c r="A48" s="8" t="s">
        <v>38</v>
      </c>
      <c r="B48" t="s">
        <v>43</v>
      </c>
      <c r="C48" t="s">
        <v>44</v>
      </c>
      <c r="D48" s="9">
        <v>291.60000000000002</v>
      </c>
      <c r="E48">
        <v>0.95</v>
      </c>
      <c r="G48" t="s">
        <v>57</v>
      </c>
      <c r="H48" t="s">
        <v>58</v>
      </c>
    </row>
    <row r="49" spans="1:9" x14ac:dyDescent="0.3">
      <c r="A49" s="8" t="s">
        <v>39</v>
      </c>
      <c r="B49" t="s">
        <v>45</v>
      </c>
      <c r="C49" t="s">
        <v>46</v>
      </c>
      <c r="D49" s="9">
        <v>351.4</v>
      </c>
      <c r="E49">
        <v>1.23</v>
      </c>
    </row>
    <row r="50" spans="1:9" x14ac:dyDescent="0.3">
      <c r="A50" s="8" t="s">
        <v>38</v>
      </c>
      <c r="B50">
        <f>10^LN(G50)</f>
        <v>212.46025851812797</v>
      </c>
      <c r="C50">
        <f>10^(H50)</f>
        <v>5.7543993733715713</v>
      </c>
      <c r="D50">
        <f>10^(2.572)</f>
        <v>373.2501577957209</v>
      </c>
      <c r="E50" s="9">
        <f>10^0.25</f>
        <v>1.778279410038923</v>
      </c>
      <c r="G50">
        <v>10.25</v>
      </c>
      <c r="H50">
        <v>0.76</v>
      </c>
    </row>
    <row r="51" spans="1:9" x14ac:dyDescent="0.3">
      <c r="A51" s="8" t="s">
        <v>39</v>
      </c>
      <c r="B51">
        <f>10^LN(G51)</f>
        <v>148.36682614543088</v>
      </c>
      <c r="C51">
        <f>10^(H51)</f>
        <v>3.9810717055349727</v>
      </c>
      <c r="D51" s="9">
        <f>10^(2.565)</f>
        <v>367.28230049808479</v>
      </c>
      <c r="E51">
        <f>10^0.4</f>
        <v>2.5118864315095806</v>
      </c>
      <c r="G51">
        <v>8.77</v>
      </c>
      <c r="H51">
        <v>0.6</v>
      </c>
    </row>
    <row r="52" spans="1:9" x14ac:dyDescent="0.3">
      <c r="A52" s="8" t="s">
        <v>59</v>
      </c>
      <c r="B52" s="9">
        <f>B50*F52</f>
        <v>1.6582264079463647</v>
      </c>
      <c r="C52" s="10">
        <f>C50*I52</f>
        <v>4.3006563737829635E-2</v>
      </c>
      <c r="D52" s="9"/>
      <c r="F52">
        <f>G52/G50</f>
        <v>7.8048780487804878E-3</v>
      </c>
      <c r="G52">
        <v>0.08</v>
      </c>
      <c r="H52" s="11">
        <v>5.6800000000000002E-3</v>
      </c>
      <c r="I52" s="11">
        <f>H52/H50</f>
        <v>7.4736842105263155E-3</v>
      </c>
    </row>
    <row r="53" spans="1:9" x14ac:dyDescent="0.3">
      <c r="A53" s="8"/>
      <c r="B53" s="9">
        <f>B51*F53</f>
        <v>4.9060866114224577</v>
      </c>
      <c r="C53" s="10">
        <f>C51*I53</f>
        <v>0.13270239018449909</v>
      </c>
      <c r="D53" s="9"/>
      <c r="F53">
        <f>G53/G51</f>
        <v>3.3067274800456098E-2</v>
      </c>
      <c r="G53">
        <v>0.28999999999999998</v>
      </c>
      <c r="H53">
        <v>0.02</v>
      </c>
      <c r="I53" s="11">
        <f>H53/H51</f>
        <v>3.3333333333333333E-2</v>
      </c>
    </row>
    <row r="54" spans="1:9" x14ac:dyDescent="0.3">
      <c r="A54" t="s">
        <v>55</v>
      </c>
    </row>
    <row r="55" spans="1:9" x14ac:dyDescent="0.3">
      <c r="A55" t="s">
        <v>47</v>
      </c>
      <c r="B55" t="s">
        <v>54</v>
      </c>
    </row>
    <row r="56" spans="1:9" x14ac:dyDescent="0.3">
      <c r="B56" t="s">
        <v>48</v>
      </c>
      <c r="C56" t="s">
        <v>51</v>
      </c>
    </row>
    <row r="57" spans="1:9" x14ac:dyDescent="0.3">
      <c r="B57" t="s">
        <v>50</v>
      </c>
      <c r="C57" t="s">
        <v>49</v>
      </c>
    </row>
    <row r="58" spans="1:9" x14ac:dyDescent="0.3">
      <c r="A58" t="s">
        <v>52</v>
      </c>
      <c r="B58" t="s">
        <v>53</v>
      </c>
    </row>
    <row r="60" spans="1:9" x14ac:dyDescent="0.3">
      <c r="A60" t="s">
        <v>60</v>
      </c>
      <c r="B60">
        <v>0.09</v>
      </c>
    </row>
    <row r="61" spans="1:9" x14ac:dyDescent="0.3">
      <c r="A61" t="s">
        <v>61</v>
      </c>
      <c r="B61">
        <v>11.25</v>
      </c>
    </row>
    <row r="62" spans="1:9" x14ac:dyDescent="0.3">
      <c r="A62" t="s">
        <v>21</v>
      </c>
      <c r="B62">
        <v>273.75</v>
      </c>
    </row>
    <row r="63" spans="1:9" x14ac:dyDescent="0.3">
      <c r="A63" t="s">
        <v>62</v>
      </c>
      <c r="B63">
        <f>LN(B61)</f>
        <v>2.4203681286504293</v>
      </c>
    </row>
    <row r="64" spans="1:9" x14ac:dyDescent="0.3">
      <c r="A64" t="s">
        <v>22</v>
      </c>
      <c r="B64">
        <f>LN(LN(1+1/B60))</f>
        <v>0.91393728665034268</v>
      </c>
    </row>
    <row r="65" spans="1:2" x14ac:dyDescent="0.3">
      <c r="A65" t="s">
        <v>40</v>
      </c>
      <c r="B65">
        <f>B61-B64</f>
        <v>10.336062713349657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2022-05-17T17:47:29Z</dcterms:modified>
</cp:coreProperties>
</file>