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19140" windowHeight="1087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R52" i="1" l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L46" i="1"/>
  <c r="L47" i="1"/>
  <c r="L48" i="1"/>
  <c r="L49" i="1"/>
  <c r="L50" i="1"/>
  <c r="L51" i="1"/>
  <c r="L52" i="1"/>
  <c r="K47" i="1"/>
  <c r="K48" i="1"/>
  <c r="K49" i="1"/>
  <c r="K50" i="1"/>
  <c r="K51" i="1"/>
  <c r="K52" i="1"/>
  <c r="K46" i="1"/>
  <c r="I52" i="1"/>
  <c r="I51" i="1"/>
  <c r="I50" i="1"/>
  <c r="I49" i="1"/>
  <c r="I48" i="1"/>
  <c r="I47" i="1"/>
  <c r="I46" i="1"/>
  <c r="H52" i="1"/>
  <c r="H51" i="1"/>
  <c r="H50" i="1"/>
  <c r="H49" i="1"/>
  <c r="H48" i="1"/>
  <c r="H47" i="1"/>
  <c r="H46" i="1"/>
  <c r="G52" i="1"/>
  <c r="G51" i="1"/>
  <c r="G50" i="1"/>
  <c r="G49" i="1"/>
  <c r="G48" i="1"/>
  <c r="G47" i="1"/>
  <c r="G46" i="1"/>
  <c r="F52" i="1"/>
  <c r="F51" i="1"/>
  <c r="F50" i="1"/>
  <c r="F49" i="1"/>
  <c r="F48" i="1"/>
  <c r="F47" i="1"/>
  <c r="F46" i="1"/>
  <c r="E52" i="1"/>
  <c r="E51" i="1"/>
  <c r="E50" i="1"/>
  <c r="E49" i="1"/>
  <c r="E48" i="1"/>
  <c r="E47" i="1"/>
  <c r="E46" i="1"/>
  <c r="D52" i="1"/>
  <c r="D51" i="1"/>
  <c r="D50" i="1"/>
  <c r="D49" i="1"/>
  <c r="D48" i="1"/>
  <c r="D47" i="1"/>
  <c r="D46" i="1"/>
  <c r="C52" i="1"/>
  <c r="C51" i="1"/>
  <c r="C50" i="1"/>
  <c r="C49" i="1"/>
  <c r="C48" i="1"/>
  <c r="C47" i="1"/>
  <c r="B52" i="1"/>
  <c r="B51" i="1"/>
  <c r="B50" i="1"/>
  <c r="B49" i="1"/>
  <c r="B48" i="1"/>
  <c r="B47" i="1"/>
  <c r="C46" i="1"/>
  <c r="B46" i="1"/>
  <c r="AA38" i="1"/>
  <c r="Z38" i="1"/>
  <c r="W38" i="1"/>
  <c r="V38" i="1"/>
  <c r="S38" i="1"/>
  <c r="R38" i="1"/>
  <c r="O38" i="1"/>
  <c r="N38" i="1"/>
  <c r="K38" i="1"/>
  <c r="J38" i="1"/>
  <c r="G38" i="1"/>
  <c r="F38" i="1"/>
  <c r="C38" i="1"/>
  <c r="AA26" i="1"/>
  <c r="Z26" i="1"/>
  <c r="AA25" i="1"/>
  <c r="Z25" i="1"/>
  <c r="W26" i="1"/>
  <c r="V26" i="1"/>
  <c r="W25" i="1"/>
  <c r="V25" i="1"/>
  <c r="S26" i="1"/>
  <c r="R26" i="1"/>
  <c r="S25" i="1"/>
  <c r="R25" i="1"/>
  <c r="O26" i="1"/>
  <c r="N26" i="1"/>
  <c r="O25" i="1"/>
  <c r="N25" i="1"/>
  <c r="K26" i="1"/>
  <c r="J26" i="1"/>
  <c r="K25" i="1"/>
  <c r="J25" i="1"/>
  <c r="G26" i="1"/>
  <c r="F26" i="1"/>
  <c r="G25" i="1"/>
  <c r="F25" i="1"/>
  <c r="C25" i="1"/>
  <c r="B38" i="1"/>
  <c r="AA32" i="1"/>
  <c r="Z32" i="1"/>
  <c r="W32" i="1"/>
  <c r="V32" i="1"/>
  <c r="S32" i="1"/>
  <c r="R32" i="1"/>
  <c r="O32" i="1"/>
  <c r="N32" i="1"/>
  <c r="K32" i="1"/>
  <c r="J32" i="1"/>
  <c r="G32" i="1"/>
  <c r="F32" i="1"/>
  <c r="C32" i="1"/>
  <c r="B32" i="1"/>
  <c r="C26" i="1"/>
  <c r="B26" i="1"/>
  <c r="B25" i="1"/>
  <c r="AA37" i="1"/>
  <c r="Z37" i="1"/>
  <c r="W37" i="1"/>
  <c r="V37" i="1"/>
  <c r="S37" i="1"/>
  <c r="R37" i="1"/>
  <c r="O37" i="1"/>
  <c r="N37" i="1"/>
  <c r="K37" i="1"/>
  <c r="J37" i="1"/>
  <c r="G37" i="1"/>
  <c r="F37" i="1"/>
  <c r="C37" i="1"/>
  <c r="B37" i="1"/>
  <c r="AA31" i="1"/>
  <c r="Z31" i="1"/>
  <c r="W31" i="1"/>
  <c r="V31" i="1"/>
  <c r="S31" i="1"/>
  <c r="R31" i="1"/>
  <c r="O31" i="1"/>
  <c r="N31" i="1"/>
  <c r="K31" i="1"/>
  <c r="J31" i="1"/>
  <c r="G31" i="1"/>
  <c r="F31" i="1"/>
  <c r="C31" i="1"/>
  <c r="B31" i="1"/>
  <c r="AA24" i="1"/>
  <c r="Z24" i="1"/>
  <c r="W24" i="1"/>
  <c r="V24" i="1"/>
  <c r="S24" i="1"/>
  <c r="R24" i="1"/>
  <c r="O24" i="1"/>
  <c r="N24" i="1"/>
  <c r="K24" i="1"/>
  <c r="J24" i="1"/>
  <c r="G24" i="1"/>
  <c r="F24" i="1"/>
  <c r="C24" i="1"/>
  <c r="B24" i="1"/>
  <c r="B40" i="1" l="1"/>
  <c r="B41" i="1" s="1"/>
  <c r="C23" i="1" l="1"/>
  <c r="B23" i="1"/>
  <c r="C22" i="1"/>
  <c r="B22" i="1"/>
  <c r="B21" i="1"/>
</calcChain>
</file>

<file path=xl/sharedStrings.xml><?xml version="1.0" encoding="utf-8"?>
<sst xmlns="http://schemas.openxmlformats.org/spreadsheetml/2006/main" count="64" uniqueCount="35">
  <si>
    <t>y0</t>
  </si>
  <si>
    <t>A</t>
  </si>
  <si>
    <t>R0</t>
  </si>
  <si>
    <t>Model</t>
  </si>
  <si>
    <t>Exponential</t>
  </si>
  <si>
    <t>Equation</t>
  </si>
  <si>
    <t>y = y0 + A*exp(R0*x)</t>
  </si>
  <si>
    <t>Plot</t>
  </si>
  <si>
    <t>1/n</t>
  </si>
  <si>
    <t>Odchylka</t>
  </si>
  <si>
    <t>--přesný fit</t>
  </si>
  <si>
    <t>--linear fit</t>
  </si>
  <si>
    <t>intercept</t>
  </si>
  <si>
    <t>slope</t>
  </si>
  <si>
    <t>ln n</t>
  </si>
  <si>
    <t>r0 poloměr výbojky [m]</t>
  </si>
  <si>
    <t>5Pa</t>
  </si>
  <si>
    <t>10Pa</t>
  </si>
  <si>
    <t>20Pa</t>
  </si>
  <si>
    <t>50Pa</t>
  </si>
  <si>
    <t>100Pa</t>
  </si>
  <si>
    <t>200Pa</t>
  </si>
  <si>
    <t>450Pa</t>
  </si>
  <si>
    <t>\lambda</t>
  </si>
  <si>
    <t>\alpha</t>
  </si>
  <si>
    <t>D</t>
  </si>
  <si>
    <t>Slope corrected</t>
  </si>
  <si>
    <t>R0 corrected</t>
  </si>
  <si>
    <t>Difusní rekomb.</t>
  </si>
  <si>
    <t>Objemová rekomb.</t>
  </si>
  <si>
    <t>Obě rekombinace</t>
  </si>
  <si>
    <t>\pm</t>
  </si>
  <si>
    <t>Tlak</t>
  </si>
  <si>
    <t>Tlak [Pa]</t>
  </si>
  <si>
    <t>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</si>
</sst>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7" formatCode="0.0E+00"/>
    <numFmt numFmtId="168" formatCode="0.000"/>
    <numFmt numFmtId="169" formatCode="0.0"/>
  </numFmts>
  <fonts count="4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11" fontId="0" fillId="0" borderId="0" xfId="0" applyNumberFormat="1"/>
    <xf numFmtId="11" fontId="1" fillId="2" borderId="4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quotePrefix="1" applyFont="1"/>
    <xf numFmtId="0" fontId="3" fillId="2" borderId="4" xfId="0" applyFont="1" applyFill="1" applyBorder="1" applyAlignment="1">
      <alignment horizontal="center" vertical="top" wrapText="1"/>
    </xf>
    <xf numFmtId="164" fontId="0" fillId="0" borderId="0" xfId="0" applyNumberFormat="1"/>
    <xf numFmtId="0" fontId="0" fillId="0" borderId="0" xfId="0" applyFont="1"/>
    <xf numFmtId="0" fontId="3" fillId="2" borderId="5" xfId="0" applyFont="1" applyFill="1" applyBorder="1" applyAlignment="1">
      <alignment horizontal="left" vertical="center" wrapText="1"/>
    </xf>
    <xf numFmtId="11" fontId="2" fillId="0" borderId="0" xfId="0" applyNumberFormat="1" applyFon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7" fontId="0" fillId="0" borderId="0" xfId="0" applyNumberFormat="1"/>
    <xf numFmtId="2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abSelected="1" topLeftCell="A13" workbookViewId="0">
      <selection activeCell="T22" sqref="T22"/>
    </sheetView>
  </sheetViews>
  <sheetFormatPr defaultRowHeight="14.4" x14ac:dyDescent="0.3"/>
  <cols>
    <col min="1" max="1" width="21.109375" style="12" bestFit="1" customWidth="1"/>
    <col min="2" max="2" width="12" style="12" bestFit="1" customWidth="1"/>
    <col min="3" max="3" width="10.6640625" style="12" bestFit="1" customWidth="1"/>
    <col min="4" max="4" width="10" style="12" bestFit="1" customWidth="1"/>
    <col min="6" max="6" width="12" bestFit="1" customWidth="1"/>
    <col min="10" max="10" width="12" bestFit="1" customWidth="1"/>
    <col min="14" max="14" width="12" bestFit="1" customWidth="1"/>
    <col min="18" max="18" width="12" bestFit="1" customWidth="1"/>
    <col min="22" max="22" width="12" bestFit="1" customWidth="1"/>
    <col min="26" max="26" width="12" bestFit="1" customWidth="1"/>
  </cols>
  <sheetData>
    <row r="1" spans="1:27" x14ac:dyDescent="0.3">
      <c r="A1" s="22" t="s">
        <v>16</v>
      </c>
      <c r="B1" s="22"/>
      <c r="C1" s="22"/>
      <c r="D1" s="22"/>
      <c r="E1" s="22" t="s">
        <v>17</v>
      </c>
      <c r="F1" s="22"/>
      <c r="G1" s="22"/>
      <c r="H1" s="22"/>
      <c r="I1" s="22" t="s">
        <v>18</v>
      </c>
      <c r="J1" s="22"/>
      <c r="K1" s="22"/>
      <c r="L1" s="22"/>
      <c r="M1" s="22" t="s">
        <v>19</v>
      </c>
      <c r="N1" s="22"/>
      <c r="O1" s="22"/>
      <c r="P1" s="22"/>
      <c r="Q1" s="22" t="s">
        <v>20</v>
      </c>
      <c r="R1" s="22"/>
      <c r="S1" s="22"/>
      <c r="T1" s="22"/>
      <c r="U1" s="22" t="s">
        <v>21</v>
      </c>
      <c r="V1" s="22"/>
      <c r="W1" s="22"/>
      <c r="X1" s="22"/>
      <c r="Y1" s="22" t="s">
        <v>22</v>
      </c>
    </row>
    <row r="2" spans="1:27" x14ac:dyDescent="0.3">
      <c r="A2" s="13">
        <v>43</v>
      </c>
      <c r="B2" s="14">
        <v>8.4260308314545573E-8</v>
      </c>
      <c r="C2" s="14">
        <v>16.289354921316718</v>
      </c>
      <c r="E2" s="1">
        <v>22</v>
      </c>
      <c r="F2" s="2">
        <v>5.6950304287561705E-8</v>
      </c>
      <c r="G2" s="2">
        <v>16.681086804002319</v>
      </c>
      <c r="I2" s="3">
        <v>16</v>
      </c>
      <c r="J2" s="4">
        <v>4.248676749635339E-8</v>
      </c>
      <c r="K2" s="4">
        <v>16.974073162523435</v>
      </c>
      <c r="M2" s="5">
        <v>90</v>
      </c>
      <c r="N2" s="6">
        <v>4.2750180028878834E-8</v>
      </c>
      <c r="O2" s="6">
        <v>16.967892430370664</v>
      </c>
      <c r="Q2" s="7">
        <v>116</v>
      </c>
      <c r="R2" s="8">
        <v>3.9961246855605651E-8</v>
      </c>
      <c r="S2" s="8">
        <v>17.035355681060114</v>
      </c>
      <c r="U2" s="9">
        <v>200</v>
      </c>
      <c r="V2" s="10">
        <v>4.344240543241562E-8</v>
      </c>
      <c r="W2" s="10">
        <v>16.951829789179403</v>
      </c>
      <c r="Y2" s="11">
        <v>280</v>
      </c>
      <c r="Z2" s="12">
        <v>4.6055300414299055E-8</v>
      </c>
      <c r="AA2" s="12">
        <v>16.893422979581029</v>
      </c>
    </row>
    <row r="3" spans="1:27" x14ac:dyDescent="0.3">
      <c r="A3" s="13">
        <v>50</v>
      </c>
      <c r="B3" s="14">
        <v>9.076187531412496E-8</v>
      </c>
      <c r="C3" s="14">
        <v>16.215026514906619</v>
      </c>
      <c r="E3" s="1">
        <v>27</v>
      </c>
      <c r="F3" s="2">
        <v>7.441250218594136E-8</v>
      </c>
      <c r="G3" s="2">
        <v>16.413641869090906</v>
      </c>
      <c r="I3" s="3">
        <v>20</v>
      </c>
      <c r="J3" s="4">
        <v>4.5417643606784253E-8</v>
      </c>
      <c r="K3" s="4">
        <v>16.907365181694423</v>
      </c>
      <c r="M3" s="5">
        <v>95</v>
      </c>
      <c r="N3" s="6">
        <v>4.372466381546406E-8</v>
      </c>
      <c r="O3" s="6">
        <v>16.94535350468276</v>
      </c>
      <c r="Q3" s="7">
        <v>122</v>
      </c>
      <c r="R3" s="8">
        <v>4.089660860124088E-8</v>
      </c>
      <c r="S3" s="8">
        <v>17.012218696620714</v>
      </c>
      <c r="U3" s="9">
        <v>212</v>
      </c>
      <c r="V3" s="10">
        <v>4.5574135037828612E-8</v>
      </c>
      <c r="W3" s="10">
        <v>16.903925495435541</v>
      </c>
      <c r="Y3" s="11">
        <v>300</v>
      </c>
      <c r="Z3" s="12">
        <v>4.9982395435461333E-8</v>
      </c>
      <c r="AA3" s="12">
        <v>16.81159498480773</v>
      </c>
    </row>
    <row r="4" spans="1:27" x14ac:dyDescent="0.3">
      <c r="A4" s="13">
        <v>60</v>
      </c>
      <c r="B4" s="14">
        <v>9.4555780070022056E-8</v>
      </c>
      <c r="C4" s="14">
        <v>16.17407591129351</v>
      </c>
      <c r="E4" s="1">
        <v>37</v>
      </c>
      <c r="F4" s="2">
        <v>7.2875688840507647E-8</v>
      </c>
      <c r="G4" s="2">
        <v>16.434510739963546</v>
      </c>
      <c r="I4" s="3">
        <v>30</v>
      </c>
      <c r="J4" s="4">
        <v>4.6877668813059652E-8</v>
      </c>
      <c r="K4" s="4">
        <v>16.875724419597947</v>
      </c>
      <c r="M4" s="5">
        <v>105</v>
      </c>
      <c r="N4" s="6">
        <v>4.6366984539992877E-8</v>
      </c>
      <c r="O4" s="6">
        <v>16.886678171065356</v>
      </c>
      <c r="Q4" s="7">
        <v>132</v>
      </c>
      <c r="R4" s="8">
        <v>4.1492797111299002E-8</v>
      </c>
      <c r="S4" s="8">
        <v>16.997745988356819</v>
      </c>
      <c r="U4" s="9">
        <v>232</v>
      </c>
      <c r="V4" s="10">
        <v>4.9263833296055842E-8</v>
      </c>
      <c r="W4" s="10">
        <v>16.826075629659734</v>
      </c>
      <c r="Y4" s="11">
        <v>330</v>
      </c>
      <c r="Z4" s="12">
        <v>5.2277883225830577E-8</v>
      </c>
      <c r="AA4" s="12">
        <v>16.766692438187018</v>
      </c>
    </row>
    <row r="5" spans="1:27" x14ac:dyDescent="0.3">
      <c r="A5" s="13">
        <v>74</v>
      </c>
      <c r="B5" s="14">
        <v>1.0397235451423755E-7</v>
      </c>
      <c r="C5" s="14">
        <v>16.079140795120448</v>
      </c>
      <c r="E5" s="1">
        <v>52</v>
      </c>
      <c r="F5" s="2">
        <v>8.1909026315165777E-8</v>
      </c>
      <c r="G5" s="2">
        <v>16.317656640741834</v>
      </c>
      <c r="I5" s="3">
        <v>45</v>
      </c>
      <c r="J5" s="4">
        <v>5.0893436807717408E-8</v>
      </c>
      <c r="K5" s="4">
        <v>16.793531864577702</v>
      </c>
      <c r="M5" s="5">
        <v>120</v>
      </c>
      <c r="N5" s="6">
        <v>4.9963970316877607E-8</v>
      </c>
      <c r="O5" s="6">
        <v>16.811963684933119</v>
      </c>
      <c r="Q5" s="7">
        <v>148</v>
      </c>
      <c r="R5" s="8">
        <v>4.3974300053414788E-8</v>
      </c>
      <c r="S5" s="8">
        <v>16.939660463370107</v>
      </c>
      <c r="U5" s="9">
        <v>264</v>
      </c>
      <c r="V5" s="10">
        <v>5.2007972551273734E-8</v>
      </c>
      <c r="W5" s="10">
        <v>16.771868811823307</v>
      </c>
      <c r="Y5" s="11">
        <v>380</v>
      </c>
      <c r="Z5" s="12">
        <v>6.1476604838738544E-8</v>
      </c>
      <c r="AA5" s="12">
        <v>16.604609143634047</v>
      </c>
    </row>
    <row r="6" spans="1:27" x14ac:dyDescent="0.3">
      <c r="A6" s="13">
        <v>92</v>
      </c>
      <c r="B6" s="14">
        <v>1.2329915137013486E-7</v>
      </c>
      <c r="C6" s="14">
        <v>15.908652309442662</v>
      </c>
      <c r="E6" s="1">
        <v>72</v>
      </c>
      <c r="F6" s="2">
        <v>9.7909013697484424E-8</v>
      </c>
      <c r="G6" s="2">
        <v>16.139227221193785</v>
      </c>
      <c r="I6" s="3">
        <v>65</v>
      </c>
      <c r="J6" s="4">
        <v>5.5873193607458948E-8</v>
      </c>
      <c r="K6" s="4">
        <v>16.700181113708272</v>
      </c>
      <c r="M6" s="5">
        <v>140</v>
      </c>
      <c r="N6" s="6">
        <v>5.4416510379035822E-8</v>
      </c>
      <c r="O6" s="6">
        <v>16.726598229516576</v>
      </c>
      <c r="Q6" s="7">
        <v>168</v>
      </c>
      <c r="R6" s="8">
        <v>4.682113720200413E-8</v>
      </c>
      <c r="S6" s="8">
        <v>16.876931086370323</v>
      </c>
      <c r="U6" s="9">
        <v>312</v>
      </c>
      <c r="V6" s="10">
        <v>5.8066156915588176E-8</v>
      </c>
      <c r="W6" s="10">
        <v>16.661682839955866</v>
      </c>
      <c r="Y6" s="11">
        <v>440</v>
      </c>
      <c r="Z6" s="12">
        <v>7.0265972077729864E-8</v>
      </c>
      <c r="AA6" s="12">
        <v>16.470978194037965</v>
      </c>
    </row>
    <row r="7" spans="1:27" x14ac:dyDescent="0.3">
      <c r="A7" s="13">
        <v>115</v>
      </c>
      <c r="B7" s="14">
        <v>1.4545843826105397E-7</v>
      </c>
      <c r="C7" s="14">
        <v>15.743375438830286</v>
      </c>
      <c r="E7" s="1">
        <v>102</v>
      </c>
      <c r="F7" s="2">
        <v>1.2159341328936314E-7</v>
      </c>
      <c r="G7" s="2">
        <v>15.922583035909694</v>
      </c>
      <c r="I7" s="3">
        <v>95</v>
      </c>
      <c r="J7" s="4">
        <v>6.6583979400888755E-8</v>
      </c>
      <c r="K7" s="4">
        <v>16.524801837872953</v>
      </c>
      <c r="M7" s="5">
        <v>170</v>
      </c>
      <c r="N7" s="6">
        <v>6.1963744086802715E-8</v>
      </c>
      <c r="O7" s="6">
        <v>16.596716395741119</v>
      </c>
      <c r="Q7" s="7">
        <v>198</v>
      </c>
      <c r="R7" s="8">
        <v>5.1478665727641254E-8</v>
      </c>
      <c r="S7" s="8">
        <v>16.782098372820855</v>
      </c>
      <c r="U7" s="9">
        <v>380</v>
      </c>
      <c r="V7" s="10">
        <v>6.7792182430453608E-8</v>
      </c>
      <c r="W7" s="10">
        <v>16.506818952033647</v>
      </c>
      <c r="Y7" s="11">
        <v>510</v>
      </c>
      <c r="Z7" s="12">
        <v>7.8035318835550409E-8</v>
      </c>
      <c r="AA7" s="12">
        <v>16.366104307158352</v>
      </c>
    </row>
    <row r="8" spans="1:27" x14ac:dyDescent="0.3">
      <c r="A8" s="13">
        <v>144</v>
      </c>
      <c r="B8" s="14">
        <v>1.7213764449820891E-7</v>
      </c>
      <c r="C8" s="14">
        <v>15.574971421458713</v>
      </c>
      <c r="E8" s="1">
        <v>142</v>
      </c>
      <c r="F8" s="2">
        <v>1.554467336412952E-7</v>
      </c>
      <c r="G8" s="2">
        <v>15.676962712940986</v>
      </c>
      <c r="I8" s="3">
        <v>134</v>
      </c>
      <c r="J8" s="4">
        <v>8.2490671067020441E-8</v>
      </c>
      <c r="K8" s="4">
        <v>16.310580627975082</v>
      </c>
      <c r="M8" s="5">
        <v>210</v>
      </c>
      <c r="N8" s="6">
        <v>7.3714596140022764E-8</v>
      </c>
      <c r="O8" s="6">
        <v>16.423065009327171</v>
      </c>
      <c r="Q8" s="7">
        <v>240</v>
      </c>
      <c r="R8" s="8">
        <v>5.8010804113857401E-8</v>
      </c>
      <c r="S8" s="8">
        <v>16.662636565922423</v>
      </c>
      <c r="U8" s="9">
        <v>476</v>
      </c>
      <c r="V8" s="10">
        <v>8.3315888038938972E-8</v>
      </c>
      <c r="W8" s="10">
        <v>16.300626573200422</v>
      </c>
      <c r="Y8" s="11">
        <v>620</v>
      </c>
      <c r="Z8" s="12">
        <v>9.4859062304935741E-8</v>
      </c>
      <c r="AA8" s="12">
        <v>16.170873601587623</v>
      </c>
    </row>
    <row r="9" spans="1:27" x14ac:dyDescent="0.3">
      <c r="A9" s="13">
        <v>190</v>
      </c>
      <c r="B9" s="14">
        <v>2.2974099688888707E-7</v>
      </c>
      <c r="C9" s="14">
        <v>15.28631326303387</v>
      </c>
      <c r="E9" s="1">
        <v>192</v>
      </c>
      <c r="F9" s="2">
        <v>2.0539236633628491E-7</v>
      </c>
      <c r="G9" s="2">
        <v>15.398343705009745</v>
      </c>
      <c r="I9" s="3">
        <v>184</v>
      </c>
      <c r="J9" s="4">
        <v>1.161603327270274E-7</v>
      </c>
      <c r="K9" s="4">
        <v>15.96829442148846</v>
      </c>
      <c r="M9" s="5">
        <v>260</v>
      </c>
      <c r="N9" s="6">
        <v>8.9808011785858646E-8</v>
      </c>
      <c r="O9" s="6">
        <v>16.225591647512626</v>
      </c>
      <c r="Q9" s="7">
        <v>292</v>
      </c>
      <c r="R9" s="8">
        <v>6.8372284430203147E-8</v>
      </c>
      <c r="S9" s="8">
        <v>16.498298292821801</v>
      </c>
      <c r="U9" s="9">
        <v>600</v>
      </c>
      <c r="V9" s="10">
        <v>1.044778276296475E-7</v>
      </c>
      <c r="W9" s="10">
        <v>16.07429096384686</v>
      </c>
      <c r="Y9" s="11">
        <v>770</v>
      </c>
      <c r="Z9" s="12">
        <v>1.1801863270045503E-7</v>
      </c>
      <c r="AA9" s="12">
        <v>15.952423320705165</v>
      </c>
    </row>
    <row r="10" spans="1:27" x14ac:dyDescent="0.3">
      <c r="A10" s="13">
        <v>248</v>
      </c>
      <c r="B10" s="14">
        <v>3.0738865088965594E-7</v>
      </c>
      <c r="C10" s="14">
        <v>14.99515292620578</v>
      </c>
      <c r="E10" s="1">
        <v>252</v>
      </c>
      <c r="F10" s="2">
        <v>2.5794158286968908E-7</v>
      </c>
      <c r="G10" s="2">
        <v>15.170532700648049</v>
      </c>
      <c r="I10" s="3">
        <v>244</v>
      </c>
      <c r="J10" s="4">
        <v>1.5505056714618266E-7</v>
      </c>
      <c r="K10" s="4">
        <v>15.679514533578958</v>
      </c>
      <c r="M10" s="5">
        <v>320</v>
      </c>
      <c r="N10" s="6">
        <v>1.1400048007701226E-7</v>
      </c>
      <c r="O10" s="6">
        <v>15.987063177358921</v>
      </c>
      <c r="Q10" s="7">
        <v>352</v>
      </c>
      <c r="R10" s="8">
        <v>7.895698707577385E-8</v>
      </c>
      <c r="S10" s="8">
        <v>16.354362600150854</v>
      </c>
      <c r="U10" s="9">
        <v>720</v>
      </c>
      <c r="V10" s="10">
        <v>1.3052000803733277E-7</v>
      </c>
      <c r="W10" s="10">
        <v>15.851739303641974</v>
      </c>
      <c r="Y10" s="11">
        <v>970</v>
      </c>
      <c r="Z10" s="12">
        <v>1.5838227637987659E-7</v>
      </c>
      <c r="AA10" s="12">
        <v>15.658254255367595</v>
      </c>
    </row>
    <row r="11" spans="1:27" x14ac:dyDescent="0.3">
      <c r="A11" s="13">
        <v>324</v>
      </c>
      <c r="B11" s="14">
        <v>4.2721812496527727E-7</v>
      </c>
      <c r="C11" s="14">
        <v>14.665971122847264</v>
      </c>
      <c r="E11" s="1">
        <v>324</v>
      </c>
      <c r="F11" s="2">
        <v>3.3929238977475113E-7</v>
      </c>
      <c r="G11" s="2">
        <v>14.896403594600953</v>
      </c>
      <c r="I11" s="3">
        <v>316</v>
      </c>
      <c r="J11" s="4">
        <v>2.2738085749015507E-7</v>
      </c>
      <c r="K11" s="4">
        <v>15.296639439075875</v>
      </c>
      <c r="M11" s="5">
        <v>392</v>
      </c>
      <c r="N11" s="6">
        <v>1.5305528461337199E-7</v>
      </c>
      <c r="O11" s="6">
        <v>15.692466643478291</v>
      </c>
      <c r="Q11" s="7">
        <v>424</v>
      </c>
      <c r="R11" s="8">
        <v>9.5029007062118348E-8</v>
      </c>
      <c r="S11" s="8">
        <v>16.169083654455893</v>
      </c>
      <c r="U11" s="9">
        <v>860</v>
      </c>
      <c r="V11" s="10">
        <v>1.6461105491275836E-7</v>
      </c>
      <c r="W11" s="10">
        <v>15.619680388669794</v>
      </c>
      <c r="Y11" s="11">
        <v>1220</v>
      </c>
      <c r="Z11" s="12">
        <v>2.0373886361106246E-7</v>
      </c>
      <c r="AA11" s="12">
        <v>15.406426743442815</v>
      </c>
    </row>
    <row r="12" spans="1:27" x14ac:dyDescent="0.3">
      <c r="A12" s="13">
        <v>416</v>
      </c>
      <c r="B12" s="14">
        <v>6.0425029318717827E-7</v>
      </c>
      <c r="C12" s="14">
        <v>14.319277332154533</v>
      </c>
      <c r="E12" s="1">
        <v>404</v>
      </c>
      <c r="F12" s="2">
        <v>4.1808540920113758E-7</v>
      </c>
      <c r="G12" s="2">
        <v>14.687580097061439</v>
      </c>
      <c r="I12" s="3">
        <v>396</v>
      </c>
      <c r="J12" s="4">
        <v>3.1010113429236532E-7</v>
      </c>
      <c r="K12" s="4">
        <v>14.986367353019013</v>
      </c>
      <c r="M12" s="5">
        <v>472</v>
      </c>
      <c r="N12" s="6">
        <v>2.0448753552632444E-7</v>
      </c>
      <c r="O12" s="6">
        <v>15.402758814292659</v>
      </c>
      <c r="Q12" s="7">
        <v>500</v>
      </c>
      <c r="R12" s="8">
        <v>1.1377747654052516E-7</v>
      </c>
      <c r="S12" s="8">
        <v>15.989021256279724</v>
      </c>
      <c r="U12" s="9">
        <v>1050</v>
      </c>
      <c r="V12" s="10">
        <v>2.0784811645050378E-7</v>
      </c>
      <c r="W12" s="10">
        <v>15.386458233350391</v>
      </c>
      <c r="Y12" s="11">
        <v>1460</v>
      </c>
      <c r="Z12" s="12">
        <v>2.5496799983697724E-7</v>
      </c>
      <c r="AA12" s="12">
        <v>15.182127790498003</v>
      </c>
    </row>
    <row r="13" spans="1:27" x14ac:dyDescent="0.3">
      <c r="A13" s="13">
        <v>500</v>
      </c>
      <c r="B13" s="14">
        <v>7.772735048928447E-7</v>
      </c>
      <c r="C13" s="14">
        <v>14.067473547367541</v>
      </c>
      <c r="E13" s="1">
        <v>490</v>
      </c>
      <c r="F13" s="2">
        <v>5.3142181530983972E-7</v>
      </c>
      <c r="G13" s="2">
        <v>14.447709751941991</v>
      </c>
      <c r="I13" s="3">
        <v>484</v>
      </c>
      <c r="J13" s="4">
        <v>4.0377012680174967E-7</v>
      </c>
      <c r="K13" s="4">
        <v>14.722420113988221</v>
      </c>
      <c r="M13" s="5">
        <v>560</v>
      </c>
      <c r="N13" s="6">
        <v>2.8648172590781393E-7</v>
      </c>
      <c r="O13" s="6">
        <v>15.065591086742778</v>
      </c>
      <c r="Q13" s="7">
        <v>590</v>
      </c>
      <c r="R13" s="8">
        <v>1.4488412653066966E-7</v>
      </c>
      <c r="S13" s="8">
        <v>15.74733154137302</v>
      </c>
      <c r="U13" s="9">
        <v>1240</v>
      </c>
      <c r="V13" s="10">
        <v>2.7148161671764933E-7</v>
      </c>
      <c r="W13" s="10">
        <v>15.119371409928757</v>
      </c>
      <c r="Y13" s="11">
        <v>1760</v>
      </c>
      <c r="Z13" s="12">
        <v>3.0738302419369738E-7</v>
      </c>
      <c r="AA13" s="12">
        <v>14.995171231199933</v>
      </c>
    </row>
    <row r="14" spans="1:27" x14ac:dyDescent="0.3">
      <c r="A14" s="13">
        <v>600</v>
      </c>
      <c r="B14" s="14">
        <v>1.0378887388862026E-6</v>
      </c>
      <c r="C14" s="14">
        <v>13.778321966936522</v>
      </c>
      <c r="E14" s="1">
        <v>590</v>
      </c>
      <c r="F14" s="2">
        <v>6.6830319198056012E-7</v>
      </c>
      <c r="G14" s="2">
        <v>14.218523886171813</v>
      </c>
      <c r="I14" s="3">
        <v>580</v>
      </c>
      <c r="J14" s="4">
        <v>5.2358322080819486E-7</v>
      </c>
      <c r="K14" s="4">
        <v>14.462569849245011</v>
      </c>
      <c r="M14" s="5">
        <v>660</v>
      </c>
      <c r="N14" s="6">
        <v>4.1328511278503963E-7</v>
      </c>
      <c r="O14" s="6">
        <v>14.69912813643789</v>
      </c>
      <c r="Q14" s="7">
        <v>690</v>
      </c>
      <c r="R14" s="8">
        <v>1.8211441291471003E-7</v>
      </c>
      <c r="S14" s="8">
        <v>15.518630704993953</v>
      </c>
      <c r="U14" s="9">
        <v>1400</v>
      </c>
      <c r="V14" s="10">
        <v>3.5793722285289057E-7</v>
      </c>
      <c r="W14" s="10">
        <v>14.842908221081748</v>
      </c>
      <c r="Y14" s="11">
        <v>2080</v>
      </c>
      <c r="Z14" s="12">
        <v>4.2412946126728308E-7</v>
      </c>
      <c r="AA14" s="12">
        <v>14.673227095141588</v>
      </c>
    </row>
    <row r="15" spans="1:27" x14ac:dyDescent="0.3">
      <c r="A15" s="13">
        <v>700</v>
      </c>
      <c r="B15" s="14">
        <v>1.3572391200823665E-6</v>
      </c>
      <c r="C15" s="14">
        <v>13.510057980341541</v>
      </c>
      <c r="E15" s="1">
        <v>700</v>
      </c>
      <c r="F15" s="2">
        <v>8.5646622661596814E-7</v>
      </c>
      <c r="G15" s="2">
        <v>13.970450951814955</v>
      </c>
      <c r="I15" s="3">
        <v>690</v>
      </c>
      <c r="J15" s="4">
        <v>6.7864440543220945E-7</v>
      </c>
      <c r="K15" s="4">
        <v>14.203168549908103</v>
      </c>
      <c r="M15" s="5">
        <v>770</v>
      </c>
      <c r="N15" s="6">
        <v>5.9821268867533737E-7</v>
      </c>
      <c r="O15" s="6">
        <v>14.329319479549014</v>
      </c>
      <c r="Q15" s="7">
        <v>800</v>
      </c>
      <c r="R15" s="8">
        <v>2.3250179988715924E-7</v>
      </c>
      <c r="S15" s="8">
        <v>15.274367870498818</v>
      </c>
      <c r="U15" s="9">
        <v>1500</v>
      </c>
      <c r="V15" s="10">
        <v>3.9923767164363094E-7</v>
      </c>
      <c r="W15" s="10">
        <v>14.7337089291167</v>
      </c>
      <c r="Y15" s="11">
        <v>2280</v>
      </c>
      <c r="Z15" s="12">
        <v>4.5124771326645601E-7</v>
      </c>
      <c r="AA15" s="12">
        <v>14.611249394865721</v>
      </c>
    </row>
    <row r="16" spans="1:27" x14ac:dyDescent="0.3">
      <c r="A16" s="13">
        <v>800</v>
      </c>
      <c r="B16" s="14">
        <v>1.7469414416897612E-6</v>
      </c>
      <c r="C16" s="14">
        <v>13.257644046727455</v>
      </c>
      <c r="E16" s="1">
        <v>820</v>
      </c>
      <c r="F16" s="2">
        <v>1.1096354885716544E-6</v>
      </c>
      <c r="G16" s="2">
        <v>13.711478985245584</v>
      </c>
      <c r="I16" s="3">
        <v>810</v>
      </c>
      <c r="J16" s="4">
        <v>9.0024257863448205E-7</v>
      </c>
      <c r="K16" s="4">
        <v>13.920601578123184</v>
      </c>
      <c r="M16" s="5">
        <v>890</v>
      </c>
      <c r="N16" s="6">
        <v>7.8085284583732145E-7</v>
      </c>
      <c r="O16" s="6">
        <v>14.062879122481423</v>
      </c>
      <c r="Q16" s="7">
        <v>920</v>
      </c>
      <c r="R16" s="8">
        <v>3.1739004696826133E-7</v>
      </c>
      <c r="S16" s="8">
        <v>14.963134387353774</v>
      </c>
      <c r="U16" s="9">
        <v>1600</v>
      </c>
      <c r="V16" s="10">
        <v>4.5834558666616865E-7</v>
      </c>
      <c r="W16" s="10">
        <v>14.595642381326844</v>
      </c>
      <c r="Y16" s="11">
        <v>2400</v>
      </c>
      <c r="Z16" s="12">
        <v>5.0410815967767466E-7</v>
      </c>
      <c r="AA16" s="12">
        <v>14.500474989363804</v>
      </c>
    </row>
    <row r="18" spans="1:27" ht="22.8" x14ac:dyDescent="0.3">
      <c r="A18" s="15" t="s">
        <v>3</v>
      </c>
      <c r="B18" s="16" t="s">
        <v>4</v>
      </c>
      <c r="C18" s="23" t="s">
        <v>10</v>
      </c>
    </row>
    <row r="19" spans="1:27" ht="34.200000000000003" x14ac:dyDescent="0.3">
      <c r="A19" s="17" t="s">
        <v>5</v>
      </c>
      <c r="B19" s="18" t="s">
        <v>6</v>
      </c>
    </row>
    <row r="20" spans="1:27" x14ac:dyDescent="0.3">
      <c r="A20" s="17" t="s">
        <v>7</v>
      </c>
      <c r="B20" s="24" t="s">
        <v>8</v>
      </c>
      <c r="C20" s="12" t="s">
        <v>9</v>
      </c>
      <c r="E20" s="17" t="s">
        <v>7</v>
      </c>
    </row>
    <row r="21" spans="1:27" x14ac:dyDescent="0.3">
      <c r="A21" s="21" t="s">
        <v>0</v>
      </c>
      <c r="B21" s="20">
        <f>-0.000000381</f>
        <v>-3.8099999999999998E-7</v>
      </c>
      <c r="C21" s="19">
        <v>1.39E-8</v>
      </c>
      <c r="E21" s="21" t="s">
        <v>0</v>
      </c>
      <c r="F21" s="19">
        <v>-3.6899999999999998E-7</v>
      </c>
      <c r="G21" s="19">
        <v>5.2399999999999999E-8</v>
      </c>
      <c r="J21" s="19">
        <v>-2.4200000000000002E-7</v>
      </c>
      <c r="K21" s="19">
        <v>2.9000000000000002E-8</v>
      </c>
      <c r="N21" s="19">
        <v>-6.8099999999999994E-8</v>
      </c>
      <c r="O21" s="19">
        <v>1.85E-8</v>
      </c>
      <c r="R21" s="19">
        <v>-1.29E-8</v>
      </c>
      <c r="S21" s="19">
        <v>3.2299999999999998E-9</v>
      </c>
      <c r="V21" s="19">
        <v>-4.9199999999999997E-8</v>
      </c>
      <c r="W21" s="19">
        <v>8.9899999999999998E-9</v>
      </c>
      <c r="Z21" s="19">
        <v>-2.9799999999999999E-7</v>
      </c>
      <c r="AA21" s="19">
        <v>6.6600000000000001E-8</v>
      </c>
    </row>
    <row r="22" spans="1:27" x14ac:dyDescent="0.3">
      <c r="A22" s="21" t="s">
        <v>1</v>
      </c>
      <c r="B22" s="20">
        <f>0.000000419</f>
        <v>4.1899999999999998E-7</v>
      </c>
      <c r="C22" s="19">
        <f>0.0000000118</f>
        <v>1.18E-8</v>
      </c>
      <c r="E22" s="21" t="s">
        <v>1</v>
      </c>
      <c r="F22" s="19">
        <v>4.1100000000000001E-7</v>
      </c>
      <c r="G22" s="19">
        <v>4.7799999999999998E-8</v>
      </c>
      <c r="J22" s="19">
        <v>2.6600000000000003E-7</v>
      </c>
      <c r="K22" s="19">
        <v>2.59E-8</v>
      </c>
      <c r="N22" s="19">
        <v>8.2399999999999997E-8</v>
      </c>
      <c r="O22" s="19">
        <v>1.26E-8</v>
      </c>
      <c r="R22" s="19">
        <v>4.1099999999999997E-8</v>
      </c>
      <c r="S22" s="19">
        <v>2.3499999999999999E-9</v>
      </c>
      <c r="V22" s="19">
        <v>7.4200000000000003E-8</v>
      </c>
      <c r="W22" s="19">
        <v>6.7999999999999997E-9</v>
      </c>
      <c r="Z22" s="19">
        <v>3.0800000000000001E-7</v>
      </c>
      <c r="AA22" s="19">
        <v>6.1900000000000005E-8</v>
      </c>
    </row>
    <row r="23" spans="1:27" x14ac:dyDescent="0.3">
      <c r="A23" s="17" t="s">
        <v>2</v>
      </c>
      <c r="B23" s="20">
        <f>0.00203</f>
        <v>2.0300000000000001E-3</v>
      </c>
      <c r="C23" s="19">
        <f>0.0000289</f>
        <v>2.8900000000000001E-5</v>
      </c>
      <c r="E23" s="21" t="s">
        <v>2</v>
      </c>
      <c r="F23" s="19">
        <v>1.56E-3</v>
      </c>
      <c r="G23" s="19">
        <v>1.05E-4</v>
      </c>
      <c r="J23" s="19">
        <v>1.8E-3</v>
      </c>
      <c r="K23" s="19">
        <v>9.48E-5</v>
      </c>
      <c r="N23" s="19">
        <v>2.65E-3</v>
      </c>
      <c r="O23" s="19">
        <v>1.5799999999999999E-4</v>
      </c>
      <c r="R23" s="19">
        <v>2.2599999999999999E-3</v>
      </c>
      <c r="S23" s="19">
        <v>5.4599999999999999E-5</v>
      </c>
      <c r="V23" s="19">
        <v>1.1999999999999999E-3</v>
      </c>
      <c r="W23" s="19">
        <v>4.88E-5</v>
      </c>
      <c r="Z23" s="19">
        <v>3.97E-4</v>
      </c>
      <c r="AA23" s="19">
        <v>5.0899999999999997E-5</v>
      </c>
    </row>
    <row r="24" spans="1:27" s="14" customFormat="1" x14ac:dyDescent="0.3">
      <c r="A24" s="27" t="s">
        <v>27</v>
      </c>
      <c r="B24" s="19">
        <f>B23*1000000</f>
        <v>2030.0000000000002</v>
      </c>
      <c r="C24" s="19">
        <f>C23*1000000</f>
        <v>28.900000000000002</v>
      </c>
      <c r="F24" s="19">
        <f>F23*1000000</f>
        <v>1560</v>
      </c>
      <c r="G24" s="19">
        <f>G23*1000000</f>
        <v>105</v>
      </c>
      <c r="J24" s="19">
        <f>J23*1000000</f>
        <v>1800</v>
      </c>
      <c r="K24" s="19">
        <f>K23*1000000</f>
        <v>94.8</v>
      </c>
      <c r="N24" s="19">
        <f>N23*1000000</f>
        <v>2650</v>
      </c>
      <c r="O24" s="19">
        <f>O23*1000000</f>
        <v>158</v>
      </c>
      <c r="R24" s="19">
        <f>R23*1000000</f>
        <v>2260</v>
      </c>
      <c r="S24" s="19">
        <f>S23*1000000</f>
        <v>54.6</v>
      </c>
      <c r="V24" s="19">
        <f>V23*1000000</f>
        <v>1200</v>
      </c>
      <c r="W24" s="19">
        <f>W23*1000000</f>
        <v>48.8</v>
      </c>
      <c r="Z24" s="19">
        <f>Z23*1000000</f>
        <v>397</v>
      </c>
      <c r="AA24" s="19">
        <f>AA23*1000000</f>
        <v>50.9</v>
      </c>
    </row>
    <row r="25" spans="1:27" s="22" customFormat="1" x14ac:dyDescent="0.3">
      <c r="A25" s="22" t="s">
        <v>24</v>
      </c>
      <c r="B25" s="28">
        <f>-B21*B24</f>
        <v>7.7343000000000008E-4</v>
      </c>
      <c r="C25" s="28">
        <f>C21*C24</f>
        <v>4.0171000000000002E-7</v>
      </c>
      <c r="E25" s="28"/>
      <c r="F25" s="28">
        <f>-F21*F24</f>
        <v>5.7563999999999998E-4</v>
      </c>
      <c r="G25" s="28">
        <f>G21*G24</f>
        <v>5.502E-6</v>
      </c>
      <c r="J25" s="28">
        <f>-J21*J24</f>
        <v>4.3560000000000002E-4</v>
      </c>
      <c r="K25" s="28">
        <f>K21*K24</f>
        <v>2.7491999999999999E-6</v>
      </c>
      <c r="N25" s="28">
        <f>-N21*N24</f>
        <v>1.8046499999999999E-4</v>
      </c>
      <c r="O25" s="28">
        <f>O21*O24</f>
        <v>2.9230000000000002E-6</v>
      </c>
      <c r="R25" s="28">
        <f>-R21*R24</f>
        <v>2.9153999999999999E-5</v>
      </c>
      <c r="S25" s="28">
        <f>S21*S24</f>
        <v>1.76358E-7</v>
      </c>
      <c r="V25" s="28">
        <f>-V21*V24</f>
        <v>5.9039999999999997E-5</v>
      </c>
      <c r="W25" s="28">
        <f>W21*W24</f>
        <v>4.3871199999999994E-7</v>
      </c>
      <c r="Z25" s="28">
        <f>-Z21*Z24</f>
        <v>1.18306E-4</v>
      </c>
      <c r="AA25" s="28">
        <f>AA21*AA24</f>
        <v>3.3899399999999998E-6</v>
      </c>
    </row>
    <row r="26" spans="1:27" s="22" customFormat="1" x14ac:dyDescent="0.3">
      <c r="A26" s="22" t="s">
        <v>25</v>
      </c>
      <c r="B26" s="28">
        <f>B24*$B$41^2</f>
        <v>2.84283003617723E-2</v>
      </c>
      <c r="C26" s="28">
        <f>C24*$B$41^2</f>
        <v>4.0471816771193075E-4</v>
      </c>
      <c r="F26" s="28">
        <f>F24*$B$41^2</f>
        <v>2.1846378603135361E-2</v>
      </c>
      <c r="G26" s="28">
        <f>G24*$B$41^2</f>
        <v>1.4704293290571878E-3</v>
      </c>
      <c r="J26" s="28">
        <f>J24*$B$41^2</f>
        <v>2.5207359926694647E-2</v>
      </c>
      <c r="K26" s="28">
        <f>K24*$B$41^2</f>
        <v>1.327587622805918E-3</v>
      </c>
      <c r="N26" s="28">
        <f>N24*$B$41^2</f>
        <v>3.7110835447633786E-2</v>
      </c>
      <c r="O26" s="28">
        <f>O24*$B$41^2</f>
        <v>2.2126460380098635E-3</v>
      </c>
      <c r="R26" s="28">
        <f>R24*$B$41^2</f>
        <v>3.1649240796849949E-2</v>
      </c>
      <c r="S26" s="28">
        <f>S24*$B$41^2</f>
        <v>7.6462325110973769E-4</v>
      </c>
      <c r="V26" s="28">
        <f>V24*$B$41^2</f>
        <v>1.680490661779643E-2</v>
      </c>
      <c r="W26" s="28">
        <f>W24*$B$41^2</f>
        <v>6.8339953579038819E-4</v>
      </c>
      <c r="Z26" s="28">
        <f>Z24*$B$41^2</f>
        <v>5.5596232727209861E-3</v>
      </c>
      <c r="AA26" s="28">
        <f>AA24*$B$41^2</f>
        <v>7.1280812237153196E-4</v>
      </c>
    </row>
    <row r="27" spans="1:27" x14ac:dyDescent="0.3">
      <c r="B27" s="14"/>
      <c r="E27" s="14"/>
    </row>
    <row r="28" spans="1:27" x14ac:dyDescent="0.3">
      <c r="B28" s="22" t="s">
        <v>8</v>
      </c>
      <c r="C28" s="23" t="s">
        <v>11</v>
      </c>
    </row>
    <row r="29" spans="1:27" x14ac:dyDescent="0.3">
      <c r="A29" s="22" t="s">
        <v>12</v>
      </c>
      <c r="B29" s="19">
        <v>-9.6999999999999995E-8</v>
      </c>
      <c r="C29" s="19">
        <v>4.3299999999999997E-8</v>
      </c>
      <c r="F29" s="19">
        <v>-5.5100000000000002E-9</v>
      </c>
      <c r="G29" s="19">
        <v>1.9799999999999999E-8</v>
      </c>
      <c r="J29" s="19">
        <v>-2.6799999999999998E-8</v>
      </c>
      <c r="K29" s="19">
        <v>2.11E-8</v>
      </c>
      <c r="N29" s="19">
        <v>-8.72E-8</v>
      </c>
      <c r="O29" s="19">
        <v>3.0400000000000001E-8</v>
      </c>
      <c r="R29" s="19">
        <v>-1.1199999999999999E-8</v>
      </c>
      <c r="S29" s="19">
        <v>9.5999999999999999E-9</v>
      </c>
      <c r="V29" s="19">
        <v>-3.5199999999999998E-8</v>
      </c>
      <c r="W29" s="19">
        <v>1.4E-8</v>
      </c>
      <c r="Z29" s="19">
        <v>-2.7599999999999999E-8</v>
      </c>
      <c r="AA29" s="19">
        <v>8.4700000000000007E-9</v>
      </c>
    </row>
    <row r="30" spans="1:27" x14ac:dyDescent="0.3">
      <c r="A30" s="26" t="s">
        <v>13</v>
      </c>
      <c r="B30" s="19">
        <v>2.0099999999999999E-9</v>
      </c>
      <c r="C30" s="19">
        <v>1.1399999999999999E-10</v>
      </c>
      <c r="F30" s="19">
        <v>1.21E-9</v>
      </c>
      <c r="G30" s="19">
        <v>5.2199999999999998E-11</v>
      </c>
      <c r="J30" s="19">
        <v>1.0000000000000001E-9</v>
      </c>
      <c r="K30" s="19">
        <v>5.6599999999999997E-11</v>
      </c>
      <c r="N30" s="19">
        <v>8.2199999999999995E-10</v>
      </c>
      <c r="O30" s="19">
        <v>7.0099999999999996E-11</v>
      </c>
      <c r="R30" s="19">
        <v>3.0299999999999999E-10</v>
      </c>
      <c r="S30" s="19">
        <v>2.0999999999999999E-11</v>
      </c>
      <c r="V30" s="19">
        <v>2.7399999999999998E-10</v>
      </c>
      <c r="W30" s="19">
        <v>1.58E-11</v>
      </c>
      <c r="Z30" s="19">
        <v>2.0800000000000001E-10</v>
      </c>
      <c r="AA30" s="19">
        <v>6.5799999999999998E-12</v>
      </c>
    </row>
    <row r="31" spans="1:27" s="14" customFormat="1" x14ac:dyDescent="0.3">
      <c r="A31" s="22" t="s">
        <v>26</v>
      </c>
      <c r="B31" s="19">
        <f>B30*1000000</f>
        <v>2.0100000000000001E-3</v>
      </c>
      <c r="C31" s="19">
        <f>C30*1000000</f>
        <v>1.1399999999999999E-4</v>
      </c>
      <c r="F31" s="19">
        <f>F30*1000000</f>
        <v>1.2099999999999999E-3</v>
      </c>
      <c r="G31" s="19">
        <f>G30*1000000</f>
        <v>5.2199999999999995E-5</v>
      </c>
      <c r="J31" s="19">
        <f>J30*1000000</f>
        <v>1E-3</v>
      </c>
      <c r="K31" s="19">
        <f>K30*1000000</f>
        <v>5.66E-5</v>
      </c>
      <c r="N31" s="19">
        <f>N30*1000000</f>
        <v>8.2199999999999992E-4</v>
      </c>
      <c r="O31" s="19">
        <f>O30*1000000</f>
        <v>7.0099999999999996E-5</v>
      </c>
      <c r="R31" s="19">
        <f>R30*1000000</f>
        <v>3.0299999999999999E-4</v>
      </c>
      <c r="S31" s="19">
        <f>S30*1000000</f>
        <v>2.0999999999999999E-5</v>
      </c>
      <c r="V31" s="19">
        <f>V30*1000000</f>
        <v>2.7399999999999999E-4</v>
      </c>
      <c r="W31" s="19">
        <f>W30*1000000</f>
        <v>1.5800000000000001E-5</v>
      </c>
      <c r="Z31" s="19">
        <f>Z30*1000000</f>
        <v>2.0800000000000001E-4</v>
      </c>
      <c r="AA31" s="19">
        <f>AA30*1000000</f>
        <v>6.5799999999999997E-6</v>
      </c>
    </row>
    <row r="32" spans="1:27" s="22" customFormat="1" x14ac:dyDescent="0.3">
      <c r="A32" s="22" t="s">
        <v>24</v>
      </c>
      <c r="B32" s="28">
        <f>B31</f>
        <v>2.0100000000000001E-3</v>
      </c>
      <c r="C32" s="28">
        <f>C31</f>
        <v>1.1399999999999999E-4</v>
      </c>
      <c r="D32" s="28"/>
      <c r="F32" s="28">
        <f>F31</f>
        <v>1.2099999999999999E-3</v>
      </c>
      <c r="G32" s="28">
        <f>G31</f>
        <v>5.2199999999999995E-5</v>
      </c>
      <c r="J32" s="28">
        <f>J31</f>
        <v>1E-3</v>
      </c>
      <c r="K32" s="28">
        <f>K31</f>
        <v>5.66E-5</v>
      </c>
      <c r="N32" s="28">
        <f>N31</f>
        <v>8.2199999999999992E-4</v>
      </c>
      <c r="O32" s="28">
        <f>O31</f>
        <v>7.0099999999999996E-5</v>
      </c>
      <c r="R32" s="28">
        <f>R31</f>
        <v>3.0299999999999999E-4</v>
      </c>
      <c r="S32" s="28">
        <f>S31</f>
        <v>2.0999999999999999E-5</v>
      </c>
      <c r="V32" s="28">
        <f>V31</f>
        <v>2.7399999999999999E-4</v>
      </c>
      <c r="W32" s="28">
        <f>W31</f>
        <v>1.5800000000000001E-5</v>
      </c>
      <c r="Z32" s="28">
        <f>Z31</f>
        <v>2.0800000000000001E-4</v>
      </c>
      <c r="AA32" s="28">
        <f>AA31</f>
        <v>6.5799999999999997E-6</v>
      </c>
    </row>
    <row r="33" spans="1:27" s="14" customFormat="1" x14ac:dyDescent="0.3">
      <c r="A33" s="22"/>
      <c r="B33" s="19"/>
      <c r="C33" s="19"/>
      <c r="D33" s="19"/>
      <c r="F33" s="19"/>
      <c r="G33" s="19"/>
      <c r="J33" s="19"/>
      <c r="K33" s="19"/>
      <c r="N33" s="19"/>
      <c r="O33" s="19"/>
      <c r="R33" s="19"/>
      <c r="S33" s="19"/>
      <c r="V33" s="19"/>
      <c r="W33" s="19"/>
      <c r="Z33" s="19"/>
      <c r="AA33" s="19"/>
    </row>
    <row r="34" spans="1:27" x14ac:dyDescent="0.3">
      <c r="B34" s="22" t="s">
        <v>14</v>
      </c>
      <c r="C34" s="23" t="s">
        <v>11</v>
      </c>
      <c r="D34" s="19"/>
    </row>
    <row r="35" spans="1:27" x14ac:dyDescent="0.3">
      <c r="A35" s="22" t="s">
        <v>12</v>
      </c>
      <c r="B35" s="12">
        <v>16.25</v>
      </c>
      <c r="C35" s="12">
        <v>7.0000000000000007E-2</v>
      </c>
      <c r="D35" s="19"/>
      <c r="F35">
        <v>16.36</v>
      </c>
      <c r="G35">
        <v>0.09</v>
      </c>
      <c r="J35">
        <v>16.87</v>
      </c>
      <c r="K35">
        <v>7.0000000000000007E-2</v>
      </c>
      <c r="N35">
        <v>17.239999999999998</v>
      </c>
      <c r="O35">
        <v>0.03</v>
      </c>
      <c r="R35">
        <v>17.3</v>
      </c>
      <c r="S35">
        <v>0.01</v>
      </c>
      <c r="V35">
        <v>17.170000000000002</v>
      </c>
      <c r="W35">
        <v>0.04</v>
      </c>
      <c r="Z35">
        <v>16.97</v>
      </c>
      <c r="AA35">
        <v>7.0000000000000007E-2</v>
      </c>
    </row>
    <row r="36" spans="1:27" x14ac:dyDescent="0.3">
      <c r="A36" s="22" t="s">
        <v>13</v>
      </c>
      <c r="B36" s="19">
        <v>-4.0899999999999999E-3</v>
      </c>
      <c r="C36" s="19">
        <v>1.9699999999999999E-4</v>
      </c>
      <c r="D36" s="19"/>
      <c r="F36" s="19">
        <v>-3.62E-3</v>
      </c>
      <c r="G36" s="19">
        <v>2.3599999999999999E-4</v>
      </c>
      <c r="J36" s="19">
        <v>-4.0600000000000002E-3</v>
      </c>
      <c r="K36" s="19">
        <v>1.95E-4</v>
      </c>
      <c r="N36" s="19">
        <v>-3.7599999999999999E-3</v>
      </c>
      <c r="O36" s="19">
        <v>6.9800000000000003E-5</v>
      </c>
      <c r="R36" s="19">
        <v>-2.5799999999999998E-3</v>
      </c>
      <c r="S36" s="19">
        <v>3.2700000000000002E-5</v>
      </c>
      <c r="V36" s="19">
        <v>-1.66E-3</v>
      </c>
      <c r="W36" s="19">
        <v>4.21E-5</v>
      </c>
      <c r="Z36" s="19">
        <v>-1.1100000000000001E-3</v>
      </c>
      <c r="AA36" s="19">
        <v>5.7500000000000002E-5</v>
      </c>
    </row>
    <row r="37" spans="1:27" s="14" customFormat="1" x14ac:dyDescent="0.3">
      <c r="A37" s="22" t="s">
        <v>26</v>
      </c>
      <c r="B37" s="19">
        <f>B36*1000000</f>
        <v>-4090</v>
      </c>
      <c r="C37" s="19">
        <f>C36*1000000</f>
        <v>197</v>
      </c>
      <c r="D37" s="19"/>
      <c r="F37" s="19">
        <f>F36*1000000</f>
        <v>-3620</v>
      </c>
      <c r="G37" s="19">
        <f>G36*1000000</f>
        <v>236</v>
      </c>
      <c r="J37" s="19">
        <f>J36*1000000</f>
        <v>-4060.0000000000005</v>
      </c>
      <c r="K37" s="19">
        <f>K36*1000000</f>
        <v>195</v>
      </c>
      <c r="N37" s="19">
        <f>N36*1000000</f>
        <v>-3760</v>
      </c>
      <c r="O37" s="19">
        <f>O36*1000000</f>
        <v>69.8</v>
      </c>
      <c r="R37" s="19">
        <f>R36*1000000</f>
        <v>-2580</v>
      </c>
      <c r="S37" s="19">
        <f>S36*1000000</f>
        <v>32.700000000000003</v>
      </c>
      <c r="V37" s="19">
        <f>V36*1000000</f>
        <v>-1660</v>
      </c>
      <c r="W37" s="19">
        <f>W36*1000000</f>
        <v>42.1</v>
      </c>
      <c r="Z37" s="19">
        <f>Z36*1000000</f>
        <v>-1110</v>
      </c>
      <c r="AA37" s="19">
        <f>AA36*1000000</f>
        <v>57.5</v>
      </c>
    </row>
    <row r="38" spans="1:27" s="22" customFormat="1" x14ac:dyDescent="0.3">
      <c r="A38" s="22" t="s">
        <v>25</v>
      </c>
      <c r="B38" s="28">
        <f>-B37*$B$41^2</f>
        <v>5.7276723388989502E-2</v>
      </c>
      <c r="C38" s="28">
        <f>C37*$B$41^2</f>
        <v>2.7588055030882477E-3</v>
      </c>
      <c r="D38" s="28"/>
      <c r="F38" s="28">
        <f>-F37*$B$41^2</f>
        <v>5.0694801630352566E-2</v>
      </c>
      <c r="G38" s="28">
        <f>G37*$B$41^2</f>
        <v>3.3049649681666316E-3</v>
      </c>
      <c r="J38" s="28">
        <f>-J37*$B$41^2</f>
        <v>5.6856600723544599E-2</v>
      </c>
      <c r="K38" s="28">
        <f>K37*$B$41^2</f>
        <v>2.7307973253919201E-3</v>
      </c>
      <c r="N38" s="28">
        <f>-N37*$B$41^2</f>
        <v>5.2655374069095484E-2</v>
      </c>
      <c r="O38" s="28">
        <f>O37*$B$41^2</f>
        <v>9.7748540160182574E-4</v>
      </c>
      <c r="R38" s="28">
        <f>-R37*$B$41^2</f>
        <v>3.6130549228262331E-2</v>
      </c>
      <c r="S38" s="28">
        <f>S37*$B$41^2</f>
        <v>4.5793370533495282E-4</v>
      </c>
      <c r="V38" s="28">
        <f>-V37*$B$41^2</f>
        <v>2.3246787487951729E-2</v>
      </c>
      <c r="W38" s="28">
        <f>W37*$B$41^2</f>
        <v>5.8957214050769154E-4</v>
      </c>
      <c r="Z38" s="28">
        <f>-Z37*$B$41^2</f>
        <v>1.55445386214617E-2</v>
      </c>
      <c r="AA38" s="28">
        <f>AA37*$B$41^2</f>
        <v>8.0523510876941238E-4</v>
      </c>
    </row>
    <row r="39" spans="1:27" x14ac:dyDescent="0.3">
      <c r="D39" s="19"/>
    </row>
    <row r="40" spans="1:27" x14ac:dyDescent="0.3">
      <c r="A40" s="22" t="s">
        <v>15</v>
      </c>
      <c r="B40" s="12">
        <f>0.009</f>
        <v>8.9999999999999993E-3</v>
      </c>
      <c r="D40" s="19"/>
    </row>
    <row r="41" spans="1:27" x14ac:dyDescent="0.3">
      <c r="A41" s="22" t="s">
        <v>23</v>
      </c>
      <c r="B41" s="12">
        <f>B40/2.405</f>
        <v>3.7422037422037424E-3</v>
      </c>
      <c r="D41" s="19"/>
    </row>
    <row r="42" spans="1:27" x14ac:dyDescent="0.3">
      <c r="D42" s="19"/>
    </row>
    <row r="43" spans="1:27" x14ac:dyDescent="0.3">
      <c r="D43" s="19"/>
    </row>
    <row r="44" spans="1:27" x14ac:dyDescent="0.3">
      <c r="A44" s="12" t="s">
        <v>33</v>
      </c>
      <c r="B44" s="29" t="s">
        <v>29</v>
      </c>
      <c r="C44" s="29"/>
      <c r="D44" s="30" t="s">
        <v>28</v>
      </c>
      <c r="E44" s="30"/>
      <c r="F44" s="29" t="s">
        <v>30</v>
      </c>
      <c r="G44" s="29"/>
      <c r="H44" s="29"/>
      <c r="I44" s="29"/>
      <c r="J44" s="14" t="s">
        <v>32</v>
      </c>
      <c r="K44" s="29" t="s">
        <v>29</v>
      </c>
      <c r="L44" s="29"/>
      <c r="M44" s="30" t="s">
        <v>28</v>
      </c>
      <c r="N44" s="30"/>
      <c r="O44" s="29" t="s">
        <v>30</v>
      </c>
      <c r="P44" s="29"/>
      <c r="Q44" s="29"/>
      <c r="R44" s="29"/>
    </row>
    <row r="45" spans="1:27" x14ac:dyDescent="0.3">
      <c r="B45" s="12" t="s">
        <v>24</v>
      </c>
      <c r="C45" s="12" t="s">
        <v>31</v>
      </c>
      <c r="D45" s="12" t="s">
        <v>25</v>
      </c>
      <c r="E45" t="s">
        <v>31</v>
      </c>
      <c r="F45" s="14" t="s">
        <v>24</v>
      </c>
      <c r="G45" s="14" t="s">
        <v>31</v>
      </c>
      <c r="H45" s="14" t="s">
        <v>25</v>
      </c>
      <c r="I45" s="14" t="s">
        <v>31</v>
      </c>
      <c r="J45" s="14" t="s">
        <v>34</v>
      </c>
      <c r="K45" s="14" t="s">
        <v>24</v>
      </c>
      <c r="L45" s="14" t="s">
        <v>31</v>
      </c>
      <c r="M45" s="14" t="s">
        <v>25</v>
      </c>
      <c r="N45" s="14" t="s">
        <v>31</v>
      </c>
      <c r="O45" s="14" t="s">
        <v>24</v>
      </c>
      <c r="P45" s="14" t="s">
        <v>31</v>
      </c>
      <c r="Q45" s="14" t="s">
        <v>25</v>
      </c>
      <c r="R45" s="14" t="s">
        <v>31</v>
      </c>
    </row>
    <row r="46" spans="1:27" x14ac:dyDescent="0.3">
      <c r="A46" s="12">
        <v>5</v>
      </c>
      <c r="B46" s="19">
        <f>B32</f>
        <v>2.0100000000000001E-3</v>
      </c>
      <c r="C46" s="31">
        <f>C32</f>
        <v>1.1399999999999999E-4</v>
      </c>
      <c r="D46" s="19">
        <f>B38</f>
        <v>5.7276723388989502E-2</v>
      </c>
      <c r="E46" s="31">
        <f>C38</f>
        <v>2.7588055030882477E-3</v>
      </c>
      <c r="F46" s="19">
        <f>B25</f>
        <v>7.7343000000000008E-4</v>
      </c>
      <c r="G46" s="31">
        <f>C25</f>
        <v>4.0171000000000002E-7</v>
      </c>
      <c r="H46" s="19">
        <f>B26</f>
        <v>2.84283003617723E-2</v>
      </c>
      <c r="I46" s="31">
        <f>C26</f>
        <v>4.0471816771193075E-4</v>
      </c>
      <c r="J46" s="14">
        <v>5</v>
      </c>
      <c r="K46" s="32">
        <f>B46*1000</f>
        <v>2.0100000000000002</v>
      </c>
      <c r="L46" s="32">
        <f>C46*1000</f>
        <v>0.11399999999999999</v>
      </c>
      <c r="M46" s="34">
        <f>D46*1000</f>
        <v>57.276723388989502</v>
      </c>
      <c r="N46" s="34">
        <f>E46*1000</f>
        <v>2.7588055030882477</v>
      </c>
      <c r="O46" s="25">
        <f>F46*1000</f>
        <v>0.77343000000000006</v>
      </c>
      <c r="P46" s="25">
        <f>G46*1000</f>
        <v>4.0171E-4</v>
      </c>
      <c r="Q46" s="34">
        <f>H46*1000</f>
        <v>28.428300361772301</v>
      </c>
      <c r="R46" s="34">
        <f>I46*1000</f>
        <v>0.40471816771193075</v>
      </c>
    </row>
    <row r="47" spans="1:27" x14ac:dyDescent="0.3">
      <c r="A47" s="12">
        <v>10</v>
      </c>
      <c r="B47" s="19">
        <f>F32</f>
        <v>1.2099999999999999E-3</v>
      </c>
      <c r="C47" s="31">
        <f>G32</f>
        <v>5.2199999999999995E-5</v>
      </c>
      <c r="D47" s="19">
        <f>F38</f>
        <v>5.0694801630352566E-2</v>
      </c>
      <c r="E47" s="31">
        <f>G38</f>
        <v>3.3049649681666316E-3</v>
      </c>
      <c r="F47" s="19">
        <f>F25</f>
        <v>5.7563999999999998E-4</v>
      </c>
      <c r="G47" s="31">
        <f>G25</f>
        <v>5.502E-6</v>
      </c>
      <c r="H47" s="19">
        <f>F26</f>
        <v>2.1846378603135361E-2</v>
      </c>
      <c r="I47" s="31">
        <f>G26</f>
        <v>1.4704293290571878E-3</v>
      </c>
      <c r="J47" s="14">
        <v>10</v>
      </c>
      <c r="K47" s="32">
        <f t="shared" ref="K47:L52" si="0">B47*1000</f>
        <v>1.21</v>
      </c>
      <c r="L47" s="32">
        <f t="shared" si="0"/>
        <v>5.2199999999999996E-2</v>
      </c>
      <c r="M47" s="34">
        <f t="shared" ref="M47:M52" si="1">D47*1000</f>
        <v>50.694801630352565</v>
      </c>
      <c r="N47" s="34">
        <f t="shared" ref="N47:N52" si="2">E47*1000</f>
        <v>3.3049649681666318</v>
      </c>
      <c r="O47" s="33">
        <f t="shared" ref="O47:O52" si="3">F47*1000</f>
        <v>0.57563999999999993</v>
      </c>
      <c r="P47" s="33">
        <f t="shared" ref="P47:P52" si="4">G47*1000</f>
        <v>5.5019999999999999E-3</v>
      </c>
      <c r="Q47" s="34">
        <f t="shared" ref="Q47:Q52" si="5">H47*1000</f>
        <v>21.84637860313536</v>
      </c>
      <c r="R47" s="34">
        <f t="shared" ref="R47:R52" si="6">I47*1000</f>
        <v>1.4704293290571879</v>
      </c>
    </row>
    <row r="48" spans="1:27" x14ac:dyDescent="0.3">
      <c r="A48" s="12">
        <v>20</v>
      </c>
      <c r="B48" s="19">
        <f>J32</f>
        <v>1E-3</v>
      </c>
      <c r="C48" s="31">
        <f>K32</f>
        <v>5.66E-5</v>
      </c>
      <c r="D48" s="19">
        <f>J38</f>
        <v>5.6856600723544599E-2</v>
      </c>
      <c r="E48" s="31">
        <f>K38</f>
        <v>2.7307973253919201E-3</v>
      </c>
      <c r="F48" s="19">
        <f>J25</f>
        <v>4.3560000000000002E-4</v>
      </c>
      <c r="G48" s="31">
        <f>K25</f>
        <v>2.7491999999999999E-6</v>
      </c>
      <c r="H48" s="19">
        <f>J26</f>
        <v>2.5207359926694647E-2</v>
      </c>
      <c r="I48" s="31">
        <f>K26</f>
        <v>1.327587622805918E-3</v>
      </c>
      <c r="J48" s="14">
        <v>20</v>
      </c>
      <c r="K48" s="32">
        <f t="shared" si="0"/>
        <v>1</v>
      </c>
      <c r="L48" s="32">
        <f t="shared" si="0"/>
        <v>5.6599999999999998E-2</v>
      </c>
      <c r="M48" s="34">
        <f t="shared" si="1"/>
        <v>56.856600723544602</v>
      </c>
      <c r="N48" s="34">
        <f t="shared" si="2"/>
        <v>2.73079732539192</v>
      </c>
      <c r="O48" s="33">
        <f t="shared" si="3"/>
        <v>0.43560000000000004</v>
      </c>
      <c r="P48" s="33">
        <f t="shared" si="4"/>
        <v>2.7491999999999998E-3</v>
      </c>
      <c r="Q48" s="34">
        <f t="shared" si="5"/>
        <v>25.207359926694647</v>
      </c>
      <c r="R48" s="34">
        <f t="shared" si="6"/>
        <v>1.327587622805918</v>
      </c>
    </row>
    <row r="49" spans="1:18" x14ac:dyDescent="0.3">
      <c r="A49" s="12">
        <v>50</v>
      </c>
      <c r="B49" s="19">
        <f>N32</f>
        <v>8.2199999999999992E-4</v>
      </c>
      <c r="C49" s="31">
        <f>O32</f>
        <v>7.0099999999999996E-5</v>
      </c>
      <c r="D49" s="19">
        <f>N38</f>
        <v>5.2655374069095484E-2</v>
      </c>
      <c r="E49" s="31">
        <f>O38</f>
        <v>9.7748540160182574E-4</v>
      </c>
      <c r="F49" s="19">
        <f>N25</f>
        <v>1.8046499999999999E-4</v>
      </c>
      <c r="G49" s="31">
        <f>O25</f>
        <v>2.9230000000000002E-6</v>
      </c>
      <c r="H49" s="19">
        <f>N26</f>
        <v>3.7110835447633786E-2</v>
      </c>
      <c r="I49" s="31">
        <f>O26</f>
        <v>2.2126460380098635E-3</v>
      </c>
      <c r="J49" s="14">
        <v>50</v>
      </c>
      <c r="K49" s="32">
        <f t="shared" si="0"/>
        <v>0.82199999999999995</v>
      </c>
      <c r="L49" s="32">
        <f t="shared" si="0"/>
        <v>7.0099999999999996E-2</v>
      </c>
      <c r="M49" s="34">
        <f t="shared" si="1"/>
        <v>52.655374069095487</v>
      </c>
      <c r="N49" s="34">
        <f t="shared" si="2"/>
        <v>0.97748540160182573</v>
      </c>
      <c r="O49" s="33">
        <f t="shared" si="3"/>
        <v>0.18046499999999999</v>
      </c>
      <c r="P49" s="33">
        <f t="shared" si="4"/>
        <v>2.9230000000000003E-3</v>
      </c>
      <c r="Q49" s="34">
        <f t="shared" si="5"/>
        <v>37.110835447633789</v>
      </c>
      <c r="R49" s="34">
        <f t="shared" si="6"/>
        <v>2.2126460380098636</v>
      </c>
    </row>
    <row r="50" spans="1:18" x14ac:dyDescent="0.3">
      <c r="A50" s="12">
        <v>100</v>
      </c>
      <c r="B50" s="19">
        <f>R32</f>
        <v>3.0299999999999999E-4</v>
      </c>
      <c r="C50" s="31">
        <f>S32</f>
        <v>2.0999999999999999E-5</v>
      </c>
      <c r="D50" s="19">
        <f>R38</f>
        <v>3.6130549228262331E-2</v>
      </c>
      <c r="E50" s="31">
        <f>S38</f>
        <v>4.5793370533495282E-4</v>
      </c>
      <c r="F50" s="19">
        <f>R25</f>
        <v>2.9153999999999999E-5</v>
      </c>
      <c r="G50" s="31">
        <f>S25</f>
        <v>1.76358E-7</v>
      </c>
      <c r="H50" s="19">
        <f>R26</f>
        <v>3.1649240796849949E-2</v>
      </c>
      <c r="I50" s="31">
        <f>S26</f>
        <v>7.6462325110973769E-4</v>
      </c>
      <c r="J50" s="14">
        <v>100</v>
      </c>
      <c r="K50" s="32">
        <f t="shared" si="0"/>
        <v>0.30299999999999999</v>
      </c>
      <c r="L50" s="32">
        <f t="shared" si="0"/>
        <v>2.0999999999999998E-2</v>
      </c>
      <c r="M50" s="34">
        <f t="shared" si="1"/>
        <v>36.130549228262332</v>
      </c>
      <c r="N50" s="34">
        <f t="shared" si="2"/>
        <v>0.45793370533495281</v>
      </c>
      <c r="O50" s="25">
        <f t="shared" si="3"/>
        <v>2.9153999999999999E-2</v>
      </c>
      <c r="P50" s="25">
        <f t="shared" si="4"/>
        <v>1.7635799999999999E-4</v>
      </c>
      <c r="Q50" s="34">
        <f t="shared" si="5"/>
        <v>31.649240796849949</v>
      </c>
      <c r="R50" s="34">
        <f t="shared" si="6"/>
        <v>0.76462325110973772</v>
      </c>
    </row>
    <row r="51" spans="1:18" x14ac:dyDescent="0.3">
      <c r="A51" s="12">
        <v>200</v>
      </c>
      <c r="B51" s="19">
        <f>V32</f>
        <v>2.7399999999999999E-4</v>
      </c>
      <c r="C51" s="31">
        <f>W32</f>
        <v>1.5800000000000001E-5</v>
      </c>
      <c r="D51" s="19">
        <f>V38</f>
        <v>2.3246787487951729E-2</v>
      </c>
      <c r="E51" s="31">
        <f>W38</f>
        <v>5.8957214050769154E-4</v>
      </c>
      <c r="F51" s="19">
        <f>V25</f>
        <v>5.9039999999999997E-5</v>
      </c>
      <c r="G51" s="31">
        <f>W25</f>
        <v>4.3871199999999994E-7</v>
      </c>
      <c r="H51" s="19">
        <f>V26</f>
        <v>1.680490661779643E-2</v>
      </c>
      <c r="I51" s="31">
        <f>W26</f>
        <v>6.8339953579038819E-4</v>
      </c>
      <c r="J51" s="14">
        <v>200</v>
      </c>
      <c r="K51" s="32">
        <f t="shared" si="0"/>
        <v>0.27399999999999997</v>
      </c>
      <c r="L51" s="32">
        <f t="shared" si="0"/>
        <v>1.5800000000000002E-2</v>
      </c>
      <c r="M51" s="34">
        <f t="shared" si="1"/>
        <v>23.246787487951728</v>
      </c>
      <c r="N51" s="34">
        <f t="shared" si="2"/>
        <v>0.58957214050769158</v>
      </c>
      <c r="O51" s="25">
        <f t="shared" si="3"/>
        <v>5.9039999999999995E-2</v>
      </c>
      <c r="P51" s="25">
        <f t="shared" si="4"/>
        <v>4.3871199999999996E-4</v>
      </c>
      <c r="Q51" s="34">
        <f t="shared" si="5"/>
        <v>16.80490661779643</v>
      </c>
      <c r="R51" s="34">
        <f t="shared" si="6"/>
        <v>0.68339953579038815</v>
      </c>
    </row>
    <row r="52" spans="1:18" x14ac:dyDescent="0.3">
      <c r="A52" s="12">
        <v>450</v>
      </c>
      <c r="B52" s="19">
        <f>Z32</f>
        <v>2.0800000000000001E-4</v>
      </c>
      <c r="C52" s="31">
        <f>AA32</f>
        <v>6.5799999999999997E-6</v>
      </c>
      <c r="D52" s="19">
        <f>Z38</f>
        <v>1.55445386214617E-2</v>
      </c>
      <c r="E52" s="31">
        <f>AA38</f>
        <v>8.0523510876941238E-4</v>
      </c>
      <c r="F52" s="19">
        <f>Z25</f>
        <v>1.18306E-4</v>
      </c>
      <c r="G52" s="31">
        <f>AA25</f>
        <v>3.3899399999999998E-6</v>
      </c>
      <c r="H52" s="19">
        <f>Z26</f>
        <v>5.5596232727209861E-3</v>
      </c>
      <c r="I52" s="31">
        <f>AA26</f>
        <v>7.1280812237153196E-4</v>
      </c>
      <c r="J52" s="14">
        <v>450</v>
      </c>
      <c r="K52" s="32">
        <f t="shared" si="0"/>
        <v>0.20800000000000002</v>
      </c>
      <c r="L52" s="32">
        <f t="shared" si="0"/>
        <v>6.5799999999999999E-3</v>
      </c>
      <c r="M52" s="34">
        <f t="shared" si="1"/>
        <v>15.544538621461699</v>
      </c>
      <c r="N52" s="34">
        <f t="shared" si="2"/>
        <v>0.8052351087694124</v>
      </c>
      <c r="O52" s="33">
        <f t="shared" si="3"/>
        <v>0.11830600000000001</v>
      </c>
      <c r="P52" s="33">
        <f t="shared" si="4"/>
        <v>3.3899399999999997E-3</v>
      </c>
      <c r="Q52" s="34">
        <f t="shared" si="5"/>
        <v>5.5596232727209864</v>
      </c>
      <c r="R52" s="34">
        <f t="shared" si="6"/>
        <v>0.7128081223715319</v>
      </c>
    </row>
  </sheetData>
  <mergeCells count="6">
    <mergeCell ref="O44:R44"/>
    <mergeCell ref="B44:C44"/>
    <mergeCell ref="D44:E44"/>
    <mergeCell ref="F44:I44"/>
    <mergeCell ref="K44:L44"/>
    <mergeCell ref="M44:N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2022-03-31T01:14:17Z</dcterms:created>
  <dcterms:modified xsi:type="dcterms:W3CDTF">2022-04-04T16:10:30Z</dcterms:modified>
</cp:coreProperties>
</file>