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bab/Desktop/Challenges/kickstarter-analysis/"/>
    </mc:Choice>
  </mc:AlternateContent>
  <xr:revisionPtr revIDLastSave="0" documentId="13_ncr:1_{CFC53878-7B98-E74B-87DA-DB1BEA787EE0}" xr6:coauthVersionLast="47" xr6:coauthVersionMax="47" xr10:uidLastSave="{00000000-0000-0000-0000-000000000000}"/>
  <bookViews>
    <workbookView xWindow="-38400" yWindow="-1960" windowWidth="38400" windowHeight="21140" activeTab="2" xr2:uid="{00000000-000D-0000-FFFF-FFFF00000000}"/>
  </bookViews>
  <sheets>
    <sheet name="KickStarter" sheetId="1" r:id="rId1"/>
    <sheet name="Theater Outcomes by Launch Date" sheetId="5" r:id="rId2"/>
    <sheet name="Outcomes Based on Goals" sheetId="6" r:id="rId3"/>
    <sheet name="Outcomes based on Category" sheetId="3" r:id="rId4"/>
    <sheet name="Outcomes based on Launch Date" sheetId="4" r:id="rId5"/>
  </sheets>
  <definedNames>
    <definedName name="_xlnm._FilterDatabase" localSheetId="0" hidden="1">KickStarter!$A$1:$U$4115</definedName>
  </definedNames>
  <calcPr calcId="191029"/>
  <pivotCaches>
    <pivotCache cacheId="15" r:id="rId6"/>
    <pivotCache cacheId="16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4" i="6"/>
  <c r="E3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<sst xmlns="http://schemas.openxmlformats.org/spreadsheetml/2006/main" count="33020" uniqueCount="8400">
  <si>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</si>
  <si>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</si>
  <si>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</si>
  <si>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</si>
  <si>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</si>
  <si>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</si>
  <si>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</si>
  <si>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</si>
  <si>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</si>
  <si>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</si>
  <si>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</si>
  <si>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</si>
  <si>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</si>
  <si>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</si>
  <si>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</si>
  <si>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</si>
  <si>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</si>
  <si>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</si>
  <si>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</si>
  <si>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</si>
  <si>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</si>
  <si>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</si>
  <si>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</si>
  <si>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</si>
  <si>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</si>
  <si>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</si>
  <si>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</si>
  <si>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</si>
  <si>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</si>
  <si>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</si>
  <si>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</si>
  <si>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</si>
  <si>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</si>
  <si>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</si>
  <si>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</si>
  <si>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</si>
  <si>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</si>
  <si>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</si>
  <si>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</si>
  <si>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</si>
  <si>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</si>
  <si>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</si>
  <si>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</si>
  <si>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</si>
  <si>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</si>
  <si>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</si>
  <si>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</si>
  <si>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</si>
  <si>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</si>
  <si>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</si>
  <si>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</si>
  <si>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</si>
  <si>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</si>
  <si>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</si>
  <si>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</si>
  <si>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</si>
  <si>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</si>
  <si>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</si>
  <si>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</si>
  <si>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</si>
  <si>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</si>
  <si>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</si>
  <si>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</si>
  <si>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</si>
  <si>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</si>
  <si>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</si>
  <si>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</si>
  <si>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</si>
  <si>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</si>
  <si>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</si>
  <si>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</si>
  <si>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</si>
  <si>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</si>
  <si>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</si>
  <si>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</si>
  <si>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</si>
  <si>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</si>
  <si>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</si>
  <si>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</si>
  <si>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</si>
  <si>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</si>
  <si>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</si>
  <si>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</si>
  <si>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</si>
  <si>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</si>
  <si>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</si>
  <si>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</si>
  <si>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</si>
  <si>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</si>
  <si>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</si>
  <si>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</si>
  <si>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</si>
  <si>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</si>
  <si>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</si>
  <si>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</si>
  <si>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</si>
  <si>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</si>
  <si>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</si>
  <si>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</si>
  <si>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</si>
  <si>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</si>
  <si>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</si>
  <si>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</si>
  <si>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</si>
  <si>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</si>
  <si>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</si>
  <si>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</si>
  <si>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</si>
  <si>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</si>
  <si>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</si>
  <si>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</si>
  <si>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</si>
  <si>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</si>
  <si>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</si>
  <si>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</si>
  <si>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</si>
  <si>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</si>
  <si>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</si>
  <si>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</si>
  <si>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</si>
  <si>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</si>
  <si>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</si>
  <si>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</si>
  <si>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</si>
  <si>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</si>
  <si>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</si>
  <si>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</si>
  <si>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</si>
  <si>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</si>
  <si>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</si>
  <si>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</si>
  <si>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</si>
  <si>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</si>
  <si>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</si>
  <si>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</si>
  <si>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</si>
  <si>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</si>
  <si>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</si>
  <si>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</si>
  <si>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</si>
  <si>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</si>
  <si>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</si>
  <si>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</si>
  <si>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</si>
  <si>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</si>
  <si>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</si>
  <si>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</si>
  <si>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</si>
  <si>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</si>
  <si>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</si>
  <si>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</si>
  <si>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</si>
  <si>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</si>
  <si>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</si>
  <si>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</si>
  <si>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</si>
  <si>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</si>
  <si>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</si>
  <si>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</si>
  <si>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</si>
  <si>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</si>
  <si>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</si>
  <si>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</si>
  <si>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</si>
  <si>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</si>
  <si>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</si>
  <si>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</si>
  <si>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</si>
  <si>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</si>
  <si>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</si>
  <si>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</si>
  <si>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</si>
  <si>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</si>
  <si>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</si>
  <si>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</si>
  <si>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</si>
  <si>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</si>
  <si>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</si>
  <si>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</si>
  <si>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</si>
  <si>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</si>
  <si>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</si>
  <si>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</si>
  <si>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</si>
  <si>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</si>
  <si>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</si>
  <si>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</si>
  <si>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</si>
  <si>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</si>
  <si>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</si>
  <si>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</si>
  <si>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</si>
  <si>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</si>
  <si>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</si>
  <si>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</si>
  <si>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</si>
  <si>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</si>
  <si>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</si>
  <si>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</si>
  <si>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</si>
  <si>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</si>
  <si>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</si>
  <si>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</si>
  <si>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</si>
  <si>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</si>
  <si>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</si>
  <si>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</si>
  <si>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</si>
  <si>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</si>
  <si>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</si>
  <si>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</si>
  <si>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</si>
  <si>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</si>
  <si>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</si>
  <si>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</si>
  <si>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</si>
  <si>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</si>
  <si>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</si>
  <si>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</si>
  <si>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</si>
  <si>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</si>
  <si>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</si>
  <si>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</si>
  <si>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</si>
  <si>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</si>
  <si>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</si>
  <si>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</si>
  <si>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</si>
  <si>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</si>
  <si>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</si>
  <si>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</si>
  <si>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</si>
  <si>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</si>
  <si>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</si>
  <si>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</si>
  <si>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</si>
  <si>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</si>
  <si>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</si>
  <si>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</si>
  <si>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</si>
  <si>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</si>
  <si>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</si>
  <si>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</si>
  <si>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</si>
  <si>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</si>
  <si>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</si>
  <si>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</si>
  <si>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</si>
  <si>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</si>
  <si>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</si>
  <si>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</si>
  <si>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</si>
  <si>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</si>
  <si>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</si>
  <si>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</si>
  <si>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</si>
  <si>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</si>
  <si>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</si>
  <si>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</si>
  <si>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</si>
  <si>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</si>
  <si>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</si>
  <si>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</si>
  <si>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</si>
  <si>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</si>
  <si>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</si>
  <si>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</si>
  <si>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</si>
  <si>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</si>
  <si>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</si>
  <si>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</si>
  <si>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</si>
  <si>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</si>
  <si>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</si>
  <si>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</si>
  <si>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</si>
  <si>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</si>
  <si>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</si>
  <si>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</si>
  <si>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</si>
  <si>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</si>
  <si>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</si>
  <si>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</si>
  <si>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</si>
  <si>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</si>
  <si>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</si>
  <si>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</si>
  <si>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</si>
  <si>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</si>
  <si>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</si>
  <si>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</si>
  <si>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</si>
  <si>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</si>
  <si>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</si>
  <si>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</si>
  <si>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</si>
  <si>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</si>
  <si>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</si>
  <si>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</si>
  <si>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</si>
  <si>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</si>
  <si>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</si>
  <si>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</si>
  <si>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</si>
  <si>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</si>
  <si>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</si>
  <si>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</si>
  <si>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</si>
  <si>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</si>
  <si>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</si>
  <si>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</si>
  <si>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</si>
  <si>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</si>
  <si>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</si>
  <si>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</si>
  <si>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</si>
  <si>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</si>
  <si>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</si>
  <si>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</si>
  <si>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</si>
  <si>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</si>
  <si>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</si>
  <si>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</si>
  <si>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</si>
  <si>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</si>
  <si>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</si>
  <si>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</si>
  <si>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</si>
  <si>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</si>
  <si>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</si>
  <si>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</si>
  <si>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</si>
  <si>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</si>
  <si>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</si>
  <si>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</si>
  <si>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</si>
  <si>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</si>
  <si>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</si>
  <si>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</si>
  <si>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</si>
  <si>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</si>
  <si>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</si>
  <si>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</si>
  <si>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</si>
  <si>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</si>
  <si>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</si>
  <si>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</si>
  <si>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</si>
  <si>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</si>
  <si>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</si>
  <si>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</si>
  <si>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</si>
  <si>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</si>
  <si>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</si>
  <si>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</si>
  <si>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</si>
  <si>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</si>
  <si>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</si>
  <si>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</si>
  <si>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</si>
  <si>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</si>
  <si>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</si>
  <si>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</si>
  <si>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</si>
  <si>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</si>
  <si>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</si>
  <si>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</si>
  <si>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</si>
  <si>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</si>
  <si>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</si>
  <si>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</si>
  <si>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</si>
  <si>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</si>
  <si>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</si>
  <si>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</si>
  <si>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</si>
  <si>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</si>
  <si>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</si>
  <si>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</si>
  <si>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</si>
  <si>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</si>
  <si>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</si>
  <si>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</si>
  <si>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</si>
  <si>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</si>
  <si>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</si>
  <si>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</si>
  <si>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</si>
  <si>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</si>
  <si>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</si>
  <si>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</si>
  <si>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</si>
  <si>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</si>
  <si>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</si>
  <si>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</si>
  <si>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</si>
  <si>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</si>
  <si>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</si>
  <si>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</si>
  <si>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</si>
  <si>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</si>
  <si>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</si>
  <si>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</si>
  <si>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</si>
  <si>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</si>
  <si>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</si>
  <si>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</si>
  <si>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</si>
  <si>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</si>
  <si>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</si>
  <si>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</si>
  <si>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</si>
  <si>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</si>
  <si>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</si>
  <si>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</si>
  <si>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</si>
  <si>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</si>
  <si>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</si>
  <si>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</si>
  <si>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</si>
  <si>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</si>
  <si>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</si>
  <si>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</si>
  <si>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</si>
  <si>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</si>
  <si>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</si>
  <si>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</si>
  <si>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</si>
  <si>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</si>
  <si>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</si>
  <si>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</si>
  <si>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</si>
  <si>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</si>
  <si>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</si>
  <si>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</si>
  <si>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</si>
  <si>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</si>
  <si>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</si>
  <si>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</si>
  <si>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</si>
  <si>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</si>
  <si>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</si>
  <si>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</si>
  <si>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</si>
  <si>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</si>
  <si>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</si>
  <si>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</si>
  <si>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</si>
  <si>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</si>
  <si>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</si>
  <si>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</si>
  <si>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</si>
  <si>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</si>
  <si>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</si>
  <si>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</si>
  <si>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</si>
  <si>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</si>
  <si>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</si>
  <si>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</si>
  <si>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</si>
  <si>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</si>
  <si>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</si>
  <si>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</si>
  <si>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</si>
  <si>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</si>
  <si>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</si>
  <si>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</si>
  <si>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</si>
  <si>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</si>
  <si>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</si>
  <si>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</si>
  <si>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</si>
  <si>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</si>
  <si>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</si>
  <si>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</si>
  <si>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</si>
  <si>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</si>
  <si>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</si>
  <si>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</si>
  <si>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</si>
  <si>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</si>
  <si>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</si>
  <si>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</si>
  <si>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</si>
  <si>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</si>
  <si>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</si>
  <si>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</si>
  <si>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</si>
  <si>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</si>
  <si>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</si>
  <si>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</si>
  <si>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</si>
  <si>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</si>
  <si>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</si>
  <si>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</si>
  <si>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</si>
  <si>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</si>
  <si>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</si>
  <si>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</si>
  <si>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</si>
  <si>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</si>
  <si>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</si>
  <si>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</si>
  <si>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</si>
  <si>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</si>
  <si>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</si>
  <si>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</si>
  <si>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</si>
  <si>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</si>
  <si>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</si>
  <si>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</si>
  <si>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</si>
  <si>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</si>
  <si>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</si>
  <si>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</si>
  <si>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</si>
  <si>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</si>
  <si>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</si>
  <si>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</si>
  <si>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</si>
  <si>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</si>
  <si>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</si>
  <si>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</si>
  <si>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</si>
  <si>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</si>
  <si>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</si>
  <si>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</si>
  <si>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</si>
  <si>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</si>
  <si>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</si>
  <si>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</si>
  <si>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</si>
  <si>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</si>
  <si>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</si>
  <si>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</si>
  <si>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</si>
  <si>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</si>
  <si>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</si>
  <si>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</si>
  <si>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</si>
  <si>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</si>
  <si>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</si>
  <si>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</si>
  <si>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</si>
  <si>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</si>
  <si>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</si>
  <si>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</si>
  <si>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</si>
  <si>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</si>
  <si>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</si>
  <si>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</si>
  <si>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</si>
  <si>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</si>
  <si>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</si>
  <si>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</si>
  <si>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</si>
  <si>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</si>
  <si>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</si>
  <si>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</si>
  <si>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</si>
  <si>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</si>
  <si>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</si>
  <si>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</si>
  <si>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</si>
  <si>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</si>
  <si>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</si>
  <si>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</si>
  <si>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</si>
  <si>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</si>
  <si>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</si>
  <si>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</si>
  <si>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</si>
  <si>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</si>
  <si>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</si>
  <si>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</si>
  <si>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</si>
  <si>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</si>
  <si>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</si>
  <si>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</si>
  <si>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</si>
  <si>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</si>
  <si>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</si>
  <si>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</si>
  <si>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</si>
  <si>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</si>
  <si>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</si>
  <si>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</si>
  <si>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</si>
  <si>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</si>
  <si>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</si>
  <si>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</si>
  <si>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</si>
  <si>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</si>
  <si>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</si>
  <si>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</si>
  <si>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</si>
  <si>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</si>
  <si>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</si>
  <si>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</si>
  <si>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</si>
  <si>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</si>
  <si>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</si>
  <si>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</si>
  <si>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</si>
  <si>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</si>
  <si>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</si>
  <si>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</si>
  <si>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</si>
  <si>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</si>
  <si>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</si>
  <si>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</si>
  <si>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</si>
  <si>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</si>
  <si>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</si>
  <si>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</si>
  <si>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</si>
  <si>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</si>
  <si>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</si>
  <si>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</si>
  <si>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</si>
  <si>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</si>
  <si>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</si>
  <si>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</si>
  <si>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</si>
  <si>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</si>
  <si>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</si>
  <si>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</si>
  <si>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</si>
  <si>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</si>
  <si>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</si>
  <si>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</si>
  <si>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</si>
  <si>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</si>
  <si>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</si>
  <si>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</si>
  <si>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</si>
  <si>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</si>
  <si>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</si>
  <si>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</si>
  <si>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</si>
  <si>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</si>
  <si>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</si>
  <si>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</si>
  <si>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</si>
  <si>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</si>
  <si>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</si>
  <si>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</si>
  <si>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</si>
  <si>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</si>
  <si>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</si>
  <si>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</si>
  <si>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</si>
  <si>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</si>
  <si>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</si>
  <si>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</si>
  <si>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</si>
  <si>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</si>
  <si>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</si>
  <si>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</si>
  <si>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</si>
  <si>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</si>
  <si>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</si>
  <si>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</si>
  <si>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</si>
  <si>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</si>
  <si>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</si>
  <si>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</si>
  <si>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</si>
  <si>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</si>
  <si>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</si>
  <si>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</si>
  <si>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</si>
  <si>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</si>
  <si>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</si>
  <si>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</si>
  <si>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</si>
  <si>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</si>
  <si>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</si>
  <si>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</si>
  <si>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</si>
  <si>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</si>
  <si>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</si>
  <si>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</si>
  <si>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</si>
  <si>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</si>
  <si>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</si>
  <si>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</si>
  <si>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</si>
  <si>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</si>
  <si>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</si>
  <si>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</si>
  <si>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</si>
  <si>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</si>
  <si>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</si>
  <si>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</si>
  <si>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</si>
  <si>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</si>
  <si>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</si>
  <si>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</si>
  <si>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</si>
  <si>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</si>
  <si>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</si>
  <si>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</si>
  <si>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</si>
  <si>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</si>
  <si>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</si>
  <si>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</si>
  <si>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</si>
  <si>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</si>
  <si>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</si>
  <si>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</si>
  <si>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</si>
  <si>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</si>
  <si>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</si>
  <si>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</si>
  <si>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</si>
  <si>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</si>
  <si>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</si>
  <si>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</si>
  <si>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</si>
  <si>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</si>
  <si>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</si>
  <si>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</si>
  <si>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</si>
  <si>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</si>
  <si>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</si>
  <si>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</si>
  <si>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</si>
  <si>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</si>
  <si>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</si>
  <si>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</si>
  <si>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</si>
  <si>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</si>
  <si>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</si>
  <si>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</si>
  <si>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</si>
  <si>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</si>
  <si>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</si>
  <si>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</si>
  <si>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</si>
  <si>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</si>
  <si>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</si>
  <si>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</si>
  <si>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</si>
  <si>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</si>
  <si>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</si>
  <si>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</si>
  <si>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</si>
  <si>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</si>
  <si>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</si>
  <si>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</si>
  <si>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</si>
  <si>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</si>
  <si>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</si>
  <si>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</si>
  <si>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</si>
  <si>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</si>
  <si>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</si>
  <si>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</si>
  <si>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</si>
  <si>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</si>
  <si>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</si>
  <si>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</si>
  <si>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</si>
  <si>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</si>
  <si>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</si>
  <si>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</si>
  <si>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</si>
  <si>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</si>
  <si>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</si>
  <si>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</si>
  <si>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</si>
  <si>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</si>
  <si>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</si>
  <si>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</si>
  <si>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</si>
  <si>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</si>
  <si>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</si>
  <si>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</si>
  <si>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</si>
  <si>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</si>
  <si>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</si>
  <si>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</si>
  <si>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</si>
  <si>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</si>
  <si>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</si>
  <si>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</si>
  <si>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</si>
  <si>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</si>
  <si>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</si>
  <si>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</si>
  <si>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</si>
  <si>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</si>
  <si>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</si>
  <si>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</si>
  <si>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</si>
  <si>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</si>
  <si>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</si>
  <si>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</si>
  <si>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</si>
  <si>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</si>
  <si>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</si>
  <si>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</si>
  <si>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</si>
  <si>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</si>
  <si>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</si>
  <si>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</si>
  <si>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</si>
  <si>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</si>
  <si>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</si>
  <si>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</si>
  <si>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</si>
  <si>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</si>
  <si>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</si>
  <si>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</si>
  <si>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</si>
  <si>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</si>
  <si>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</si>
  <si>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</si>
  <si>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</si>
  <si>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</si>
  <si>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</si>
  <si>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</si>
  <si>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</si>
  <si>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</si>
  <si>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</si>
  <si>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</si>
  <si>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</si>
  <si>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</si>
  <si>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</si>
  <si>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</si>
  <si>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</si>
  <si>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</si>
  <si>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</si>
  <si>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</si>
  <si>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</si>
  <si>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</si>
  <si>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</si>
  <si>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</si>
  <si>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</si>
  <si>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</si>
  <si>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</si>
  <si>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</si>
  <si>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</si>
  <si>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</si>
  <si>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</si>
  <si>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</si>
  <si>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</si>
  <si>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</si>
  <si>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</si>
  <si>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</si>
  <si>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</si>
  <si>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</si>
  <si>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</si>
  <si>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</si>
  <si>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</si>
  <si>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</si>
  <si>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</si>
  <si>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</si>
  <si>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</si>
  <si>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</si>
  <si>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</si>
  <si>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</si>
  <si>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</si>
  <si>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</si>
  <si>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</si>
  <si>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</si>
  <si>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</si>
  <si>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</si>
  <si>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</si>
  <si>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</si>
  <si>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</si>
  <si>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</si>
  <si>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</si>
  <si>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</si>
  <si>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</si>
  <si>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</si>
  <si>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</si>
  <si>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</si>
  <si>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</si>
  <si>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</si>
  <si>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</si>
  <si>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</si>
  <si>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</si>
  <si>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</si>
  <si>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</si>
  <si>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</si>
  <si>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</si>
  <si>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</si>
  <si>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</si>
  <si>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</si>
  <si>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</si>
  <si>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</si>
  <si>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</si>
  <si>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</si>
  <si>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</si>
  <si>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</si>
  <si>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</si>
  <si>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</si>
  <si>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</si>
  <si>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</si>
  <si>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</si>
  <si>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</si>
  <si>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</si>
  <si>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</si>
  <si>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</si>
  <si>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</si>
  <si>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</si>
  <si>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</si>
  <si>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</si>
  <si>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</si>
  <si>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</si>
  <si>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</si>
  <si>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</si>
  <si>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</si>
  <si>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</si>
  <si>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</si>
  <si>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</si>
  <si>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</si>
  <si>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</si>
  <si>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</si>
  <si>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</si>
  <si>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</si>
  <si>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</si>
  <si>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</si>
  <si>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</si>
  <si>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</si>
  <si>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</si>
  <si>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</si>
  <si>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</si>
  <si>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</si>
  <si>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</si>
  <si>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</si>
  <si>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</si>
  <si>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</si>
  <si>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</si>
  <si>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</si>
  <si>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</si>
  <si>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</si>
  <si>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</si>
  <si>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</si>
  <si>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</si>
  <si>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</si>
  <si>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</si>
  <si>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</si>
  <si>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</si>
  <si>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</si>
  <si>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</si>
  <si>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</si>
  <si>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</si>
  <si>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</si>
  <si>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</si>
  <si>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</si>
  <si>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</si>
  <si>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</si>
  <si>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</si>
  <si>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</si>
  <si>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</si>
  <si>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</si>
  <si>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</si>
  <si>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</si>
  <si>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</si>
  <si>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</si>
  <si>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</si>
  <si>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</si>
  <si>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</si>
  <si>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</si>
  <si>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</si>
  <si>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</si>
  <si>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</si>
  <si>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</si>
  <si>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</si>
  <si>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</si>
  <si>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</si>
  <si>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</si>
  <si>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</si>
  <si>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</si>
  <si>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</si>
  <si>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</si>
  <si>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</si>
  <si>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</si>
  <si>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</si>
  <si>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</si>
  <si>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</si>
  <si>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</si>
  <si>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</si>
  <si>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</si>
  <si>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</si>
  <si>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</si>
  <si>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</si>
  <si>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</si>
  <si>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</si>
  <si>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</si>
  <si>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</si>
  <si>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</si>
  <si>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</si>
  <si>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</si>
  <si>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</si>
  <si>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</si>
  <si>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</si>
  <si>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</si>
  <si>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</si>
  <si>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</si>
  <si>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</si>
  <si>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</si>
  <si>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</si>
  <si>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</si>
  <si>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</si>
  <si>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</si>
  <si>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</si>
  <si>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</si>
  <si>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</si>
  <si>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</si>
  <si>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</si>
  <si>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</si>
  <si>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</si>
  <si>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</si>
  <si>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</si>
  <si>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</si>
  <si>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</si>
  <si>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</si>
  <si>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</si>
  <si>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</si>
  <si>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</si>
  <si>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</si>
  <si>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</si>
  <si>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</si>
  <si>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</si>
  <si>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</si>
  <si>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</si>
  <si>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</si>
  <si>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</si>
  <si>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</si>
  <si>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</si>
  <si>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</si>
  <si>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</si>
  <si>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</si>
  <si>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</si>
  <si>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</si>
  <si>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</si>
  <si>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</si>
  <si>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</si>
  <si>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</si>
  <si>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</si>
  <si>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</si>
  <si>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</si>
  <si>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</si>
  <si>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</si>
  <si>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</si>
  <si>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</si>
  <si>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</si>
  <si>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</si>
  <si>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</si>
  <si>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</si>
  <si>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</si>
  <si>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</si>
  <si>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</si>
  <si>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</si>
  <si>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</si>
  <si>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</si>
  <si>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</si>
  <si>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</si>
  <si>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</si>
  <si>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</si>
  <si>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</si>
  <si>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</si>
  <si>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</si>
  <si>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</si>
  <si>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</si>
  <si>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</si>
  <si>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</si>
  <si>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</si>
  <si>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</si>
  <si>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</si>
  <si>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</si>
  <si>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</si>
  <si>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</si>
  <si>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</si>
  <si>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</si>
  <si>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</si>
  <si>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</si>
  <si>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</si>
  <si>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</si>
  <si>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</si>
  <si>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</si>
  <si>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</si>
  <si>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</si>
  <si>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</si>
  <si>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</si>
  <si>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</si>
  <si>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</si>
  <si>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</si>
  <si>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</si>
  <si>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</si>
  <si>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</si>
  <si>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</si>
  <si>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</si>
  <si>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</si>
  <si>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</si>
  <si>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</si>
  <si>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</si>
  <si>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</si>
  <si>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</si>
  <si>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</si>
  <si>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</si>
  <si>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</si>
  <si>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</si>
  <si>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</si>
  <si>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</si>
  <si>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</si>
  <si>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</si>
  <si>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</si>
  <si>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</si>
  <si>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</si>
  <si>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</si>
  <si>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</si>
  <si>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</si>
  <si>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</si>
  <si>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</si>
  <si>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</si>
  <si>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</si>
  <si>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</si>
  <si>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</si>
  <si>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</si>
  <si>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</si>
  <si>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</si>
  <si>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</si>
  <si>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</si>
  <si>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</si>
  <si>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</si>
  <si>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</si>
  <si>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</si>
  <si>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</si>
  <si>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</si>
  <si>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</si>
  <si>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</si>
  <si>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</si>
  <si>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</si>
  <si>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</si>
  <si>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</si>
  <si>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</si>
  <si>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</si>
  <si>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</si>
  <si>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</si>
  <si>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</si>
  <si>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</si>
  <si>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</si>
  <si>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</si>
  <si>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</si>
  <si>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</si>
  <si>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</si>
  <si>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</si>
  <si>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</si>
  <si>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</si>
  <si>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</si>
  <si>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</si>
  <si>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</si>
  <si>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</si>
  <si>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</si>
  <si>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</si>
  <si>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</si>
  <si>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</si>
  <si>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</si>
  <si>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</si>
  <si>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</si>
  <si>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</si>
  <si>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</si>
  <si>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</si>
  <si>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</si>
  <si>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</si>
  <si>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</si>
  <si>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</si>
  <si>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</si>
  <si>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</si>
  <si>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</si>
  <si>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</si>
  <si>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</si>
  <si>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</si>
  <si>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</si>
  <si>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</si>
  <si>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</si>
  <si>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</si>
  <si>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</si>
  <si>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</si>
  <si>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</si>
  <si>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</si>
  <si>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</si>
  <si>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</si>
  <si>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</si>
  <si>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</si>
  <si>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</si>
  <si>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</si>
  <si>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</si>
  <si>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</si>
  <si>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</si>
  <si>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</si>
  <si>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</si>
  <si>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</si>
  <si>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</si>
  <si>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</si>
  <si>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</si>
  <si>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</si>
  <si>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</si>
  <si>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</si>
  <si>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</si>
  <si>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</si>
  <si>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</si>
  <si>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</si>
  <si>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</si>
  <si>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</si>
  <si>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</si>
  <si>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</si>
  <si>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</si>
  <si>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</si>
  <si>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</si>
  <si>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</si>
  <si>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</si>
  <si>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</si>
  <si>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</si>
  <si>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</si>
  <si>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</si>
  <si>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</si>
  <si>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</si>
  <si>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</si>
  <si>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</si>
  <si>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</si>
  <si>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</si>
  <si>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</si>
  <si>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</si>
  <si>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</si>
  <si>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</si>
  <si>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</si>
  <si>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</si>
  <si>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</si>
  <si>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</si>
  <si>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</si>
  <si>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</si>
  <si>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</si>
  <si>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</si>
  <si>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</si>
  <si>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</si>
  <si>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</si>
  <si>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</si>
  <si>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</si>
  <si>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</si>
  <si>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</si>
  <si>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</si>
  <si>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</si>
  <si>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</si>
  <si>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</si>
  <si>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</si>
  <si>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</si>
  <si>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</si>
  <si>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</si>
  <si>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</si>
  <si>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</si>
  <si>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</si>
  <si>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</si>
  <si>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</si>
  <si>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</si>
  <si>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</si>
  <si>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</si>
  <si>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</si>
  <si>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</si>
  <si>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</si>
  <si>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</si>
  <si>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</si>
  <si>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</si>
  <si>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</si>
  <si>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</si>
  <si>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</si>
  <si>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</si>
  <si>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</si>
  <si>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</si>
  <si>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</si>
  <si>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</si>
  <si>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</si>
  <si>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</si>
  <si>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</si>
  <si>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</si>
  <si>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</si>
  <si>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</si>
  <si>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</si>
  <si>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</si>
  <si>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</si>
  <si>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</si>
  <si>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</si>
  <si>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</si>
  <si>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</si>
  <si>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</si>
  <si>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</si>
  <si>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</si>
  <si>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</si>
  <si>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</si>
  <si>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</si>
  <si>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</si>
  <si>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</si>
  <si>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</si>
  <si>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</si>
  <si>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</si>
  <si>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</si>
  <si>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</si>
  <si>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</si>
  <si>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</si>
  <si>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</si>
  <si>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</si>
  <si>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</si>
  <si>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</si>
  <si>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</si>
  <si>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</si>
  <si>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</si>
  <si>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</si>
  <si>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</si>
  <si>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</si>
  <si>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</si>
  <si>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</si>
  <si>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</si>
  <si>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</si>
  <si>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</si>
  <si>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</si>
  <si>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</si>
  <si>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</si>
  <si>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</si>
  <si>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</si>
  <si>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</si>
  <si>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</si>
  <si>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</si>
  <si>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</si>
  <si>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</si>
  <si>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</si>
  <si>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</si>
  <si>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</si>
  <si>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</si>
  <si>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</si>
  <si>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</si>
  <si>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</si>
  <si>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</si>
  <si>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</si>
  <si>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</si>
  <si>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</si>
  <si>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</si>
  <si>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</si>
  <si>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</si>
  <si>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</si>
  <si>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</si>
  <si>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</si>
  <si>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</si>
  <si>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</si>
  <si>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</si>
  <si>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</si>
  <si>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</si>
  <si>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</si>
  <si>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</si>
  <si>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</si>
  <si>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</si>
  <si>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</si>
  <si>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</si>
  <si>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</si>
  <si>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</si>
  <si>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</si>
  <si>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</si>
  <si>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</si>
  <si>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</si>
  <si>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</si>
  <si>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</si>
  <si>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</si>
  <si>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</si>
  <si>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</si>
  <si>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</si>
  <si>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</si>
  <si>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</si>
  <si>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</si>
  <si>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</si>
  <si>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</si>
  <si>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</si>
  <si>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</si>
  <si>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</si>
  <si>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</si>
  <si>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</si>
  <si>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</si>
  <si>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</si>
  <si>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</si>
  <si>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</si>
  <si>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</si>
  <si>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</si>
  <si>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</si>
  <si>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</si>
  <si>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</si>
  <si>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</si>
  <si>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</si>
  <si>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</si>
  <si>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</si>
  <si>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</si>
  <si>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</si>
  <si>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</si>
  <si>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</si>
  <si>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</si>
  <si>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</si>
  <si>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</si>
  <si>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</si>
  <si>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</si>
  <si>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</si>
  <si>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</si>
  <si>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</si>
  <si>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</si>
  <si>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</si>
  <si>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</si>
  <si>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</si>
  <si>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</si>
  <si>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</si>
  <si>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</si>
  <si>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</si>
  <si>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</si>
  <si>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</si>
  <si>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</si>
  <si>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</si>
  <si>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</si>
  <si>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</si>
  <si>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</si>
  <si>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</si>
  <si>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</si>
  <si>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</si>
  <si>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</si>
  <si>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</si>
  <si>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</si>
  <si>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</si>
  <si>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</si>
  <si>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</si>
  <si>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</si>
  <si>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</si>
  <si>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</si>
  <si>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</si>
  <si>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</si>
  <si>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</si>
  <si>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</si>
  <si>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</si>
  <si>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</si>
  <si>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</si>
  <si>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</si>
  <si>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</si>
  <si>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</si>
  <si>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</si>
  <si>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</si>
  <si>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</si>
  <si>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</si>
  <si>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</si>
  <si>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</si>
  <si>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</si>
  <si>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</si>
  <si>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</si>
  <si>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</si>
  <si>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</si>
  <si>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</si>
  <si>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</si>
  <si>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</si>
  <si>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</si>
  <si>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</si>
  <si>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</si>
  <si>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</si>
  <si>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</si>
  <si>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</si>
  <si>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</si>
  <si>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</si>
  <si>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</si>
  <si>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</si>
  <si>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</si>
  <si>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</si>
  <si>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</si>
  <si>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</si>
  <si>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</si>
  <si>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</si>
  <si>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</si>
  <si>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</si>
  <si>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</si>
  <si>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</si>
  <si>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</si>
  <si>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</si>
  <si>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</si>
  <si>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</si>
  <si>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</si>
  <si>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</si>
  <si>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</si>
  <si>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</si>
  <si>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</si>
  <si>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</si>
  <si>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</si>
  <si>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</si>
  <si>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</si>
  <si>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</si>
  <si>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</si>
  <si>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</si>
  <si>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</si>
  <si>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</si>
  <si>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</si>
  <si>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</si>
  <si>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</si>
  <si>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</si>
  <si>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</si>
  <si>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</si>
  <si>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</si>
  <si>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</si>
  <si>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</si>
  <si>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</si>
  <si>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</si>
  <si>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</si>
  <si>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</si>
  <si>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</si>
  <si>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</si>
  <si>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</si>
  <si>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</si>
  <si>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</si>
  <si>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</si>
  <si>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</si>
  <si>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</si>
  <si>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</si>
  <si>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</si>
  <si>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</si>
  <si>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</si>
  <si>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</si>
  <si>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</si>
  <si>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</si>
  <si>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</si>
  <si>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</si>
  <si>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</si>
  <si>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</si>
  <si>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</si>
  <si>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</si>
  <si>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</si>
  <si>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</si>
  <si>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</si>
  <si>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</si>
  <si>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</si>
  <si>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</si>
  <si>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</si>
  <si>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</si>
  <si>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</si>
  <si>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</si>
  <si>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</si>
  <si>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</si>
  <si>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</si>
  <si>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</si>
  <si>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</si>
  <si>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</si>
  <si>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</si>
  <si>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</si>
  <si>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</si>
  <si>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</si>
  <si>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</si>
  <si>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</si>
  <si>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</si>
  <si>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</si>
  <si>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</si>
  <si>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</si>
  <si>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</si>
  <si>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</si>
  <si>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</si>
  <si>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</si>
  <si>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</si>
  <si>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</si>
  <si>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</si>
  <si>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</si>
  <si>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</si>
  <si>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</si>
  <si>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</si>
  <si>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</si>
  <si>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</si>
  <si>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</si>
  <si>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</si>
  <si>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</si>
  <si>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</si>
  <si>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</si>
  <si>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</si>
  <si>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</si>
  <si>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</si>
  <si>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</si>
  <si>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</si>
  <si>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</si>
  <si>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</si>
  <si>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</si>
  <si>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</si>
  <si>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</si>
  <si>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</si>
  <si>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</si>
  <si>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</si>
  <si>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</si>
  <si>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</si>
  <si>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</si>
  <si>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</si>
  <si>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</si>
  <si>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</si>
  <si>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</si>
  <si>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</si>
  <si>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</si>
  <si>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</si>
  <si>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</si>
  <si>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</si>
  <si>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</si>
  <si>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</si>
  <si>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</si>
  <si>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</si>
  <si>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</si>
  <si>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</si>
  <si>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</si>
  <si>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</si>
  <si>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</si>
  <si>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</si>
  <si>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</si>
  <si>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</si>
  <si>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</si>
  <si>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</si>
  <si>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</si>
  <si>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</si>
  <si>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</si>
  <si>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</si>
  <si>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</si>
  <si>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</si>
  <si>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</si>
  <si>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</si>
  <si>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</si>
  <si>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</si>
  <si>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</si>
  <si>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</si>
  <si>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</si>
  <si>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</si>
  <si>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</si>
  <si>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</si>
  <si>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</si>
  <si>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</si>
  <si>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</si>
  <si>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</si>
  <si>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</si>
  <si>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</si>
  <si>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</si>
  <si>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</si>
  <si>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</si>
  <si>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</si>
  <si>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</si>
  <si>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</si>
  <si>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</si>
  <si>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</si>
  <si>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</si>
  <si>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</si>
  <si>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</si>
  <si>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</si>
  <si>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</si>
  <si>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</si>
  <si>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</si>
  <si>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</si>
  <si>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</si>
  <si>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</si>
  <si>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</si>
  <si>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</si>
  <si>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</si>
  <si>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</si>
  <si>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</si>
  <si>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</si>
  <si>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</si>
  <si>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</si>
  <si>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</si>
  <si>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</si>
  <si>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</si>
  <si>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</si>
  <si>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</si>
  <si>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</si>
  <si>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</si>
  <si>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</si>
  <si>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</si>
  <si>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</si>
  <si>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</si>
  <si>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</si>
  <si>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</si>
  <si>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</si>
  <si>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</si>
  <si>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</si>
  <si>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</si>
  <si>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</si>
  <si>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</si>
  <si>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</si>
  <si>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</si>
  <si>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</si>
  <si>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</si>
  <si>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</si>
  <si>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</si>
  <si>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</si>
  <si>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</si>
  <si>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</si>
  <si>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</si>
  <si>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</si>
  <si>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</si>
  <si>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</si>
  <si>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</si>
  <si>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</si>
  <si>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</si>
  <si>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</si>
  <si>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</si>
  <si>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</si>
  <si>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</si>
  <si>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</si>
  <si>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</si>
  <si>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</si>
  <si>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</si>
  <si>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</si>
  <si>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</si>
  <si>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</si>
  <si>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</si>
  <si>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</si>
  <si>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</si>
  <si>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</si>
  <si>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</si>
  <si>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</si>
  <si>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</si>
  <si>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</si>
  <si>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</si>
  <si>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</si>
  <si>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</si>
  <si>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</si>
  <si>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</si>
  <si>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</si>
  <si>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</si>
  <si>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</si>
  <si>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</si>
  <si>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</si>
  <si>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</si>
  <si>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</si>
  <si>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</si>
  <si>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</si>
  <si>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</si>
  <si>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</si>
  <si>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</si>
  <si>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</si>
  <si>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</si>
  <si>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</si>
  <si>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</si>
  <si>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</si>
  <si>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</si>
  <si>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</si>
  <si>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</si>
  <si>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</si>
  <si>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</si>
  <si>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</si>
  <si>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</si>
  <si>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</si>
  <si>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</si>
  <si>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</si>
  <si>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</si>
  <si>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</si>
  <si>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</si>
  <si>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</si>
  <si>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</si>
  <si>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</si>
  <si>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</si>
  <si>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</si>
  <si>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</si>
  <si>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</si>
  <si>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</si>
  <si>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</si>
  <si>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</si>
  <si>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</si>
  <si>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</si>
  <si>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</si>
  <si>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</si>
  <si>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</si>
  <si>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</si>
  <si>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</si>
  <si>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</si>
  <si>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</si>
  <si>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</si>
  <si>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</si>
  <si>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</si>
  <si>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</si>
  <si>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</si>
  <si>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</si>
  <si>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</si>
  <si>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</si>
  <si>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</si>
  <si>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</si>
  <si>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</si>
  <si>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</si>
  <si>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</si>
  <si>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</si>
  <si>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</si>
  <si>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</si>
  <si>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</si>
  <si>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</si>
  <si>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</si>
  <si>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</si>
  <si>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</si>
  <si>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</si>
  <si>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</si>
  <si>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</si>
  <si>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</si>
  <si>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</si>
  <si>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</si>
  <si>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</si>
  <si>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</si>
  <si>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</si>
  <si>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</si>
  <si>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</si>
  <si>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</si>
  <si>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</si>
  <si>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</si>
  <si>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</si>
  <si>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</si>
  <si>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</si>
  <si>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</si>
  <si>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</si>
  <si>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</si>
  <si>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</si>
  <si>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</si>
  <si>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</si>
  <si>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</si>
  <si>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</si>
  <si>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</si>
  <si>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</si>
  <si>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</si>
  <si>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</si>
  <si>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</si>
  <si>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</si>
  <si>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</si>
  <si>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</si>
  <si>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</si>
  <si>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</si>
  <si>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</si>
  <si>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</si>
  <si>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</si>
  <si>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</si>
  <si>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</si>
  <si>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</si>
  <si>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</si>
  <si>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</si>
  <si>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</si>
  <si>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</si>
  <si>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</si>
  <si>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</si>
  <si>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</si>
  <si>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</si>
  <si>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</si>
  <si>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</si>
  <si>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</si>
  <si>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</si>
  <si>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</si>
  <si>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</si>
  <si>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</si>
  <si>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</si>
  <si>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</si>
  <si>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</si>
  <si>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</si>
  <si>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</si>
  <si>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</si>
  <si>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</si>
  <si>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</si>
  <si>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</si>
  <si>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</si>
  <si>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</si>
  <si>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</si>
  <si>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</si>
  <si>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</si>
  <si>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</si>
  <si>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</si>
  <si>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</si>
  <si>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</si>
  <si>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</si>
  <si>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</si>
  <si>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</si>
  <si>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</si>
  <si>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</si>
  <si>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</si>
  <si>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</si>
  <si>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</si>
  <si>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</si>
  <si>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</si>
  <si>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</si>
  <si>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</si>
  <si>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</si>
  <si>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</si>
  <si>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</si>
  <si>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</si>
  <si>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</si>
  <si>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</si>
  <si>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</si>
  <si>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</si>
  <si>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</si>
  <si>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</si>
  <si>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</si>
  <si>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</si>
  <si>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</si>
  <si>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</si>
  <si>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</si>
  <si>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</si>
  <si>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</si>
  <si>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</si>
  <si>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</si>
  <si>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</si>
  <si>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</si>
  <si>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</si>
  <si>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</si>
  <si>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</si>
  <si>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</si>
  <si>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</si>
  <si>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</si>
  <si>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</si>
  <si>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</si>
  <si>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</si>
  <si>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</si>
  <si>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</si>
  <si>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</si>
  <si>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</si>
  <si>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</si>
  <si>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</si>
  <si>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</si>
  <si>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</si>
  <si>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</si>
  <si>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</si>
  <si>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</si>
  <si>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</si>
  <si>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</si>
  <si>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</si>
  <si>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</si>
  <si>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</si>
  <si>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</si>
  <si>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</si>
  <si>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</si>
  <si>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</si>
  <si>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</si>
  <si>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</si>
  <si>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</si>
  <si>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</si>
  <si>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</si>
  <si>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</si>
  <si>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</si>
  <si>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</si>
  <si>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</si>
  <si>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</si>
  <si>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</si>
  <si>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</si>
  <si>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</si>
  <si>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</si>
  <si>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</si>
  <si>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</si>
  <si>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</si>
  <si>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</si>
  <si>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</si>
  <si>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</si>
  <si>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</si>
  <si>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</si>
  <si>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</si>
  <si>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</si>
  <si>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</si>
  <si>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</si>
  <si>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</si>
  <si>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</si>
  <si>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</si>
  <si>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</si>
  <si>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</si>
  <si>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</si>
  <si>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</si>
  <si>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</si>
  <si>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</si>
  <si>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</si>
  <si>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</si>
  <si>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</si>
  <si>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</si>
  <si>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</si>
  <si>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</si>
  <si>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</si>
  <si>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</si>
  <si>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</si>
  <si>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</si>
  <si>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</si>
  <si>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</si>
  <si>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</si>
  <si>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</si>
  <si>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</si>
  <si>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</si>
  <si>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</si>
  <si>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</si>
  <si>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</si>
  <si>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</si>
  <si>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</si>
  <si>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</si>
  <si>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</si>
  <si>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</si>
  <si>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</si>
  <si>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</si>
  <si>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</si>
  <si>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</si>
  <si>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</si>
  <si>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</si>
  <si>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</si>
  <si>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</si>
  <si>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</si>
  <si>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</si>
  <si>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</si>
  <si>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</si>
  <si>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</si>
  <si>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</si>
  <si>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</si>
  <si>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</si>
  <si>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</si>
  <si>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</si>
  <si>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</si>
  <si>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</si>
  <si>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</si>
  <si>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</si>
  <si>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</si>
  <si>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</si>
  <si>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</si>
  <si>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</si>
  <si>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</si>
  <si>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</si>
  <si>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</si>
  <si>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</si>
  <si>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</si>
  <si>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</si>
  <si>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</si>
  <si>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</si>
  <si>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</si>
  <si>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</si>
  <si>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</si>
  <si>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</si>
  <si>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</si>
  <si>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</si>
  <si>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</si>
  <si>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</si>
  <si>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</si>
  <si>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</si>
  <si>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</si>
  <si>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</si>
  <si>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</si>
  <si>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</si>
  <si>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</si>
  <si>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</si>
  <si>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</si>
  <si>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</si>
  <si>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</si>
  <si>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</si>
  <si>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</si>
  <si>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</si>
  <si>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</si>
  <si>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</si>
  <si>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</si>
  <si>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</si>
  <si>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</si>
  <si>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</si>
  <si>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</si>
  <si>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</si>
  <si>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</si>
  <si>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</si>
  <si>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</si>
  <si>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</si>
  <si>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</si>
  <si>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</si>
  <si>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</si>
  <si>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</si>
  <si>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</si>
  <si>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</si>
  <si>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</si>
  <si>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</si>
  <si>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</si>
  <si>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</si>
  <si>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</si>
  <si>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</si>
  <si>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</si>
  <si>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</si>
  <si>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</si>
  <si>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</si>
  <si>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</si>
  <si>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</si>
  <si>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</si>
  <si>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</si>
  <si>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</si>
  <si>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</si>
  <si>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</si>
  <si>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</si>
  <si>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</si>
  <si>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</si>
  <si>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</si>
  <si>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</si>
  <si>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</si>
  <si>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</si>
  <si>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</si>
  <si>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</si>
  <si>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</si>
  <si>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</si>
  <si>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</si>
  <si>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</si>
  <si>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</si>
  <si>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</si>
  <si>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</si>
  <si>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</si>
  <si>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</si>
  <si>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</si>
  <si>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</si>
  <si>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</si>
  <si>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</si>
  <si>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</si>
  <si>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</si>
  <si>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</si>
  <si>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</si>
  <si>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</si>
  <si>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</si>
  <si>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</si>
  <si>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</si>
  <si>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</si>
  <si>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</si>
  <si>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</si>
  <si>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</si>
  <si>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</si>
  <si>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</si>
  <si>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</si>
  <si>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</si>
  <si>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</si>
  <si>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</si>
  <si>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</si>
  <si>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</si>
  <si>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</si>
  <si>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</si>
  <si>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</si>
  <si>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</si>
  <si>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</si>
  <si>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</si>
  <si>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</si>
  <si>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</si>
  <si>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</si>
  <si>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</si>
  <si>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</si>
  <si>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</si>
  <si>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</si>
  <si>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</si>
  <si>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</si>
  <si>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</si>
  <si>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</si>
  <si>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</si>
  <si>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</si>
  <si>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</si>
  <si>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</si>
  <si>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</si>
  <si>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</si>
  <si>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</si>
  <si>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</si>
  <si>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</si>
  <si>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</si>
  <si>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</si>
  <si>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</si>
  <si>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</si>
  <si>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</si>
  <si>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</si>
  <si>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</si>
  <si>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</si>
  <si>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</si>
  <si>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</si>
  <si>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</si>
  <si>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</si>
  <si>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</si>
  <si>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</si>
  <si>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</si>
  <si>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</si>
  <si>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</si>
  <si>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</si>
  <si>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</si>
  <si>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</si>
  <si>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</si>
  <si>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</si>
  <si>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</si>
  <si>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</si>
  <si>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</si>
  <si>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</si>
  <si>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</si>
  <si>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</si>
  <si>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</si>
  <si>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</si>
  <si>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</si>
  <si>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</si>
  <si>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</si>
  <si>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</si>
  <si>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</si>
  <si>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</si>
  <si>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</si>
  <si>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</si>
  <si>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</si>
  <si>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</si>
  <si>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</si>
  <si>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</si>
  <si>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</si>
  <si>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</si>
  <si>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</si>
  <si>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</si>
  <si>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</si>
  <si>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</si>
  <si>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</si>
  <si>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</si>
  <si>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</si>
  <si>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</si>
  <si>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</si>
  <si>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</si>
  <si>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</si>
  <si>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</si>
  <si>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</si>
  <si>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</si>
  <si>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</si>
  <si>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</si>
  <si>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</si>
  <si>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</si>
  <si>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</si>
  <si>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</si>
  <si>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</si>
  <si>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</si>
  <si>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</si>
  <si>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</si>
  <si>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</si>
  <si>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</si>
  <si>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</si>
  <si>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</si>
  <si>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</si>
  <si>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</si>
  <si>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</si>
  <si>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</si>
  <si>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</si>
  <si>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</si>
  <si>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</si>
  <si>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</si>
  <si>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</si>
  <si>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</si>
  <si>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</si>
  <si>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</si>
  <si>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</si>
  <si>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</si>
  <si>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</si>
  <si>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</si>
  <si>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</si>
  <si>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</si>
  <si>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</si>
  <si>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</si>
  <si>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</si>
  <si>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</si>
  <si>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</si>
  <si>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</si>
  <si>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</si>
  <si>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</si>
  <si>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</si>
  <si>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</si>
  <si>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</si>
  <si>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</si>
  <si>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</si>
  <si>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</si>
  <si>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</si>
  <si>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</si>
  <si>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</si>
  <si>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</si>
  <si>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</si>
  <si>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</si>
  <si>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</si>
  <si>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</si>
  <si>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</si>
  <si>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</si>
  <si>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</si>
  <si>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</si>
  <si>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</si>
  <si>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</si>
  <si>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</si>
  <si>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</si>
  <si>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</si>
  <si>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</si>
  <si>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</si>
  <si>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</si>
  <si>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</si>
  <si>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</si>
  <si>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</si>
  <si>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</si>
  <si>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</si>
  <si>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</si>
  <si>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</si>
  <si>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</si>
  <si>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</si>
  <si>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</si>
  <si>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</si>
  <si>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</si>
  <si>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</si>
  <si>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</si>
  <si>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</si>
  <si>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</si>
  <si>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</si>
  <si>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</si>
  <si>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</si>
  <si>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</si>
  <si>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</si>
  <si>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</si>
  <si>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</si>
  <si>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</si>
  <si>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</si>
  <si>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</si>
  <si>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</si>
  <si>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</si>
  <si>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</si>
  <si>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</si>
  <si>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</si>
  <si>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</si>
  <si>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</si>
  <si>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</si>
  <si>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</si>
  <si>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</si>
  <si>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</si>
  <si>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</si>
  <si>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</si>
  <si>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</si>
  <si>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</si>
  <si>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</si>
  <si>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</si>
  <si>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</si>
  <si>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</si>
  <si>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</si>
  <si>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</si>
  <si>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</si>
  <si>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</si>
  <si>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</si>
  <si>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</si>
  <si>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</si>
  <si>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</si>
  <si>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</si>
  <si>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</si>
  <si>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</si>
  <si>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</si>
  <si>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</si>
  <si>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</si>
  <si>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</si>
  <si>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</si>
  <si>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</si>
  <si>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</si>
  <si>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</si>
  <si>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</si>
  <si>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</si>
  <si>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</si>
  <si>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</si>
  <si>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</si>
  <si>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</si>
  <si>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</si>
  <si>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</si>
  <si>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</si>
  <si>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</si>
  <si>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</si>
  <si>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</si>
  <si>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</si>
  <si>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</si>
  <si>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</si>
  <si>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</si>
  <si>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</si>
  <si>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</si>
  <si>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</si>
  <si>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</si>
  <si>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</si>
  <si>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</si>
  <si>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</si>
  <si>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</si>
  <si>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</si>
  <si>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</si>
  <si>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</si>
  <si>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</si>
  <si>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</si>
  <si>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</si>
  <si>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</si>
  <si>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</si>
  <si>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</si>
  <si>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</si>
  <si>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</si>
  <si>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</si>
  <si>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</si>
  <si>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</si>
  <si>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</si>
  <si>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</si>
  <si>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</si>
  <si>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</si>
  <si>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</si>
  <si>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</si>
  <si>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</si>
  <si>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</si>
  <si>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</si>
  <si>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</si>
  <si>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</si>
  <si>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</si>
  <si>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</si>
  <si>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</si>
  <si>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</si>
  <si>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</si>
  <si>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</si>
  <si>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</si>
  <si>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</si>
  <si>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</si>
  <si>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</si>
  <si>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</si>
  <si>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</si>
  <si>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</si>
  <si>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</si>
  <si>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</si>
  <si>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</si>
  <si>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</si>
  <si>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</si>
  <si>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</si>
  <si>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</si>
  <si>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</si>
  <si>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</si>
  <si>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</si>
  <si>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</si>
  <si>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</si>
  <si>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</si>
  <si>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</si>
  <si>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</si>
  <si>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</si>
  <si>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</si>
  <si>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</si>
  <si>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</si>
  <si>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</si>
  <si>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</si>
  <si>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</si>
  <si>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</si>
  <si>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</si>
  <si>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</si>
  <si>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</si>
  <si>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</si>
  <si>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</si>
  <si>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</si>
  <si>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</si>
  <si>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</si>
  <si>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</si>
  <si>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</si>
  <si>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</si>
  <si>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</si>
  <si>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</si>
  <si>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</si>
  <si>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</si>
  <si>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</si>
  <si>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</si>
  <si>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</si>
  <si>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</si>
  <si>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</si>
  <si>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</si>
  <si>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</si>
  <si>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</si>
  <si>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</si>
  <si>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</si>
  <si>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</si>
  <si>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</si>
  <si>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</si>
  <si>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</si>
  <si>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</si>
  <si>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</si>
  <si>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</si>
  <si>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</si>
  <si>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</si>
  <si>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</si>
  <si>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</si>
  <si>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</si>
  <si>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</si>
  <si>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</si>
  <si>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</si>
  <si>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</si>
  <si>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</si>
  <si>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</si>
  <si>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</si>
  <si>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</si>
  <si>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</si>
  <si>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</si>
  <si>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</si>
  <si>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</si>
  <si>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</si>
  <si>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</si>
  <si>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</si>
  <si>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</si>
  <si>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</si>
  <si>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</si>
  <si>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</si>
  <si>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</si>
  <si>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</si>
  <si>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</si>
  <si>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</si>
  <si>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</si>
  <si>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</si>
  <si>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</si>
  <si>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</si>
  <si>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</si>
  <si>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</si>
  <si>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</si>
  <si>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</si>
  <si>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</si>
  <si>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</si>
  <si>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</si>
  <si>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</si>
  <si>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</si>
  <si>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</si>
  <si>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</si>
  <si>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</si>
  <si>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</si>
  <si>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</si>
  <si>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</si>
  <si>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</si>
  <si>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</si>
  <si>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</si>
  <si>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</si>
  <si>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</si>
  <si>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</si>
  <si>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</si>
  <si>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</si>
  <si>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</si>
  <si>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</si>
  <si>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</si>
  <si>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</si>
  <si>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</si>
  <si>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</si>
  <si>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</si>
  <si>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</si>
  <si>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</si>
  <si>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</si>
  <si>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</si>
  <si>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</si>
  <si>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</si>
  <si>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</si>
  <si>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</si>
  <si>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</si>
  <si>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</si>
  <si>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</si>
  <si>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</si>
  <si>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</si>
  <si>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</si>
  <si>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</si>
  <si>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</si>
  <si>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</si>
  <si>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</si>
  <si>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</si>
  <si>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</si>
  <si>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</si>
  <si>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</si>
  <si>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</si>
  <si>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</si>
  <si>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</si>
  <si>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</si>
  <si>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</si>
  <si>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</si>
  <si>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</si>
  <si>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</si>
  <si>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</si>
  <si>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</si>
  <si>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</si>
  <si>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</si>
  <si>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</si>
  <si>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</si>
  <si>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</si>
  <si>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</si>
  <si>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</si>
  <si>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</si>
  <si>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</si>
  <si>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</si>
  <si>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</si>
  <si>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</si>
  <si>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</si>
  <si>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</si>
  <si>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</si>
  <si>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</si>
  <si>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</si>
  <si>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</si>
  <si>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</si>
  <si>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</si>
  <si>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</si>
  <si>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</si>
  <si>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</si>
  <si>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</si>
  <si>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</si>
  <si>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</si>
  <si>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</si>
  <si>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</si>
  <si>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</si>
  <si>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</si>
  <si>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</si>
  <si>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</si>
  <si>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</si>
  <si>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</si>
  <si>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</si>
  <si>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</si>
  <si>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</si>
  <si>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</si>
  <si>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</si>
  <si>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</si>
  <si>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</si>
  <si>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</si>
  <si>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</si>
  <si>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</si>
  <si>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</si>
  <si>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</si>
  <si>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</si>
  <si>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</si>
  <si>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</si>
  <si>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</si>
  <si>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</si>
  <si>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</si>
  <si>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</si>
  <si>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</si>
  <si>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</si>
  <si>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</si>
  <si>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</si>
  <si>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</si>
  <si>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</si>
  <si>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</si>
  <si>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</si>
  <si>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</si>
  <si>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</si>
  <si>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</si>
  <si>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</si>
  <si>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</si>
  <si>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</si>
  <si>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</si>
  <si>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</si>
  <si>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</si>
  <si>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</si>
  <si>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</si>
  <si>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</si>
  <si>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</si>
  <si>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</si>
  <si>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</si>
  <si>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</si>
  <si>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</si>
  <si>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</si>
  <si>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</si>
  <si>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</si>
  <si>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</si>
  <si>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</si>
  <si>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</si>
  <si>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</si>
  <si>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</si>
  <si>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</si>
  <si>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</si>
  <si>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</si>
  <si>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</si>
  <si>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</si>
  <si>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</si>
  <si>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</si>
  <si>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</si>
  <si>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</si>
  <si>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</si>
  <si>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</si>
  <si>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</si>
  <si>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</si>
  <si>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</si>
  <si>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</si>
  <si>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</si>
  <si>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</si>
  <si>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</si>
  <si>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</si>
  <si>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</si>
  <si>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</si>
  <si>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</si>
  <si>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</si>
  <si>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</si>
  <si>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</si>
  <si>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</si>
  <si>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</si>
  <si>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</si>
  <si>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</si>
  <si>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</si>
  <si>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</si>
  <si>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</si>
  <si>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</si>
  <si>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</si>
  <si>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</si>
  <si>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</si>
  <si>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</si>
  <si>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</si>
  <si>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</si>
  <si>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</si>
  <si>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</si>
  <si>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</si>
  <si>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</si>
  <si>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</si>
  <si>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</si>
  <si>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</si>
  <si>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</si>
  <si>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</si>
  <si>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</si>
  <si>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</si>
  <si>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</si>
  <si>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</si>
  <si>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</si>
  <si>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</si>
  <si>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</si>
  <si>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</si>
  <si>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</si>
  <si>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</si>
  <si>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</si>
  <si>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</si>
  <si>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</si>
  <si>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</si>
  <si>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</si>
  <si>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</si>
  <si>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</si>
  <si>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</si>
  <si>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</si>
  <si>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</si>
  <si>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</si>
  <si>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</si>
  <si>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</si>
  <si>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</si>
  <si>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</si>
  <si>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</si>
  <si>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</si>
  <si>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</si>
  <si>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</si>
  <si>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</si>
  <si>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</si>
  <si>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</si>
  <si>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</si>
  <si>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</si>
  <si>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</si>
  <si>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</si>
  <si>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</si>
  <si>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</si>
  <si>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</si>
  <si>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</si>
  <si>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</si>
  <si>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</si>
  <si>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</si>
  <si>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</si>
  <si>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</si>
  <si>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</si>
  <si>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</si>
  <si>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</si>
  <si>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</si>
  <si>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</si>
  <si>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</si>
  <si>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</si>
  <si>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</si>
  <si>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</si>
  <si>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</si>
  <si>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</si>
  <si>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</si>
  <si>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</si>
  <si>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</si>
  <si>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</si>
  <si>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</si>
  <si>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</si>
  <si>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</si>
  <si>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</si>
  <si>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</si>
  <si>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</si>
  <si>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</si>
  <si>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</si>
  <si>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</si>
  <si>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</si>
  <si>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</si>
  <si>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</si>
  <si>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</si>
  <si>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</si>
  <si>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</si>
  <si>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</si>
  <si>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</si>
  <si>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</si>
  <si>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</si>
  <si>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</si>
  <si>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</si>
  <si>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</si>
  <si>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</si>
  <si>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</si>
  <si>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</si>
  <si>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</si>
  <si>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</si>
  <si>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</si>
  <si>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</si>
  <si>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</si>
  <si>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</si>
  <si>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</si>
  <si>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</si>
  <si>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</si>
  <si>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</si>
  <si>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</si>
  <si>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</si>
  <si>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</si>
  <si>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</si>
  <si>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</si>
  <si>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</si>
  <si>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</si>
  <si>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</si>
  <si>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</si>
  <si>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</si>
  <si>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</si>
  <si>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</si>
  <si>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</si>
  <si>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</si>
  <si>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</si>
  <si>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</si>
  <si>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</si>
  <si>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</si>
  <si>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</si>
  <si>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</si>
  <si>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</si>
  <si>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</si>
  <si>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</si>
  <si>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</si>
  <si>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</si>
  <si>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</si>
  <si>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</si>
  <si>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</si>
  <si>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</si>
  <si>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</si>
  <si>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</si>
  <si>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</si>
  <si>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</si>
  <si>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</si>
  <si>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</si>
  <si>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</si>
  <si>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</si>
  <si>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</si>
  <si>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</si>
  <si>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</si>
  <si>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</si>
  <si>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</si>
  <si>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</si>
  <si>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</si>
  <si>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</si>
  <si>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</si>
  <si>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</si>
  <si>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</si>
  <si>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</si>
  <si>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</si>
  <si>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</si>
  <si>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</si>
  <si>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</si>
  <si>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</si>
  <si>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</si>
  <si>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</si>
  <si>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</si>
  <si>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</si>
  <si>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</si>
  <si>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</si>
  <si>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</si>
  <si>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</si>
  <si>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</si>
  <si>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</si>
  <si>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</si>
  <si>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</si>
  <si>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</si>
  <si>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</si>
  <si>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</si>
  <si>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</si>
  <si>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</si>
  <si>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</si>
  <si>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</si>
  <si>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</si>
  <si>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</si>
  <si>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</si>
  <si>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</si>
  <si>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</si>
  <si>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</si>
  <si>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</si>
  <si>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</si>
  <si>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</si>
  <si>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</si>
  <si>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</si>
  <si>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</si>
  <si>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</si>
  <si>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</si>
  <si>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</si>
  <si>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</si>
  <si>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</si>
  <si>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</si>
  <si>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</si>
  <si>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</si>
  <si>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</si>
  <si>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</si>
  <si>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</si>
  <si>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</si>
  <si>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</si>
  <si>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</si>
  <si>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</si>
  <si>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</si>
  <si>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</si>
  <si>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</si>
  <si>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</si>
  <si>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</si>
  <si>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</si>
  <si>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</si>
  <si>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</si>
  <si>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</si>
  <si>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</si>
  <si>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</si>
  <si>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</si>
  <si>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</si>
  <si>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</si>
  <si>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</si>
  <si>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</si>
  <si>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</si>
  <si>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</si>
  <si>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</si>
  <si>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</si>
  <si>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</si>
  <si>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</si>
  <si>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</si>
  <si>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</si>
  <si>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</si>
  <si>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</si>
  <si>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</si>
  <si>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</si>
  <si>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</si>
  <si>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</si>
  <si>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</si>
  <si>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</si>
  <si>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</si>
  <si>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</si>
  <si>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</si>
  <si>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</si>
  <si>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</si>
  <si>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</si>
  <si>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</si>
  <si>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</si>
  <si>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</si>
  <si>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</si>
  <si>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</si>
  <si>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</si>
  <si>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</si>
  <si>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</si>
  <si>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</si>
  <si>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</si>
  <si>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</si>
  <si>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</si>
  <si>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</si>
  <si>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</si>
  <si>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</si>
  <si>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</si>
  <si>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</si>
  <si>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</si>
  <si>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</si>
  <si>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</si>
  <si>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</si>
  <si>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</si>
  <si>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</si>
  <si>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</si>
  <si>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</si>
  <si>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</si>
  <si>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</si>
  <si>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</si>
  <si>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</si>
  <si>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</si>
  <si>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</si>
  <si>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</si>
  <si>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</si>
  <si>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</si>
  <si>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</si>
  <si>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</si>
  <si>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</si>
  <si>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</si>
  <si>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</si>
  <si>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</si>
  <si>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</si>
  <si>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</si>
  <si>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</si>
  <si>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</si>
  <si>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</si>
  <si>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</si>
  <si>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</si>
  <si>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</si>
  <si>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</si>
  <si>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</si>
  <si>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</si>
  <si>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</si>
  <si>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</si>
  <si>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</si>
  <si>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</si>
  <si>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</si>
  <si>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</si>
  <si>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</si>
  <si>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</si>
  <si>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</si>
  <si>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</si>
  <si>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</si>
  <si>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</si>
  <si>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</si>
  <si>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</si>
  <si>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</si>
  <si>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</si>
  <si>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</si>
  <si>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</si>
  <si>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</si>
  <si>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</si>
  <si>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</si>
  <si>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</si>
  <si>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</si>
  <si>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</si>
  <si>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</si>
  <si>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</si>
  <si>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</si>
  <si>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</si>
  <si>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</si>
  <si>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</si>
  <si>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</si>
  <si>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</si>
  <si>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</si>
  <si>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</si>
  <si>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</si>
  <si>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</si>
  <si>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</si>
  <si>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</si>
  <si>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</si>
  <si>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</si>
  <si>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</si>
  <si>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</si>
  <si>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</si>
  <si>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</si>
  <si>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</si>
  <si>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</si>
  <si>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</si>
  <si>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</si>
  <si>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</si>
  <si>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</si>
  <si>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</si>
  <si>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</si>
  <si>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</si>
  <si>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</si>
  <si>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</si>
  <si>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</si>
  <si>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</si>
  <si>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</si>
  <si>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</si>
  <si>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</si>
  <si>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</si>
  <si>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</si>
  <si>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</si>
  <si>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</si>
  <si>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</si>
  <si>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</si>
  <si>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</si>
  <si>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</si>
  <si>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</si>
  <si>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</si>
  <si>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</si>
  <si>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</si>
  <si>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</si>
  <si>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</si>
  <si>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</si>
  <si>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</si>
  <si>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</si>
  <si>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</si>
  <si>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</si>
  <si>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</si>
  <si>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</si>
  <si>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</si>
  <si>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</si>
  <si>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</si>
  <si>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</si>
  <si>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</si>
  <si>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</si>
  <si>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</si>
  <si>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</si>
  <si>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</si>
  <si>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</si>
  <si>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</si>
  <si>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</si>
  <si>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</si>
  <si>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</si>
  <si>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</si>
  <si>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</si>
  <si>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</si>
  <si>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</si>
  <si>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</si>
  <si>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</si>
  <si>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</si>
  <si>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</si>
  <si>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</si>
  <si>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</si>
  <si>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</si>
  <si>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</si>
  <si>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</si>
  <si>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</si>
  <si>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</si>
  <si>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</si>
  <si>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</si>
  <si>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</si>
  <si>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</si>
  <si>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</si>
  <si>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</si>
  <si>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</si>
  <si>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</si>
  <si>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</si>
  <si>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</si>
  <si>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</si>
  <si>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</si>
  <si>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</si>
  <si>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</si>
  <si>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</si>
  <si>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</si>
  <si>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</si>
  <si>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</si>
  <si>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</si>
  <si>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</si>
  <si>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</si>
  <si>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</si>
  <si>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</si>
  <si>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</si>
  <si>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</si>
  <si>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</si>
  <si>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</si>
  <si>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</si>
  <si>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</si>
  <si>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</si>
  <si>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</si>
  <si>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</si>
  <si>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</si>
  <si>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</si>
  <si>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</si>
  <si>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</si>
  <si>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</si>
  <si>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</si>
  <si>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</si>
  <si>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</si>
  <si>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</si>
  <si>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</si>
  <si>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</si>
  <si>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</si>
  <si>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</si>
  <si>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</si>
  <si>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</si>
  <si>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</si>
  <si>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</si>
  <si>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</si>
  <si>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</si>
  <si>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</si>
  <si>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</si>
  <si>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</si>
  <si>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</si>
  <si>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</si>
  <si>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</si>
  <si>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</si>
  <si>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</si>
  <si>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</si>
  <si>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</si>
  <si>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</si>
  <si>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</si>
  <si>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</si>
  <si>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</si>
  <si>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</si>
  <si>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</si>
  <si>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</si>
  <si>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</si>
  <si>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</si>
  <si>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</si>
  <si>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</si>
  <si>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</si>
  <si>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</si>
  <si>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</si>
  <si>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</si>
  <si>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</si>
  <si>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</si>
  <si>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</si>
  <si>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</si>
  <si>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</si>
  <si>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</si>
  <si>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</si>
  <si>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</si>
  <si>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</si>
  <si>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</si>
  <si>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</si>
  <si>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</si>
  <si>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</si>
  <si>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</si>
  <si>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</si>
  <si>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</si>
  <si>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</si>
  <si>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</si>
  <si>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</si>
  <si>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</si>
  <si>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</si>
  <si>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</si>
  <si>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</si>
  <si>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</si>
  <si>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</si>
  <si>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</si>
  <si>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</si>
  <si>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</si>
  <si>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</si>
  <si>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</si>
  <si>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</si>
  <si>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</si>
  <si>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</si>
  <si>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</si>
  <si>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</si>
  <si>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</si>
  <si>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</si>
  <si>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</si>
  <si>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</si>
  <si>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</si>
  <si>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</si>
  <si>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</si>
  <si>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</si>
  <si>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</si>
  <si>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</si>
  <si>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</si>
  <si>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</si>
  <si>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</si>
  <si>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</si>
  <si>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</si>
  <si>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</si>
  <si>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</si>
  <si>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</si>
  <si>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</si>
  <si>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</si>
  <si>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</si>
  <si>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</si>
  <si>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</si>
  <si>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</si>
  <si>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</si>
  <si>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</si>
  <si>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</si>
  <si>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</si>
  <si>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</si>
  <si>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</si>
  <si>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</si>
  <si>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</si>
  <si>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</si>
  <si>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</si>
  <si>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</si>
  <si>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</si>
  <si>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</si>
  <si>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</si>
  <si>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</si>
  <si>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</si>
  <si>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</si>
  <si>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</si>
  <si>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</si>
  <si>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</si>
  <si>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</si>
  <si>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</si>
  <si>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</si>
  <si>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</si>
  <si>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</si>
  <si>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</si>
  <si>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</si>
  <si>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</si>
  <si>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</si>
  <si>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</si>
  <si>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</si>
  <si>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</si>
  <si>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</si>
  <si>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</si>
  <si>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</si>
  <si>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</si>
  <si>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</si>
  <si>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</si>
  <si>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</si>
  <si>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</si>
  <si>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</si>
  <si>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</si>
  <si>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</si>
  <si>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</si>
  <si>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</si>
  <si>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</si>
  <si>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</si>
  <si>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</si>
  <si>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</si>
  <si>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</si>
  <si>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</si>
  <si>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</si>
  <si>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</si>
  <si>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</si>
  <si>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</si>
  <si>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</si>
  <si>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</si>
  <si>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</si>
  <si>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</si>
  <si>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</si>
  <si>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</si>
  <si>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</si>
  <si>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</si>
  <si>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</si>
  <si>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</si>
  <si>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</si>
  <si>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</si>
  <si>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</si>
  <si>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</si>
  <si>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</si>
  <si>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</si>
  <si>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</si>
  <si>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</si>
  <si>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</si>
  <si>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</si>
  <si>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</si>
  <si>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</si>
  <si>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</si>
  <si>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</si>
  <si>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</si>
  <si>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</si>
  <si>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</si>
  <si>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</si>
  <si>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</si>
  <si>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</si>
  <si>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</si>
  <si>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</si>
  <si>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</si>
  <si>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</si>
  <si>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</si>
  <si>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</si>
  <si>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</si>
  <si>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</si>
  <si>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</si>
  <si>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</si>
  <si>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</si>
  <si>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</si>
  <si>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</si>
  <si>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</si>
  <si>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</si>
  <si>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</si>
  <si>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</si>
  <si>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</si>
  <si>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</si>
  <si>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</si>
  <si>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</si>
  <si>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</si>
  <si>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</si>
  <si>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</si>
  <si>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</si>
  <si>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</si>
  <si>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</si>
  <si>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</si>
  <si>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</si>
  <si>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</si>
  <si>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</si>
  <si>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</si>
  <si>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</si>
  <si>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</si>
  <si>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</si>
  <si>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</si>
  <si>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</si>
  <si>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</si>
  <si>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</si>
  <si>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</si>
  <si>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</si>
  <si>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</si>
  <si>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</si>
  <si>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</si>
  <si>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</si>
  <si>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</si>
  <si>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</si>
  <si>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</si>
  <si>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</si>
  <si>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</si>
  <si>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</si>
  <si>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</si>
  <si>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</si>
  <si>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</si>
  <si>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</si>
  <si>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</si>
  <si>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</si>
  <si>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</si>
  <si>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</si>
  <si>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</si>
  <si>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</si>
  <si>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</si>
  <si>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</si>
  <si>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</si>
  <si>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</si>
  <si>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</si>
  <si>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</si>
  <si>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</si>
  <si>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</si>
  <si>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</si>
  <si>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</si>
  <si>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</si>
  <si>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</si>
  <si>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</si>
  <si>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</si>
  <si>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</si>
  <si>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</si>
  <si>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</si>
  <si>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</si>
  <si>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</si>
  <si>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</si>
  <si>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</si>
  <si>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</si>
  <si>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</si>
  <si>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</si>
  <si>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</si>
  <si>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</si>
  <si>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</si>
  <si>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</si>
  <si>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</si>
  <si>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</si>
  <si>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</si>
  <si>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</si>
  <si>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</si>
  <si>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</si>
  <si>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</si>
  <si>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</si>
  <si>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</si>
  <si>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</si>
  <si>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</si>
  <si>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</si>
  <si>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</si>
  <si>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</si>
  <si>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</si>
  <si>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</si>
  <si>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</si>
  <si>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</si>
  <si>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</si>
  <si>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</si>
  <si>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</si>
  <si>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</si>
  <si>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</si>
  <si>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</si>
  <si>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</si>
  <si>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</si>
  <si>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</si>
  <si>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</si>
  <si>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</si>
  <si>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</si>
  <si>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</si>
  <si>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</si>
  <si>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</si>
  <si>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</si>
  <si>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</si>
  <si>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</si>
  <si>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</si>
  <si>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</si>
  <si>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</si>
  <si>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</si>
  <si>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</si>
  <si>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</si>
  <si>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</si>
  <si>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</si>
  <si>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</si>
  <si>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</si>
  <si>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</si>
  <si>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</si>
  <si>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</si>
  <si>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</si>
  <si>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</si>
  <si>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</si>
  <si>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</si>
  <si>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</si>
  <si>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</si>
  <si>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</si>
  <si>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</si>
  <si>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</si>
  <si>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</si>
  <si>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</si>
  <si>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</si>
  <si>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</si>
  <si>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</si>
  <si>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</si>
  <si>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</si>
  <si>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</si>
  <si>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</si>
  <si>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</si>
  <si>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</si>
  <si>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</si>
  <si>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</si>
  <si>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</si>
  <si>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</si>
  <si>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</si>
  <si>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</si>
  <si>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</si>
  <si>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</si>
  <si>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</si>
  <si>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</si>
  <si>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</si>
  <si>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</si>
  <si>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</si>
  <si>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</si>
  <si>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</si>
  <si>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</si>
  <si>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</si>
  <si>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</si>
  <si>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</si>
  <si>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</si>
  <si>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</si>
  <si>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</si>
  <si>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</si>
  <si>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</si>
  <si>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</si>
  <si>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</si>
  <si>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</si>
  <si>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</si>
  <si>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</si>
  <si>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</si>
  <si>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</si>
  <si>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</si>
  <si>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</si>
  <si>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</si>
  <si>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</si>
  <si>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</si>
  <si>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</si>
  <si>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</si>
  <si>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</si>
  <si>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</si>
  <si>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</si>
  <si>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</si>
  <si>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</si>
  <si>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</si>
  <si>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</si>
  <si>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</si>
  <si>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</si>
  <si>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</si>
  <si>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</si>
  <si>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</si>
  <si>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</si>
  <si>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</si>
  <si>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</si>
  <si>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</si>
  <si>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</si>
  <si>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</si>
  <si>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</si>
  <si>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</si>
  <si>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</si>
  <si>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</si>
  <si>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</si>
  <si>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</si>
  <si>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</si>
  <si>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</si>
  <si>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</si>
  <si>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</si>
  <si>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</si>
  <si>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</si>
  <si>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</si>
  <si>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</si>
  <si>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</si>
  <si>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</si>
  <si>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</si>
  <si>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</si>
  <si>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</si>
  <si>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</si>
  <si>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</si>
  <si>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</si>
  <si>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</si>
  <si>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</si>
  <si>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</si>
  <si>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</si>
  <si>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</si>
  <si>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</si>
  <si>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</si>
  <si>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</si>
  <si>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</si>
  <si>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</si>
  <si>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</si>
  <si>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</si>
  <si>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</si>
  <si>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</si>
  <si>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</si>
  <si>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</si>
  <si>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</si>
  <si>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</si>
  <si>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</si>
  <si>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</si>
  <si>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</si>
  <si>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</si>
  <si>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</si>
  <si>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</si>
  <si>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</si>
  <si>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</si>
  <si>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</si>
  <si>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</si>
  <si>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</si>
  <si>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</si>
  <si>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</si>
  <si>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</si>
  <si>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</si>
  <si>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</si>
  <si>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</si>
  <si>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</si>
  <si>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</si>
  <si>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</si>
  <si>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</si>
  <si>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</si>
  <si>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</si>
  <si>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</si>
  <si>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</si>
  <si>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</si>
  <si>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</si>
  <si>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</si>
  <si>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</si>
  <si>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</si>
  <si>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</si>
  <si>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</si>
  <si>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</si>
  <si>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</si>
  <si>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</si>
  <si>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</si>
  <si>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</si>
  <si>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</si>
  <si>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</si>
  <si>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</si>
  <si>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</si>
  <si>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</si>
  <si>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</si>
  <si>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</si>
  <si>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</si>
  <si>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</si>
  <si>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</si>
  <si>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</si>
  <si>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</si>
  <si>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</si>
  <si>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</si>
  <si>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</si>
  <si>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</si>
  <si>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</si>
  <si>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</si>
  <si>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</si>
  <si>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</si>
  <si>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</si>
  <si>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</si>
  <si>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</si>
  <si>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</si>
  <si>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</si>
  <si>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</si>
  <si>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</si>
  <si>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</si>
  <si>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</si>
  <si>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</si>
  <si>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</si>
  <si>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</si>
  <si>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</si>
  <si>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</si>
  <si>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</si>
  <si>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</si>
  <si>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</si>
  <si>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</si>
  <si>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</si>
  <si>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</si>
  <si>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</si>
  <si>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</si>
  <si>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</si>
  <si>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</si>
  <si>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</si>
  <si>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</si>
  <si>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</si>
  <si>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</si>
  <si>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</si>
  <si>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</si>
  <si>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</si>
  <si>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</si>
  <si>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</si>
  <si>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</si>
  <si>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</si>
  <si>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</si>
  <si>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</si>
  <si>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</si>
  <si>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</si>
  <si>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</si>
  <si>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</si>
  <si>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</si>
  <si>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</si>
  <si>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</si>
  <si>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</si>
  <si>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</si>
  <si>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</si>
  <si>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</si>
  <si>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</si>
  <si>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</si>
  <si>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</si>
  <si>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</si>
  <si>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</si>
  <si>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</si>
  <si>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</si>
  <si>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</si>
  <si>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</si>
  <si>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</si>
  <si>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</si>
  <si>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</si>
  <si>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</si>
  <si>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</si>
  <si>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</si>
  <si>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</si>
  <si>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</si>
  <si>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</si>
  <si>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</si>
  <si>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</si>
  <si>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</si>
  <si>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</si>
  <si>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</si>
  <si>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</si>
  <si>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</si>
  <si>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</si>
  <si>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</si>
  <si>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</si>
  <si>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</si>
  <si>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</si>
  <si>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</si>
  <si>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</si>
  <si>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</si>
  <si>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</si>
  <si>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</si>
  <si>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</si>
  <si>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</si>
  <si>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</si>
  <si>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</si>
  <si>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</si>
  <si>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</si>
  <si>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</si>
  <si>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</si>
  <si>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</si>
  <si>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</si>
  <si>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</si>
  <si>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</si>
  <si>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</si>
  <si>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</si>
  <si>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</si>
  <si>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</si>
  <si>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</si>
  <si>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</si>
  <si>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</si>
  <si>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</si>
  <si>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</si>
  <si>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</si>
  <si>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</si>
  <si>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</si>
  <si>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</si>
  <si>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</si>
  <si>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</si>
  <si>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</si>
  <si>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</si>
  <si>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</si>
  <si>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</si>
  <si>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</si>
  <si>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</si>
  <si>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</si>
  <si>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</si>
  <si>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</si>
  <si>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</si>
  <si>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</si>
  <si>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</si>
  <si>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</si>
  <si>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</si>
  <si>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</si>
  <si>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</si>
  <si>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</si>
  <si>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</si>
  <si>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</si>
  <si>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</si>
  <si>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</si>
  <si>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</si>
  <si>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</si>
  <si>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</si>
  <si>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</si>
  <si>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</si>
  <si>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</si>
  <si>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</si>
  <si>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</si>
  <si>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</si>
  <si>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</si>
  <si>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</si>
  <si>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</si>
  <si>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</si>
  <si>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</si>
  <si>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</si>
  <si>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</si>
  <si>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</si>
  <si>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</si>
  <si>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</si>
  <si>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</si>
  <si>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</si>
  <si>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</si>
  <si>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</si>
  <si>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</si>
  <si>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</si>
  <si>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</si>
  <si>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</si>
  <si>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</si>
  <si>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</si>
  <si>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</si>
  <si>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</si>
  <si>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</si>
  <si>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</si>
  <si>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</si>
  <si>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</si>
  <si>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</si>
  <si>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</si>
  <si>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</si>
  <si>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</si>
  <si>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</si>
  <si>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</si>
  <si>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</si>
  <si>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</si>
  <si>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</si>
  <si>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</si>
  <si>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</si>
  <si>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</si>
  <si>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</si>
  <si>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</si>
  <si>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</si>
  <si>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</si>
  <si>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</si>
  <si>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</si>
  <si>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</si>
  <si>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</si>
  <si>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</si>
  <si>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</si>
  <si>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</si>
  <si>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</si>
  <si>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</si>
  <si>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</si>
  <si>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</si>
  <si>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</si>
  <si>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</si>
  <si>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</si>
  <si>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</si>
  <si>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</si>
  <si>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</si>
  <si>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</si>
  <si>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</si>
  <si>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</si>
  <si>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</si>
  <si>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</si>
  <si>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</si>
  <si>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</si>
  <si>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</si>
  <si>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</si>
  <si>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</si>
  <si>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</si>
  <si>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</si>
  <si>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</si>
  <si>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</si>
  <si>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</si>
  <si>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</si>
  <si>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</si>
  <si>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</si>
  <si>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</si>
  <si>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</si>
  <si>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</si>
  <si>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</si>
  <si>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</si>
  <si>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</si>
  <si>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</si>
  <si>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</si>
  <si>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</si>
  <si>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</si>
  <si>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</si>
  <si>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</si>
  <si>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</si>
  <si>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</si>
  <si>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</si>
  <si>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</si>
  <si>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</si>
  <si>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</si>
  <si>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</si>
  <si>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</si>
  <si>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</si>
  <si>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</si>
  <si>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</si>
  <si>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</si>
  <si>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</si>
  <si>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</si>
  <si>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</si>
  <si>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</si>
  <si>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</si>
  <si>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</si>
  <si>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</si>
  <si>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</si>
  <si>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</si>
  <si>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</si>
  <si>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</si>
  <si>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</si>
  <si>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</si>
  <si>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</si>
  <si>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</si>
  <si>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</si>
  <si>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</si>
  <si>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</si>
  <si>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</si>
  <si>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</si>
  <si>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</si>
  <si>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</si>
  <si>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</si>
  <si>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</si>
  <si>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</si>
  <si>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</si>
  <si>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</si>
  <si>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</si>
  <si>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</si>
  <si>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</si>
  <si>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</si>
  <si>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</si>
  <si>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</si>
  <si>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</si>
  <si>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</si>
  <si>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</si>
  <si>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</si>
  <si>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</si>
  <si>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</si>
  <si>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</si>
  <si>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</si>
  <si>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</si>
  <si>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</si>
  <si>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</si>
  <si>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</si>
  <si>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</si>
  <si>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</si>
  <si>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</si>
  <si>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</si>
  <si>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</si>
  <si>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</si>
  <si>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</si>
  <si>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</si>
  <si>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</si>
  <si>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</si>
  <si>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</si>
  <si>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</si>
  <si>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</si>
  <si>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</si>
  <si>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</si>
  <si>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</si>
  <si>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</si>
  <si>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</si>
  <si>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</si>
  <si>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</si>
  <si>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</si>
  <si>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</si>
  <si>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</si>
  <si>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</si>
  <si>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</si>
  <si>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</si>
  <si>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</si>
  <si>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</si>
  <si>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</si>
  <si>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</si>
  <si>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</si>
  <si>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</si>
  <si>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</si>
  <si>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</si>
  <si>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</si>
  <si>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</si>
  <si>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</si>
  <si>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</si>
  <si>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</si>
  <si>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</si>
  <si>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</si>
  <si>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</si>
  <si>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</si>
  <si>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</si>
  <si>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</si>
  <si>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</si>
  <si>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</si>
  <si>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</si>
  <si>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</si>
  <si>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</si>
  <si>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</si>
  <si>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</si>
  <si>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</si>
  <si>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</si>
  <si>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</si>
  <si>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</si>
  <si>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</si>
  <si>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</si>
  <si>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</si>
  <si>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</si>
  <si>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</si>
  <si>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</si>
  <si>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</si>
  <si>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</si>
  <si>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</si>
  <si>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</si>
  <si>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</si>
  <si>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</si>
  <si>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</si>
  <si>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</si>
  <si>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</si>
  <si>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</si>
  <si>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</si>
  <si>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</si>
  <si>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</si>
  <si>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</si>
  <si>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</si>
  <si>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</si>
  <si>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</si>
  <si>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</si>
  <si>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</si>
  <si>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</si>
  <si>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</si>
  <si>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</si>
  <si>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</si>
  <si>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</si>
  <si>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</si>
  <si>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</si>
  <si>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</si>
  <si>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</si>
  <si>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</si>
  <si>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</si>
  <si>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</si>
  <si>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</si>
  <si>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</si>
  <si>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</si>
  <si>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</si>
  <si>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</si>
  <si>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</si>
  <si>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</si>
  <si>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</si>
  <si>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</si>
  <si>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</si>
  <si>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</si>
  <si>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</si>
  <si>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</si>
  <si>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</si>
  <si>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</si>
  <si>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</si>
  <si>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</si>
  <si>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</si>
  <si>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</si>
  <si>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</si>
  <si>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</si>
  <si>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</si>
  <si>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</si>
  <si>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</si>
  <si>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</si>
  <si>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</si>
  <si>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</si>
  <si>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</si>
  <si>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</si>
  <si>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</si>
  <si>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</si>
  <si>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</si>
  <si>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</si>
  <si>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</si>
  <si>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</si>
  <si>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</si>
  <si>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</si>
  <si>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</si>
  <si>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</si>
  <si>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</si>
  <si>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</si>
  <si>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</si>
  <si>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</si>
  <si>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</si>
  <si>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</si>
  <si>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</si>
  <si>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</si>
  <si>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</si>
  <si>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</si>
  <si>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</si>
  <si>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</si>
  <si>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</si>
  <si>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</si>
  <si>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</si>
  <si>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</si>
  <si>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</si>
  <si>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</si>
  <si>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</si>
  <si>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</si>
  <si>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</si>
  <si>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</si>
  <si>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</si>
  <si>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</si>
  <si>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</si>
  <si>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</si>
  <si>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</si>
  <si>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</si>
  <si>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</si>
  <si>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</si>
  <si>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</si>
  <si>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</si>
  <si>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</si>
  <si>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</si>
  <si>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</si>
  <si>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</si>
  <si>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</si>
  <si>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</si>
  <si>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</si>
  <si>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</si>
  <si>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</si>
  <si>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</si>
  <si>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</si>
  <si>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</si>
  <si>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</si>
  <si>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</si>
  <si>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</si>
  <si>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</si>
  <si>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</si>
  <si>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</si>
  <si>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</si>
  <si>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</si>
  <si>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</si>
  <si>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</si>
  <si>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</si>
  <si>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</si>
  <si>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</si>
  <si>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</si>
  <si>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</si>
  <si>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</si>
  <si>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</si>
  <si>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</si>
  <si>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</si>
  <si>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</si>
  <si>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</si>
  <si>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</si>
  <si>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</si>
  <si>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</si>
  <si>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</si>
  <si>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</si>
  <si>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</si>
  <si>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</si>
  <si>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</si>
  <si>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</si>
  <si>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</si>
  <si>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</si>
  <si>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</si>
  <si>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</si>
  <si>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</si>
  <si>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</si>
  <si>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</si>
  <si>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</si>
  <si>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</si>
  <si>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</si>
  <si>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</si>
  <si>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</si>
  <si>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</si>
  <si>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</si>
  <si>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</si>
  <si>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</si>
  <si>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</si>
  <si>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</si>
  <si>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</si>
  <si>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</si>
  <si>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</si>
  <si>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</si>
  <si>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</si>
  <si>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</si>
  <si>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</si>
  <si>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</si>
  <si>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</si>
  <si>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</si>
  <si>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</si>
  <si>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</si>
  <si>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</si>
  <si>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</si>
  <si>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</si>
  <si>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</si>
  <si>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</si>
  <si>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</si>
  <si>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</si>
  <si>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</si>
  <si>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</si>
  <si>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</si>
  <si>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</si>
  <si>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</si>
  <si>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</si>
  <si>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</si>
  <si>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</si>
  <si>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</si>
  <si>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</si>
  <si>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</si>
  <si>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</si>
  <si>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</si>
  <si>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</si>
  <si>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</si>
  <si>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</si>
  <si>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</si>
  <si>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</si>
  <si>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</si>
  <si>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</si>
  <si>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</si>
  <si>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</si>
  <si>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</si>
  <si>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</si>
  <si>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</si>
  <si>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</si>
  <si>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</si>
  <si>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</si>
  <si>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</si>
  <si>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</si>
  <si>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</si>
  <si>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</si>
  <si>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</si>
  <si>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</si>
  <si>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</si>
  <si>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</si>
  <si>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</si>
  <si>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</si>
  <si>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</si>
  <si>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</si>
  <si>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</si>
  <si>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</si>
  <si>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</si>
  <si>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</si>
  <si>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</si>
  <si>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</si>
  <si>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</si>
  <si>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</si>
  <si>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</si>
  <si>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</si>
  <si>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</si>
  <si>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</si>
  <si>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</si>
  <si>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</si>
  <si>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</si>
  <si>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</si>
  <si>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</si>
  <si>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</si>
  <si>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</si>
  <si>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</si>
  <si>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</si>
  <si>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</si>
  <si>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</si>
  <si>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</si>
  <si>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</si>
  <si>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</si>
  <si>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</si>
  <si>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</si>
  <si>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</si>
  <si>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</si>
  <si>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</si>
  <si>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</si>
  <si>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</si>
  <si>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</si>
  <si>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</si>
  <si>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</si>
  <si>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</si>
  <si>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</si>
  <si>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</si>
  <si>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</si>
  <si>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</si>
  <si>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</si>
  <si>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</si>
  <si>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</si>
  <si>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</si>
  <si>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</si>
  <si>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</si>
  <si>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</si>
  <si>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</si>
  <si>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</si>
  <si>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</si>
  <si>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</si>
  <si>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</si>
  <si>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</si>
  <si>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</si>
  <si>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</si>
  <si>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</si>
  <si>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</si>
  <si>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</si>
  <si>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</si>
  <si>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</si>
  <si>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</si>
  <si>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</si>
  <si>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</si>
  <si>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</si>
  <si>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</si>
  <si>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</si>
  <si>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</si>
  <si>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</si>
  <si>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</si>
  <si>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</si>
  <si>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</si>
  <si>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</si>
  <si>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</si>
  <si>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</si>
  <si>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</si>
  <si>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</si>
  <si>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</si>
  <si>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</si>
  <si>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</si>
  <si>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</si>
  <si>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</si>
  <si>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</si>
  <si>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</si>
  <si>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</si>
  <si>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</si>
  <si>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</si>
  <si>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</si>
  <si>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</si>
  <si>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</si>
  <si>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</si>
  <si>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</si>
  <si>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</si>
  <si>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</si>
  <si>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</si>
  <si>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</si>
  <si>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</si>
  <si>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</si>
  <si>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</si>
  <si>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</si>
  <si>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</si>
  <si>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</si>
  <si>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</si>
  <si>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</si>
  <si>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</si>
  <si>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</si>
  <si>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</si>
  <si>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</si>
  <si>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</si>
  <si>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</si>
  <si>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</si>
  <si>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</si>
  <si>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</si>
  <si>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</si>
  <si>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</si>
  <si>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</si>
  <si>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</si>
  <si>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</si>
  <si>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</si>
  <si>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</si>
  <si>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</si>
  <si>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</si>
  <si>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</si>
  <si>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</si>
  <si>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</si>
  <si>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</si>
  <si>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</si>
  <si>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</si>
  <si>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</si>
  <si>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</si>
  <si>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</si>
  <si>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</si>
  <si>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</si>
  <si>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</si>
  <si>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</si>
  <si>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</si>
  <si>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</si>
  <si>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</si>
  <si>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</si>
  <si>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</si>
  <si>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</si>
  <si>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</si>
  <si>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</si>
  <si>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</si>
  <si>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</si>
  <si>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</si>
  <si>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</si>
  <si>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</si>
  <si>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</si>
  <si>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</si>
  <si>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</si>
  <si>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</si>
  <si>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</si>
  <si>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</si>
  <si>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</si>
  <si>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</si>
  <si>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</si>
  <si>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</si>
  <si>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</si>
  <si>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</si>
  <si>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</si>
  <si>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</si>
  <si>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</si>
  <si>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</si>
  <si>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</si>
  <si>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</si>
  <si>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</si>
  <si>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</si>
  <si>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</si>
  <si>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</si>
  <si>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</si>
  <si>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</si>
  <si>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</si>
  <si>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</si>
  <si>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</si>
  <si>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</si>
  <si>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</si>
  <si>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</si>
  <si>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</si>
  <si>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</si>
  <si>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</si>
  <si>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</si>
  <si>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</si>
  <si>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</si>
  <si>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</si>
  <si>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</si>
  <si>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</si>
  <si>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</si>
  <si>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</si>
  <si>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</si>
  <si>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</si>
  <si>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</si>
  <si>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</si>
  <si>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</si>
  <si>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</si>
  <si>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</si>
  <si>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</si>
  <si>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</si>
  <si>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</si>
  <si>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</si>
  <si>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</si>
  <si>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</si>
  <si>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</si>
  <si>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</si>
  <si>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</si>
  <si>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</si>
  <si>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</si>
  <si>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</si>
  <si>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</si>
  <si>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</si>
  <si>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</si>
  <si>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</si>
  <si>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</si>
  <si>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</si>
  <si>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</si>
  <si>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</si>
  <si>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</si>
  <si>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</si>
  <si>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</si>
  <si>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</si>
  <si>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</si>
  <si>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</si>
  <si>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</si>
  <si>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</si>
  <si>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</si>
  <si>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</si>
  <si>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</si>
  <si>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</si>
  <si>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</si>
  <si>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</si>
  <si>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</si>
  <si>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</si>
  <si>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</si>
  <si>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</si>
  <si>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</si>
  <si>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</si>
  <si>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</si>
  <si>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</si>
  <si>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</si>
  <si>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</si>
  <si>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</si>
  <si>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</si>
  <si>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</si>
  <si>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</si>
  <si>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</si>
  <si>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</si>
  <si>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</si>
  <si>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</si>
  <si>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</si>
  <si>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</si>
  <si>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</si>
  <si>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</si>
  <si>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</si>
  <si>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</si>
  <si>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</si>
  <si>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</si>
  <si>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</si>
  <si>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</si>
  <si>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</si>
  <si>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</si>
  <si>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</si>
  <si>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</si>
  <si>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</si>
  <si>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</si>
  <si>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</si>
  <si>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</si>
  <si>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</si>
  <si>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</si>
  <si>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</si>
  <si>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</si>
  <si>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</si>
  <si>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</si>
  <si>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</si>
  <si>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</si>
  <si>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</si>
  <si>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</si>
  <si>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</si>
  <si>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</si>
  <si>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</si>
  <si>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</si>
  <si>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</si>
  <si>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</si>
  <si>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</si>
  <si>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</si>
  <si>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</si>
  <si>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</si>
  <si>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</si>
  <si>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</si>
  <si>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</si>
  <si>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</si>
  <si>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</si>
  <si>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</si>
  <si>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</si>
  <si>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</si>
  <si>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</si>
  <si>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</si>
  <si>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</si>
  <si>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</si>
  <si>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</si>
  <si>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</si>
  <si>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</si>
  <si>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</si>
  <si>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</si>
  <si>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</si>
  <si>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</si>
  <si>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</si>
  <si>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</si>
  <si>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</si>
  <si>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</si>
  <si>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</si>
  <si>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</si>
  <si>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</si>
  <si>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</si>
  <si>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</si>
  <si>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</si>
  <si>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</si>
  <si>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</si>
  <si>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</si>
  <si>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</si>
  <si>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</si>
  <si>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</si>
  <si>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</si>
  <si>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</si>
  <si>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</si>
  <si>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</si>
  <si>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</si>
  <si>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</si>
  <si>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</si>
  <si>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</si>
  <si>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</si>
  <si>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</si>
  <si>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</si>
  <si>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</si>
  <si>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</si>
  <si>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</si>
  <si>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</si>
  <si>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</si>
  <si>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</si>
  <si>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</si>
  <si>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</si>
  <si>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</si>
  <si>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</si>
  <si>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</si>
  <si>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</si>
  <si>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</si>
  <si>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</si>
  <si>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</si>
  <si>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</si>
  <si>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</si>
  <si>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</si>
  <si>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</si>
  <si>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</si>
  <si>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</si>
  <si>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</si>
  <si>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</si>
  <si>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</si>
  <si>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</si>
  <si>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</si>
  <si>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</si>
  <si>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</si>
  <si>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</si>
  <si>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</si>
  <si>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</si>
  <si>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</si>
  <si>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</si>
  <si>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</si>
  <si>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</si>
  <si>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</si>
  <si>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</si>
  <si>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</si>
  <si>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</si>
  <si>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</si>
  <si>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</si>
  <si>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</si>
  <si>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</si>
  <si>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</si>
  <si>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</si>
  <si>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</si>
  <si>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</si>
  <si>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</si>
  <si>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</si>
  <si>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</si>
  <si>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</si>
  <si>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</si>
  <si>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</si>
  <si>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</si>
  <si>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</si>
  <si>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</si>
  <si>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</si>
  <si>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</si>
  <si>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</si>
  <si>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</si>
  <si>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</si>
  <si>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</si>
  <si>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</si>
  <si>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</si>
  <si>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</si>
  <si>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</si>
  <si>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</si>
  <si>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</si>
  <si>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</si>
  <si>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</si>
  <si>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</si>
  <si>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</si>
  <si>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</si>
  <si>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</si>
  <si>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</si>
  <si>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</si>
  <si>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</si>
  <si>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</si>
  <si>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</si>
  <si>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</si>
  <si>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</si>
  <si>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</si>
  <si>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</si>
  <si>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</si>
  <si>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</si>
  <si>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</si>
  <si>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</si>
  <si>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</si>
  <si>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</si>
  <si>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</si>
  <si>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</si>
  <si>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</si>
  <si>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</si>
  <si>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</si>
  <si>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</si>
  <si>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</si>
  <si>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</si>
  <si>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</si>
  <si>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</si>
  <si>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</si>
  <si>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</si>
  <si>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</si>
  <si>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</si>
  <si>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</si>
  <si>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</si>
  <si>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</si>
  <si>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</si>
  <si>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</si>
  <si>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</si>
  <si>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</si>
  <si>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</si>
  <si>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</si>
  <si>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</si>
  <si>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</si>
  <si>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</si>
  <si>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</si>
  <si>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</si>
  <si>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</si>
  <si>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</si>
  <si>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</si>
  <si>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</si>
  <si>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</si>
  <si>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</si>
  <si>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</si>
  <si>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</si>
  <si>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</si>
  <si>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</si>
  <si>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</si>
  <si>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</si>
  <si>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</si>
  <si>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</si>
  <si>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</si>
  <si>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</si>
  <si>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</si>
  <si>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</si>
  <si>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</si>
  <si>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</si>
  <si>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</si>
  <si>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</si>
  <si>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</si>
  <si>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</si>
  <si>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</si>
  <si>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</si>
  <si>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</si>
  <si>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</si>
  <si>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</si>
  <si>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</si>
  <si>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</si>
  <si>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</si>
  <si>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</si>
  <si>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</si>
  <si>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</si>
  <si>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</si>
  <si>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</si>
  <si>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</si>
  <si>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</si>
  <si>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</si>
  <si>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</si>
  <si>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</si>
  <si>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</si>
  <si>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</si>
  <si>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</si>
  <si>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</si>
  <si>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</si>
  <si>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</si>
  <si>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</si>
  <si>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</si>
  <si>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</si>
  <si>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</si>
  <si>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</si>
  <si>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</si>
  <si>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</si>
  <si>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</si>
  <si>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</si>
  <si>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</si>
  <si>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</si>
  <si>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</si>
  <si>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</si>
  <si>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</si>
  <si>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</si>
  <si>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</si>
  <si>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</si>
  <si>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</si>
  <si>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</si>
  <si>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</si>
  <si>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</si>
  <si>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</si>
  <si>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</si>
  <si>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</si>
  <si>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</si>
  <si>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</si>
  <si>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</si>
  <si>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</si>
  <si>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</si>
  <si>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</si>
  <si>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</si>
  <si>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</si>
  <si>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</si>
  <si>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</si>
  <si>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</si>
  <si>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</si>
  <si>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</si>
  <si>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</si>
  <si>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</si>
  <si>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</si>
  <si>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</si>
  <si>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</si>
  <si>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</si>
  <si>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</si>
  <si>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</si>
  <si>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</si>
  <si>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</si>
  <si>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</si>
  <si>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</si>
  <si>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</si>
  <si>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</si>
  <si>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</si>
  <si>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</si>
  <si>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</si>
  <si>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</si>
  <si>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</si>
  <si>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</si>
  <si>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</si>
  <si>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</si>
  <si>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</si>
  <si>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</si>
  <si>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</si>
  <si>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</si>
  <si>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</si>
  <si>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</si>
  <si>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</si>
  <si>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</si>
  <si>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</si>
  <si>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</si>
  <si>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</si>
  <si>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</si>
  <si>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</si>
  <si>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</si>
  <si>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</si>
  <si>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</si>
  <si>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</si>
  <si>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</si>
  <si>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</si>
  <si>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</si>
  <si>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</si>
  <si>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</si>
  <si>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</si>
  <si>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</si>
  <si>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</si>
  <si>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</si>
  <si>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</si>
  <si>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</si>
  <si>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</si>
  <si>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</si>
  <si>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</si>
  <si>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</si>
  <si>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</si>
  <si>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</si>
  <si>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</si>
  <si>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</si>
  <si>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</si>
  <si>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</si>
  <si>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</si>
  <si>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</si>
  <si>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</si>
  <si>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</si>
  <si>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</si>
  <si>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</si>
  <si>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</si>
  <si>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</si>
  <si>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</si>
  <si>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</si>
  <si>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</si>
  <si>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</si>
  <si>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</si>
  <si>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</si>
  <si>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</si>
  <si>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</si>
  <si>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</si>
  <si>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</si>
  <si>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</si>
  <si>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</si>
  <si>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</si>
  <si>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</si>
  <si>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</si>
  <si>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</si>
  <si>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</si>
  <si>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</si>
  <si>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</si>
  <si>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</si>
  <si>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</si>
  <si>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</si>
  <si>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</si>
  <si>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</si>
  <si>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</si>
  <si>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</si>
  <si>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</si>
  <si>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</si>
  <si>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</si>
  <si>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</si>
  <si>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</si>
  <si>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</si>
  <si>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</si>
  <si>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</si>
  <si>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</si>
  <si>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</si>
  <si>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</si>
  <si>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</si>
  <si>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</si>
  <si>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</si>
  <si>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</si>
  <si>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</si>
  <si>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</si>
  <si>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</si>
  <si>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</si>
  <si>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</si>
  <si>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</si>
  <si>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</si>
  <si>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</si>
  <si>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</si>
  <si>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</si>
  <si>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</si>
  <si>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</si>
  <si>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</si>
  <si>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</si>
  <si>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</si>
  <si>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</si>
  <si>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</si>
  <si>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</si>
  <si>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</si>
  <si>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</si>
  <si>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</si>
  <si>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</si>
  <si>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</si>
  <si>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</si>
  <si>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</si>
  <si>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</si>
  <si>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</si>
  <si>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</si>
  <si>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</si>
  <si>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</si>
  <si>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</si>
  <si>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</si>
  <si>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</si>
  <si>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</si>
  <si>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</si>
  <si>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</si>
  <si>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</si>
  <si>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</si>
  <si>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</si>
  <si>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</si>
  <si>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</si>
  <si>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</si>
  <si>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</si>
  <si>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</si>
  <si>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</si>
  <si>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</si>
  <si>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</si>
  <si>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</si>
  <si>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</si>
  <si>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</si>
  <si>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</si>
  <si>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</si>
  <si>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</si>
  <si>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</si>
  <si>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</si>
  <si>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</si>
  <si>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</si>
  <si>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</si>
  <si>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</si>
  <si>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</si>
  <si>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</si>
  <si>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</si>
  <si>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</si>
  <si>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</si>
  <si>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</si>
  <si>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</si>
  <si>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</si>
  <si>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</si>
  <si>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</si>
  <si>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</si>
  <si>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</si>
  <si>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</si>
  <si>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</si>
  <si>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</si>
  <si>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</si>
  <si>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</si>
  <si>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</si>
  <si>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</si>
  <si>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</si>
  <si>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</si>
  <si>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</si>
  <si>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</si>
  <si>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</si>
  <si>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</si>
  <si>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</si>
  <si>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</si>
  <si>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</si>
  <si>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</si>
  <si>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</si>
  <si>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</si>
  <si>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</si>
  <si>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</si>
  <si>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</si>
  <si>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</si>
  <si>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</si>
  <si>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</si>
  <si>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</si>
  <si>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</si>
  <si>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</si>
  <si>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</si>
  <si>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</si>
  <si>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</si>
  <si>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</si>
  <si>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</si>
  <si>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</si>
  <si>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</si>
  <si>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</si>
  <si>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</si>
  <si>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</si>
  <si>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</si>
  <si>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</si>
  <si>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</si>
  <si>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</si>
  <si>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</si>
  <si>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</si>
  <si>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</si>
  <si>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</si>
  <si>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</si>
  <si>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</si>
  <si>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</si>
  <si>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</si>
  <si>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</si>
  <si>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</si>
  <si>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</si>
  <si>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</si>
  <si>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</si>
  <si>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</si>
  <si>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</si>
  <si>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</si>
  <si>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</si>
  <si>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</si>
  <si>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</si>
  <si>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</si>
  <si>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</si>
  <si>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</si>
  <si>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</si>
  <si>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</si>
  <si>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</si>
  <si>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</si>
  <si>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</si>
  <si>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</si>
  <si>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</si>
  <si>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</si>
  <si>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</si>
  <si>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</si>
  <si>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</si>
  <si>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</si>
  <si>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</si>
  <si>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</si>
  <si>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</si>
  <si>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</si>
  <si>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</si>
  <si>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</si>
  <si>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</si>
  <si>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</si>
  <si>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</si>
  <si>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</si>
  <si>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</si>
  <si>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</si>
  <si>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</si>
  <si>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</si>
  <si>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</si>
  <si>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</si>
  <si>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</si>
  <si>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</si>
  <si>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</si>
  <si>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</si>
  <si>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</si>
  <si>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</si>
  <si>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</si>
  <si>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</si>
  <si>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</si>
  <si>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</si>
  <si>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</si>
  <si>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</si>
  <si>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</si>
  <si>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</si>
  <si>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</si>
  <si>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</si>
  <si>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</si>
  <si>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</si>
  <si>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</si>
  <si>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</si>
  <si>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</si>
  <si>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</si>
  <si>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</si>
  <si>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</si>
  <si>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</si>
  <si>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</si>
  <si>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</si>
  <si>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</si>
  <si>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</si>
  <si>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</si>
  <si>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</si>
  <si>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</si>
  <si>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</si>
  <si>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</si>
  <si>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</si>
  <si>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</si>
  <si>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</si>
  <si>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</si>
  <si>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</si>
  <si>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</si>
  <si>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</si>
  <si>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</si>
  <si>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</si>
  <si>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</si>
  <si>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</si>
  <si>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</si>
  <si>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</si>
  <si>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</si>
  <si>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</si>
  <si>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</si>
  <si>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</si>
  <si>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</si>
  <si>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</si>
  <si>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</si>
  <si>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</si>
  <si>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</si>
  <si>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</si>
  <si>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</si>
  <si>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</si>
  <si>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</si>
  <si>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</si>
  <si>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</si>
  <si>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</si>
  <si>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</si>
  <si>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</si>
  <si>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</si>
  <si>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</si>
  <si>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</si>
  <si>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</si>
  <si>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</si>
  <si>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</si>
  <si>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</si>
  <si>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</si>
  <si>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</si>
  <si>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</si>
  <si>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</si>
  <si>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</si>
  <si>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</si>
  <si>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</si>
  <si>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</si>
  <si>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</si>
  <si>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</si>
  <si>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</si>
  <si>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</si>
  <si>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</si>
  <si>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</si>
  <si>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</si>
  <si>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</si>
  <si>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</si>
  <si>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</si>
  <si>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</si>
  <si>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</si>
  <si>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</si>
  <si>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</si>
  <si>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</si>
  <si>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</si>
  <si>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</si>
  <si>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</si>
  <si>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</si>
  <si>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</si>
  <si>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</si>
  <si>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</si>
  <si>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</si>
  <si>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</si>
  <si>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</si>
  <si>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</si>
  <si>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</si>
  <si>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</si>
  <si>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</si>
  <si>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</si>
  <si>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</si>
  <si>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</si>
  <si>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</si>
  <si>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</si>
  <si>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</si>
  <si>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</si>
  <si>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</si>
  <si>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</si>
  <si>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</si>
  <si>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</si>
  <si>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</si>
  <si>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</si>
  <si>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</si>
  <si>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</si>
  <si>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</si>
  <si>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</si>
  <si>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</si>
  <si>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</si>
  <si>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</si>
  <si>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</si>
  <si>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</si>
  <si>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</si>
  <si>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</si>
  <si>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</si>
  <si>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</si>
  <si>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</si>
  <si>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</si>
  <si>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</si>
  <si>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</si>
  <si>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</si>
  <si>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</si>
  <si>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</si>
  <si>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</si>
  <si>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</si>
  <si>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</si>
  <si>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</si>
  <si>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</si>
  <si>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</si>
  <si>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</si>
  <si>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</si>
  <si>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</si>
  <si>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</si>
  <si>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</si>
  <si>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</si>
  <si>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</si>
  <si>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</si>
  <si>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</si>
  <si>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</si>
  <si>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</si>
  <si>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</si>
  <si>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</si>
  <si>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</si>
  <si>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</si>
  <si>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</si>
  <si>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</si>
  <si>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</si>
  <si>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</si>
  <si>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</si>
  <si>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</si>
  <si>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</si>
  <si>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</si>
  <si>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</si>
  <si>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</si>
  <si>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</si>
  <si>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</si>
  <si>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</si>
  <si>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</si>
  <si>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</si>
  <si>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</si>
  <si>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</si>
  <si>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</si>
  <si>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</si>
  <si>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</si>
  <si>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</si>
  <si>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</si>
  <si>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</si>
  <si>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</si>
  <si>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</si>
  <si>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</si>
  <si>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</si>
  <si>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</si>
  <si>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</si>
  <si>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</si>
  <si>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</si>
  <si>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</si>
  <si>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</si>
  <si>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</si>
  <si>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</si>
  <si>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</si>
  <si>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</si>
  <si>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</si>
  <si>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</si>
  <si>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</si>
  <si>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</si>
  <si>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</si>
  <si>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</si>
  <si>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</si>
  <si>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</si>
  <si>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</si>
  <si>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</si>
  <si>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</si>
  <si>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</si>
  <si>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</si>
  <si>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</si>
  <si>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</si>
  <si>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</si>
  <si>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</si>
  <si>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</si>
  <si>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</si>
  <si>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</si>
  <si>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</si>
  <si>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</si>
  <si>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</si>
  <si>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</si>
  <si>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</si>
  <si>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</si>
  <si>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</si>
  <si>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</si>
  <si>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</si>
  <si>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</si>
  <si>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</si>
  <si>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</si>
  <si>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</si>
  <si>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</si>
  <si>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</si>
  <si>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</si>
  <si>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</si>
  <si>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</si>
  <si>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</si>
  <si>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</si>
  <si>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</si>
  <si>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</si>
  <si>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</si>
  <si>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</si>
  <si>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</si>
  <si>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</si>
  <si>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</si>
  <si>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</si>
  <si>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</si>
  <si>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</si>
  <si>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</si>
  <si>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</si>
  <si>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</si>
  <si>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</si>
  <si>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</si>
  <si>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</si>
  <si>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</si>
  <si>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</si>
  <si>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</si>
  <si>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</si>
  <si>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</si>
  <si>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</si>
  <si>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</si>
  <si>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</si>
  <si>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</si>
  <si>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</si>
  <si>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</si>
  <si>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</si>
  <si>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</si>
  <si>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</si>
  <si>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</si>
  <si>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</si>
  <si>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</si>
  <si>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</si>
  <si>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</si>
  <si>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</si>
  <si>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</si>
  <si>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</si>
  <si>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</si>
  <si>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</si>
  <si>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</si>
  <si>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</si>
  <si>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</si>
  <si>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</si>
  <si>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</si>
  <si>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</si>
  <si>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</si>
  <si>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</si>
  <si>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</si>
  <si>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</si>
  <si>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</si>
  <si>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</si>
  <si>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</si>
  <si>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</si>
  <si>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</si>
  <si>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</si>
  <si>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</si>
  <si>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</si>
  <si>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</si>
  <si>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</si>
  <si>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</si>
  <si>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</si>
  <si>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</si>
  <si>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</si>
  <si>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</si>
  <si>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</si>
  <si>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</si>
  <si>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</si>
  <si>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</si>
  <si>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</si>
  <si>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</si>
  <si>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</si>
  <si>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</si>
  <si>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</si>
  <si>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</si>
  <si>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</si>
  <si>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</si>
  <si>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</si>
  <si>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</si>
  <si>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</si>
  <si>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</si>
  <si>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</si>
  <si>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</si>
  <si>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</si>
  <si>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</si>
  <si>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</si>
  <si>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</si>
  <si>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</si>
  <si>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</si>
  <si>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</si>
  <si>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</si>
  <si>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</si>
  <si>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</si>
  <si>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</si>
  <si>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</si>
  <si>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</si>
  <si>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</si>
  <si>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</si>
  <si>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</si>
  <si>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</si>
  <si>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</si>
  <si>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</si>
  <si>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</si>
  <si>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</si>
  <si>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</si>
  <si>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</si>
  <si>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</si>
  <si>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</si>
  <si>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</si>
  <si>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</si>
  <si>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</si>
  <si>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</si>
  <si>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</si>
  <si>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</si>
  <si>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</si>
  <si>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</si>
  <si>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</si>
  <si>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</si>
  <si>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</si>
  <si>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</si>
  <si>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</si>
  <si>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</si>
  <si>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</si>
  <si>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</si>
  <si>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</si>
  <si>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</si>
  <si>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</si>
  <si>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</si>
  <si>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</si>
  <si>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</si>
  <si>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</si>
  <si>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</si>
  <si>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</si>
  <si>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</si>
  <si>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</si>
  <si>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</si>
  <si>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</si>
  <si>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</si>
  <si>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</si>
  <si>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</si>
  <si>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</si>
  <si>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</si>
  <si>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</si>
  <si>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</si>
  <si>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</si>
  <si>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</si>
  <si>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</si>
  <si>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</si>
  <si>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</si>
  <si>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</si>
  <si>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</si>
  <si>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</si>
  <si>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</si>
  <si>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</si>
  <si>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</si>
  <si>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</si>
  <si>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</si>
  <si>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</si>
  <si>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</si>
  <si>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</si>
  <si>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</si>
  <si>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</si>
  <si>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</si>
  <si>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</si>
  <si>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</si>
  <si>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</si>
  <si>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</si>
  <si>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</si>
  <si>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</si>
  <si>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</si>
  <si>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</si>
  <si>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</si>
  <si>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</si>
  <si>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</si>
  <si>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</si>
  <si>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</si>
  <si>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</si>
  <si>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</si>
  <si>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</si>
  <si>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</si>
  <si>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</si>
  <si>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</si>
  <si>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</si>
  <si>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</si>
  <si>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</si>
  <si>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</si>
  <si>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</si>
  <si>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</si>
  <si>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</si>
  <si>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</si>
  <si>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</si>
  <si>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</si>
  <si>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</si>
  <si>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</si>
  <si>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</si>
  <si>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</si>
  <si>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</si>
  <si>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</si>
  <si>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</si>
  <si>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</si>
  <si>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</si>
  <si>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</si>
  <si>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</si>
  <si>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</si>
  <si>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</si>
  <si>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</si>
  <si>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</si>
  <si>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</si>
  <si>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</si>
  <si>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</si>
  <si>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</si>
  <si>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</si>
  <si>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</si>
  <si>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</si>
  <si>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</si>
  <si>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</si>
  <si>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</si>
  <si>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</si>
  <si>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</si>
  <si>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</si>
  <si>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</si>
  <si>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</si>
  <si>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</si>
  <si>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</si>
  <si>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</si>
  <si>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</si>
  <si>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</si>
  <si>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</si>
  <si>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</si>
  <si>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</si>
  <si>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</si>
  <si>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</si>
  <si>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</si>
  <si>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</si>
  <si>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</si>
  <si>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</si>
  <si>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</si>
  <si>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</si>
  <si>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</si>
  <si>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</si>
  <si>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</si>
  <si>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</si>
  <si>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</si>
  <si>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</si>
  <si>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</si>
  <si>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</si>
  <si>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</si>
  <si>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</si>
  <si>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</si>
  <si>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</si>
  <si>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</si>
  <si>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</si>
  <si>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</si>
  <si>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</si>
  <si>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</si>
  <si>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</si>
  <si>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</si>
  <si>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</si>
  <si>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</si>
  <si>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</si>
  <si>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</si>
  <si>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</si>
  <si>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</si>
  <si>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</si>
  <si>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</si>
  <si>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</si>
  <si>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</si>
  <si>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</si>
  <si>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</si>
  <si>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</si>
  <si>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</si>
  <si>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</si>
  <si>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</si>
  <si>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</si>
  <si>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</si>
  <si>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</si>
  <si>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</si>
  <si>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</si>
  <si>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</si>
  <si>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</si>
  <si>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</si>
  <si>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</si>
  <si>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</si>
  <si>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</si>
  <si>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</si>
  <si>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</si>
  <si>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</si>
  <si>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</si>
  <si>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</si>
  <si>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</si>
  <si>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</si>
  <si>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</si>
  <si>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</si>
  <si>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</si>
  <si>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</si>
  <si>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</si>
  <si>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</si>
  <si>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</si>
  <si>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</si>
  <si>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</si>
  <si>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</si>
  <si>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</si>
  <si>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</si>
  <si>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</si>
  <si>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</si>
  <si>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</si>
  <si>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</si>
  <si>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</si>
  <si>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</si>
  <si>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</si>
  <si>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</si>
  <si>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</si>
  <si>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</si>
  <si>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</si>
  <si>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</si>
  <si>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</si>
  <si>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</si>
  <si>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</si>
  <si>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</si>
  <si>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</si>
  <si>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</si>
  <si>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</si>
  <si>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</si>
  <si>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</si>
  <si>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</si>
  <si>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</si>
  <si>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</si>
  <si>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</si>
  <si>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</si>
  <si>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</si>
  <si>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</si>
  <si>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</si>
  <si>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</si>
  <si>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</si>
  <si>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</si>
  <si>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</si>
  <si>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</si>
  <si>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</si>
  <si>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</si>
  <si>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</si>
  <si>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</si>
  <si>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</si>
  <si>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</si>
  <si>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</si>
  <si>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</si>
  <si>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</si>
  <si>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</si>
  <si>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</si>
  <si>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</si>
  <si>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</si>
  <si>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</si>
  <si>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</si>
  <si>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</si>
  <si>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</si>
  <si>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</si>
  <si>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</si>
  <si>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</si>
  <si>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</si>
  <si>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</si>
  <si>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</si>
  <si>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</si>
  <si>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</si>
  <si>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</si>
  <si>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</si>
  <si>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</si>
  <si>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</si>
  <si>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</si>
  <si>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</si>
  <si>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</si>
  <si>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</si>
  <si>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</si>
  <si>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</si>
  <si>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</si>
  <si>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</si>
  <si>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</si>
  <si>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</si>
  <si>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</si>
  <si>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</si>
  <si>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</si>
  <si>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</si>
  <si>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</si>
  <si>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</si>
  <si>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</si>
  <si>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</si>
  <si>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</si>
  <si>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</si>
  <si>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</si>
  <si>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</si>
  <si>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</si>
  <si>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</si>
  <si>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</si>
  <si>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</si>
  <si>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</si>
  <si>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</si>
  <si>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</si>
  <si>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</si>
  <si>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</si>
  <si>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</si>
  <si>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</si>
  <si>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</si>
  <si>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</si>
  <si>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</si>
  <si>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</si>
  <si>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</si>
  <si>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</si>
  <si>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</si>
  <si>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</si>
  <si>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</si>
  <si>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</si>
  <si>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</si>
  <si>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</si>
  <si>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</si>
  <si>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</si>
  <si>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</si>
  <si>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</si>
  <si>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</si>
  <si>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</si>
  <si>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</si>
  <si>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</si>
  <si>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</si>
  <si>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</si>
  <si>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</si>
  <si>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</si>
  <si>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</si>
  <si>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</si>
  <si>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</si>
  <si>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</si>
  <si>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</si>
  <si>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</si>
  <si>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</si>
  <si>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</si>
  <si>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</si>
  <si>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</si>
  <si>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</si>
  <si>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</si>
  <si>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</si>
  <si>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</si>
  <si>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</si>
  <si>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</si>
  <si>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</si>
  <si>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</si>
  <si>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</si>
  <si>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</si>
  <si>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</si>
  <si>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</si>
  <si>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</si>
  <si>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</si>
  <si>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</si>
  <si>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</si>
  <si>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</si>
  <si>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</si>
  <si>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</si>
  <si>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</si>
  <si>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</si>
  <si>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</si>
  <si>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</si>
  <si>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</si>
  <si>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</si>
  <si>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</si>
  <si>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</si>
  <si>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</si>
  <si>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</si>
  <si>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</si>
  <si>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</si>
  <si>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</si>
  <si>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</si>
  <si>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</si>
  <si>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</si>
  <si>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</si>
  <si>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</si>
  <si>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</si>
  <si>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</si>
  <si>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</si>
  <si>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</si>
  <si>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</si>
  <si>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</si>
  <si>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</si>
  <si>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</si>
  <si>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</si>
  <si>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</si>
  <si>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</si>
  <si>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</si>
  <si>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</si>
  <si>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</si>
  <si>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</si>
  <si>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</si>
  <si>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</si>
  <si>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</si>
  <si>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</si>
  <si>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</si>
  <si>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</si>
  <si>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</si>
  <si>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</si>
  <si>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</si>
  <si>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</si>
  <si>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</si>
  <si>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</si>
  <si>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</si>
  <si>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</si>
  <si>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</si>
  <si>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</si>
  <si>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</si>
  <si>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</si>
  <si>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</si>
  <si>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</si>
  <si>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</si>
  <si>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</si>
  <si>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</si>
  <si>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</si>
  <si>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</si>
  <si>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</si>
  <si>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</si>
  <si>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</si>
  <si>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</si>
  <si>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</si>
  <si>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</si>
  <si>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</si>
  <si>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</si>
  <si>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</si>
  <si>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</si>
  <si>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</si>
  <si>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</si>
  <si>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</si>
  <si>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</si>
  <si>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</si>
  <si>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</si>
  <si>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</si>
  <si>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</si>
  <si>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</si>
  <si>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</si>
  <si>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</si>
  <si>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</si>
  <si>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</si>
  <si>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</si>
  <si>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</si>
  <si>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</si>
  <si>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</si>
  <si>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</si>
  <si>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</si>
  <si>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</si>
  <si>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</si>
  <si>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</si>
  <si>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</si>
  <si>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</si>
  <si>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</si>
  <si>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</si>
  <si>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</si>
  <si>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</si>
  <si>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</si>
  <si>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</si>
  <si>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</si>
  <si>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</si>
  <si>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</si>
  <si>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</si>
  <si>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</si>
  <si>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</si>
  <si>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</si>
  <si>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</si>
  <si>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</si>
  <si>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</si>
  <si>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</si>
  <si>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</si>
  <si>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</si>
  <si>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</si>
  <si>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</si>
  <si>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</si>
  <si>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</si>
  <si>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</si>
  <si>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</si>
  <si>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</si>
  <si>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</si>
  <si>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</si>
  <si>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</si>
  <si>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</si>
  <si>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</si>
  <si>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</si>
  <si>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</si>
  <si>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</si>
  <si>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</si>
  <si>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</si>
  <si>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</si>
  <si>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</si>
  <si>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</si>
  <si>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</si>
  <si>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</si>
  <si>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</si>
  <si>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</si>
  <si>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</si>
  <si>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</si>
  <si>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</si>
  <si>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</si>
  <si>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</si>
  <si>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</si>
  <si>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</si>
  <si>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</si>
  <si>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</si>
  <si>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</si>
  <si>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</si>
  <si>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</si>
  <si>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</si>
  <si>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</si>
  <si>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</si>
  <si>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</si>
  <si>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</si>
  <si>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</si>
  <si>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</si>
  <si>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</si>
  <si>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</si>
  <si>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</si>
  <si>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</si>
  <si>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</si>
  <si>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</si>
  <si>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</si>
  <si>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</si>
  <si>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</si>
  <si>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</si>
  <si>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</si>
  <si>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</si>
  <si>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</si>
  <si>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</si>
  <si>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</si>
  <si>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</si>
  <si>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</si>
  <si>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</si>
  <si>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</si>
  <si>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</si>
  <si>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</si>
  <si>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</si>
  <si>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</si>
  <si>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</si>
  <si>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</si>
  <si>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</si>
  <si>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</si>
  <si>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</si>
  <si>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</si>
  <si>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</si>
  <si>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</si>
  <si>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</si>
  <si>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</si>
  <si>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</si>
  <si>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</si>
  <si>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</si>
  <si>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</si>
  <si>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</si>
  <si>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</si>
  <si>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</si>
  <si>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</si>
  <si>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</si>
  <si>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</si>
  <si>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</si>
  <si>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</si>
  <si>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</si>
  <si>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</si>
  <si>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</si>
  <si>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</si>
  <si>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</si>
  <si>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</si>
  <si>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</si>
  <si>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</si>
  <si>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</si>
  <si>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</si>
  <si>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</si>
  <si>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</si>
  <si>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</si>
  <si>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</si>
  <si>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</si>
  <si>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</si>
  <si>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</si>
  <si>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</si>
  <si>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</si>
  <si>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</si>
  <si>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</si>
  <si>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</si>
  <si>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</si>
  <si>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</si>
  <si>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</si>
  <si>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</si>
  <si>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</si>
  <si>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</si>
  <si>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</si>
  <si>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</si>
  <si>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</si>
  <si>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</si>
  <si>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</si>
  <si>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</si>
  <si>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</si>
  <si>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</si>
  <si>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</si>
  <si>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</si>
  <si>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</si>
  <si>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</si>
  <si>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</si>
  <si>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</si>
  <si>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</si>
  <si>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</si>
  <si>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</si>
  <si>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</si>
  <si>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</si>
  <si>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</si>
  <si>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</si>
  <si>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</si>
  <si>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</si>
  <si>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</si>
  <si>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</si>
  <si>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</si>
  <si>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</si>
  <si>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</si>
  <si>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</si>
  <si>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</si>
  <si>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</si>
  <si>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</si>
  <si>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</si>
  <si>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</si>
  <si>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</si>
  <si>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</si>
  <si>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</si>
  <si>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</si>
  <si>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</si>
  <si>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</si>
  <si>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</si>
  <si>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</si>
  <si>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</si>
  <si>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</si>
  <si>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</si>
  <si>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</si>
  <si>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</si>
  <si>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</si>
  <si>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</si>
  <si>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</si>
  <si>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</si>
  <si>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</si>
  <si>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</si>
  <si>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</si>
  <si>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</si>
  <si>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</si>
  <si>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</si>
  <si>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</si>
  <si>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</si>
  <si>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</si>
  <si>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</si>
  <si>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</si>
  <si>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</si>
  <si>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</si>
  <si>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</si>
  <si>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</si>
  <si>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</si>
  <si>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</si>
  <si>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</si>
  <si>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</si>
  <si>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</si>
  <si>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</si>
  <si>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</si>
  <si>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</si>
  <si>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</si>
  <si>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</si>
  <si>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</si>
  <si>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</si>
  <si>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</si>
  <si>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</si>
  <si>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</si>
  <si>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</si>
  <si>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</si>
  <si>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</si>
  <si>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</si>
  <si>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</si>
  <si>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</si>
  <si>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</si>
  <si>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</si>
  <si>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</si>
  <si>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</si>
  <si>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</si>
  <si>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</si>
  <si>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</si>
  <si>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</si>
  <si>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</si>
  <si>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</si>
  <si>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</si>
  <si>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</si>
  <si>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</si>
  <si>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</si>
  <si>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</si>
  <si>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</si>
  <si>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</si>
  <si>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</si>
  <si>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</si>
  <si>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</si>
  <si>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</si>
  <si>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</si>
  <si>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</si>
  <si>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</si>
  <si>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</si>
  <si>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</si>
  <si>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</si>
  <si>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</si>
  <si>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</si>
  <si>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</si>
  <si>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</si>
  <si>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</si>
  <si>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</si>
  <si>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</si>
  <si>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</si>
  <si>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</si>
  <si>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</si>
  <si>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</si>
  <si>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</si>
  <si>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</si>
  <si>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</si>
  <si>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</si>
  <si>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</si>
  <si>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</si>
  <si>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</si>
  <si>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</si>
  <si>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</si>
  <si>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</si>
  <si>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</si>
  <si>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</si>
  <si>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</si>
  <si>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</si>
  <si>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</si>
  <si>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</si>
  <si>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</si>
  <si>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</si>
  <si>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</si>
  <si>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</si>
  <si>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</si>
  <si>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</si>
  <si>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</si>
  <si>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</si>
  <si>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</si>
  <si>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</si>
  <si>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</si>
  <si>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</si>
  <si>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</si>
  <si>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</si>
  <si>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</si>
  <si>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</si>
  <si>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</si>
  <si>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</si>
  <si>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</si>
  <si>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</si>
  <si>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</si>
  <si>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</si>
  <si>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</si>
  <si>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</si>
  <si>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</si>
  <si>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</si>
  <si>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</si>
  <si>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</si>
  <si>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</si>
  <si>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</si>
  <si>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</si>
  <si>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</si>
  <si>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</si>
  <si>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</si>
  <si>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</si>
  <si>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</si>
  <si>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</si>
  <si>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</si>
  <si>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</si>
  <si>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</si>
  <si>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</si>
  <si>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</si>
  <si>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</si>
  <si>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</si>
  <si>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</si>
  <si>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</si>
  <si>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</si>
  <si>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</si>
  <si>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</si>
  <si>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</si>
  <si>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</si>
  <si>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</si>
  <si>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</si>
  <si>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</si>
  <si>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</si>
  <si>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</si>
  <si>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</si>
  <si>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</si>
  <si>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</si>
  <si>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</si>
  <si>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</si>
  <si>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</si>
  <si>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</si>
  <si>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</si>
  <si>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</si>
  <si>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</si>
  <si>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</si>
  <si>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</si>
  <si>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</si>
  <si>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</si>
  <si>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</si>
  <si>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</si>
  <si>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</si>
  <si>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</si>
  <si>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</si>
  <si>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</si>
  <si>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</si>
  <si>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</si>
  <si>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</si>
  <si>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</si>
  <si>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</si>
  <si>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</si>
  <si>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</si>
  <si>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</si>
  <si>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</si>
  <si>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</si>
  <si>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</si>
  <si>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</si>
  <si>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</si>
  <si>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</si>
  <si>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</si>
  <si>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</si>
  <si>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</si>
  <si>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</si>
  <si>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</si>
  <si>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</si>
  <si>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</si>
  <si>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</si>
  <si>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</si>
  <si>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</si>
  <si>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</si>
  <si>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</si>
  <si>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</si>
  <si>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</si>
  <si>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</si>
  <si>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</si>
  <si>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</si>
  <si>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</si>
  <si>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</si>
  <si>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</si>
  <si>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</si>
  <si>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</si>
  <si>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</si>
  <si>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</si>
  <si>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</si>
  <si>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</si>
  <si>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</si>
  <si>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</si>
  <si>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</si>
  <si>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</si>
  <si>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</si>
  <si>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</si>
  <si>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</si>
  <si>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</si>
  <si>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</si>
  <si>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</si>
  <si>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</si>
  <si>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</si>
  <si>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</si>
  <si>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</si>
  <si>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</si>
  <si>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</si>
  <si>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</si>
  <si>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</si>
  <si>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</si>
  <si>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</si>
  <si>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</si>
  <si>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</si>
  <si>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</si>
  <si>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</si>
  <si>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</si>
  <si>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</si>
  <si>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</si>
  <si>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</si>
  <si>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</si>
  <si>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</si>
  <si>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</si>
  <si>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</si>
  <si>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</si>
  <si>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</si>
  <si>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</si>
  <si>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</si>
  <si>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</si>
  <si>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</si>
  <si>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</si>
  <si>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</si>
  <si>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</si>
  <si>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</si>
  <si>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</si>
  <si>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</si>
  <si>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</si>
  <si>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</si>
  <si>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</si>
  <si>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</si>
  <si>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</si>
  <si>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</si>
  <si>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</si>
  <si>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</si>
  <si>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</si>
  <si>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</si>
  <si>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</si>
  <si>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</si>
  <si>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</si>
  <si>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</si>
  <si>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</si>
  <si>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</si>
  <si>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</si>
  <si>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</si>
  <si>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</si>
  <si>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</si>
  <si>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</si>
  <si>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</si>
  <si>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</si>
  <si>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</si>
  <si>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</si>
  <si>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</si>
  <si>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</si>
  <si>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</si>
  <si>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</si>
  <si>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</si>
  <si>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</si>
  <si>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</si>
  <si>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</si>
  <si>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</si>
  <si>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</si>
  <si>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</si>
  <si>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</si>
  <si>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</si>
  <si>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</si>
  <si>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</si>
  <si>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</si>
  <si>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</si>
  <si>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</si>
  <si>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</si>
  <si>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</si>
  <si>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</si>
  <si>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</si>
  <si>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</si>
  <si>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</si>
  <si>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</si>
  <si>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</si>
  <si>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</si>
  <si>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</si>
  <si>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</si>
  <si>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</si>
  <si>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</si>
  <si>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</si>
  <si>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</si>
  <si>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</si>
  <si>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</si>
  <si>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</si>
  <si>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</si>
  <si>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</si>
  <si>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</si>
  <si>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</si>
  <si>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</si>
  <si>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</si>
  <si>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</si>
  <si>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</si>
  <si>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</si>
  <si>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</si>
  <si>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</si>
  <si>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</si>
  <si>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</si>
  <si>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</si>
  <si>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</si>
  <si>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</si>
  <si>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</si>
  <si>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</si>
  <si>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</si>
  <si>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</si>
  <si>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</si>
  <si>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</si>
  <si>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</si>
  <si>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</si>
  <si>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</si>
  <si>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</si>
  <si>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</si>
  <si>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</si>
  <si>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</si>
  <si>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</si>
  <si>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</si>
  <si>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</si>
  <si>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</si>
  <si>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</si>
  <si>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</si>
  <si>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</si>
  <si>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</si>
  <si>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</si>
  <si>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</si>
  <si>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</si>
  <si>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</si>
  <si>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</si>
  <si>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</si>
  <si>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</si>
  <si>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</si>
  <si>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</si>
  <si>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</si>
  <si>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</si>
  <si>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</si>
  <si>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</si>
  <si>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</si>
  <si>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</si>
  <si>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</si>
  <si>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</si>
  <si>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</si>
  <si>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</si>
  <si>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</si>
  <si>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</si>
  <si>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</si>
  <si>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</si>
  <si>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</si>
  <si>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</si>
  <si>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</si>
  <si>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</si>
  <si>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</si>
  <si>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</si>
  <si>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</si>
  <si>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</si>
  <si>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</si>
  <si>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</si>
  <si>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</si>
  <si>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</si>
  <si>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</si>
  <si>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</si>
  <si>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</si>
  <si>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</si>
  <si>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</si>
  <si>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</si>
  <si>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</si>
  <si>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</si>
  <si>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</si>
  <si>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</si>
  <si>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</si>
  <si>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</si>
  <si>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</si>
  <si>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</si>
  <si>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</si>
  <si>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</si>
  <si>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</si>
  <si>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</si>
  <si>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</si>
  <si>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</si>
  <si>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</si>
  <si>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</si>
  <si>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</si>
  <si>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</si>
  <si>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</si>
  <si>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</si>
  <si>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</si>
  <si>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</si>
  <si>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</si>
  <si>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</si>
  <si>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</si>
  <si>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</si>
  <si>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</si>
  <si>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</si>
  <si>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</si>
  <si>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</si>
  <si>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</si>
  <si>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</si>
  <si>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</si>
  <si>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</si>
  <si>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</si>
  <si>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</si>
  <si>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</si>
  <si>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</si>
  <si>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</si>
  <si>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</si>
  <si>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</si>
  <si>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</si>
  <si>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</si>
  <si>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</si>
  <si>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</si>
  <si>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</si>
  <si>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</si>
  <si>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</si>
  <si>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</si>
  <si>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</si>
  <si>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</si>
  <si>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</si>
  <si>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</si>
  <si>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</si>
  <si>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</si>
  <si>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</si>
  <si>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</si>
  <si>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</si>
  <si>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</si>
  <si>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</si>
  <si>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</si>
  <si>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</si>
  <si>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</si>
  <si>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</si>
  <si>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</si>
  <si>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</si>
  <si>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</si>
  <si>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</si>
  <si>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</si>
  <si>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</si>
  <si>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</si>
  <si>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</si>
  <si>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</si>
  <si>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</si>
  <si>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</si>
  <si>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</si>
  <si>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</si>
  <si>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</si>
  <si>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</si>
  <si>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</si>
  <si>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</si>
  <si>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</si>
  <si>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</si>
  <si>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</si>
  <si>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</si>
  <si>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</si>
  <si>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</si>
  <si>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</si>
  <si>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</si>
  <si>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</si>
  <si>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</si>
  <si>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</si>
  <si>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</si>
  <si>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</si>
  <si>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</si>
  <si>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</si>
  <si>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</si>
  <si>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</si>
  <si>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</si>
  <si>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</si>
  <si>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</si>
  <si>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</si>
  <si>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</si>
  <si>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</si>
  <si>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</si>
  <si>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</si>
  <si>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</si>
  <si>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</si>
  <si>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</si>
  <si>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</si>
  <si>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</si>
  <si>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</si>
  <si>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</si>
  <si>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</si>
  <si>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</si>
  <si>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</si>
  <si>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</si>
  <si>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</si>
  <si>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</si>
  <si>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</si>
  <si>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</si>
  <si>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</si>
  <si>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</si>
  <si>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</si>
  <si>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</si>
  <si>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</si>
  <si>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</si>
  <si>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</si>
  <si>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</si>
  <si>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</si>
  <si>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</si>
  <si>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</si>
  <si>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</si>
  <si>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</si>
  <si>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</si>
  <si>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</si>
  <si>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</si>
  <si>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</si>
  <si>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</si>
  <si>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</si>
  <si>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</si>
  <si>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</si>
  <si>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</si>
  <si>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</si>
  <si>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</si>
  <si>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</si>
  <si>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</si>
  <si>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</si>
  <si>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</si>
  <si>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</si>
  <si>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</si>
  <si>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</si>
  <si>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</si>
  <si>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</si>
  <si>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</si>
  <si>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</si>
  <si>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</si>
  <si>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</si>
  <si>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</si>
  <si>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</si>
  <si>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</si>
  <si>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</si>
  <si>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</si>
  <si>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</si>
  <si>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</si>
  <si>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</si>
  <si>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</si>
  <si>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</si>
  <si>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</si>
  <si>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</si>
  <si>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</si>
  <si>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</si>
  <si>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</si>
  <si>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</si>
  <si>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</si>
  <si>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</si>
  <si>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</si>
  <si>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</si>
  <si>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</si>
  <si>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</si>
  <si>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</si>
  <si>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</si>
  <si>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</si>
  <si>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</si>
  <si>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</si>
  <si>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</si>
  <si>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</si>
  <si>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</si>
  <si>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</si>
  <si>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</si>
  <si>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</si>
  <si>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</si>
  <si>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</si>
  <si>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</si>
  <si>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</si>
  <si>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</si>
  <si>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</si>
  <si>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</si>
  <si>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</si>
  <si>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</si>
  <si>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</si>
  <si>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</si>
  <si>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</si>
  <si>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</si>
  <si>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</si>
  <si>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</si>
  <si>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</si>
  <si>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</si>
  <si>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</si>
  <si>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</si>
  <si>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</si>
  <si>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</si>
  <si>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</si>
  <si>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</si>
  <si>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</si>
  <si>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</si>
  <si>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</si>
  <si>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</si>
  <si>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</si>
  <si>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</si>
  <si>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</si>
  <si>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</si>
  <si>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</si>
  <si>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</si>
  <si>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</si>
  <si>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</si>
  <si>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</si>
  <si>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</si>
  <si>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</si>
  <si>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</si>
  <si>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</si>
  <si>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</si>
  <si>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</si>
  <si>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</si>
  <si>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</si>
  <si>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</si>
  <si>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</si>
  <si>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</si>
  <si>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</si>
  <si>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</si>
  <si>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</si>
  <si>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</si>
  <si>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</si>
  <si>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</si>
  <si>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</si>
  <si>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</si>
  <si>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</si>
  <si>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</si>
  <si>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</si>
  <si>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</si>
  <si>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</si>
  <si>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</si>
  <si>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</si>
  <si>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</si>
  <si>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</si>
  <si>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</si>
  <si>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</si>
  <si>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</si>
  <si>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</si>
  <si>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</si>
  <si>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</si>
  <si>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</si>
  <si>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</si>
  <si>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</si>
  <si>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</si>
  <si>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</si>
  <si>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</si>
  <si>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</si>
  <si>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</si>
  <si>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</si>
  <si>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</si>
  <si>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</si>
  <si>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</si>
  <si>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</si>
  <si>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</si>
  <si>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</si>
  <si>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</si>
  <si>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</si>
  <si>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</si>
  <si>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</si>
  <si>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</si>
  <si>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</si>
  <si>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</si>
  <si>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</si>
  <si>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</si>
  <si>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</si>
  <si>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</si>
  <si>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</si>
  <si>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</si>
  <si>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</si>
  <si>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</si>
  <si>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</si>
  <si>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</si>
  <si>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</si>
  <si>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</si>
  <si>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</si>
  <si>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</si>
  <si>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</si>
  <si>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</si>
  <si>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</si>
  <si>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</si>
  <si>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</si>
  <si>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</si>
  <si>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</si>
  <si>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</si>
  <si>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</si>
  <si>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</si>
  <si>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</si>
  <si>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</si>
  <si>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</si>
  <si>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</si>
  <si>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</si>
  <si>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</si>
  <si>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</si>
  <si>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</si>
  <si>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</si>
  <si>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</si>
  <si>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</si>
  <si>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</si>
  <si>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</si>
  <si>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</si>
  <si>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</si>
  <si>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</si>
  <si>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</si>
  <si>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</si>
  <si>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</si>
  <si>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</si>
  <si>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</si>
  <si>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</si>
  <si>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</si>
  <si>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</si>
  <si>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</si>
  <si>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</si>
  <si>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</si>
  <si>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</si>
  <si>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</si>
  <si>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</si>
  <si>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</si>
  <si>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</si>
  <si>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</si>
  <si>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</si>
  <si>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</si>
  <si>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</si>
  <si>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</si>
  <si>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</si>
  <si>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</si>
  <si>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</si>
  <si>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</si>
  <si>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</si>
  <si>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</si>
  <si>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</si>
  <si>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</si>
  <si>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</si>
  <si>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</si>
  <si>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</si>
  <si>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</si>
  <si>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</si>
  <si>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</si>
  <si>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</si>
  <si>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</si>
  <si>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</si>
  <si>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</si>
  <si>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</si>
  <si>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</si>
  <si>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</si>
  <si>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</si>
  <si>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</si>
  <si>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</si>
  <si>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</si>
  <si>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</si>
  <si>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</si>
  <si>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</si>
  <si>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</si>
  <si>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</si>
  <si>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</si>
  <si>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</si>
  <si>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</si>
  <si>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</si>
  <si>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</si>
  <si>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</si>
  <si>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</si>
  <si>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</si>
  <si>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</si>
  <si>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</si>
  <si>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</si>
  <si>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</si>
  <si>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</si>
  <si>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</si>
  <si>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</si>
  <si>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</si>
  <si>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</si>
  <si>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</si>
  <si>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</si>
  <si>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</si>
  <si>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</si>
  <si>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</si>
  <si>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</si>
  <si>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</si>
  <si>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</si>
  <si>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</si>
  <si>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</si>
  <si>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</si>
  <si>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</si>
  <si>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</si>
  <si>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</si>
  <si>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</si>
  <si>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</si>
  <si>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</si>
  <si>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</si>
  <si>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</si>
  <si>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</si>
  <si>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</si>
  <si>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</si>
  <si>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</si>
  <si>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</si>
  <si>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</si>
  <si>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</si>
  <si>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</si>
  <si>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</si>
  <si>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</si>
  <si>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</si>
  <si>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</si>
  <si>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</si>
  <si>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</si>
  <si>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</si>
  <si>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</si>
  <si>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</si>
  <si>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</si>
  <si>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</si>
  <si>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</si>
  <si>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</si>
  <si>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</si>
  <si>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</si>
  <si>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</si>
  <si>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</si>
  <si>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</si>
  <si>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</si>
  <si>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</si>
  <si>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</si>
  <si>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</si>
  <si>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</si>
  <si>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</si>
  <si>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</si>
  <si>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</si>
  <si>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</si>
  <si>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</si>
  <si>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</si>
  <si>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</si>
  <si>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</si>
  <si>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</si>
  <si>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</si>
  <si>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</si>
  <si>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</si>
  <si>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</si>
  <si>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</si>
  <si>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</si>
  <si>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</si>
  <si>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</si>
  <si>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</si>
  <si>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</si>
  <si>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</si>
  <si>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</si>
  <si>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</si>
  <si>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</si>
  <si>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</si>
  <si>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</si>
  <si>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</si>
  <si>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</si>
  <si>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</si>
  <si>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</si>
  <si>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</si>
  <si>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</si>
  <si>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</si>
  <si>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</si>
  <si>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</si>
  <si>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</si>
  <si>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</si>
  <si>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</si>
  <si>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</si>
  <si>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</si>
  <si>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</si>
  <si>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</si>
  <si>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</si>
  <si>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</si>
  <si>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</si>
  <si>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</si>
  <si>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</si>
  <si>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</si>
  <si>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</si>
  <si>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</si>
  <si>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</si>
  <si>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</si>
  <si>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</si>
  <si>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</si>
  <si>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</si>
  <si>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</si>
  <si>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</si>
  <si>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</si>
  <si>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</si>
  <si>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</si>
  <si>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</si>
  <si>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</si>
  <si>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</si>
  <si>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</si>
  <si>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</si>
  <si>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</si>
  <si>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</si>
  <si>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</si>
  <si>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</si>
  <si>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</si>
  <si>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</si>
  <si>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</si>
  <si>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</si>
  <si>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</si>
  <si>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</si>
  <si>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</si>
  <si>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</si>
  <si>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</si>
  <si>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</si>
  <si>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</si>
  <si>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</si>
  <si>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</si>
  <si>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</si>
  <si>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</si>
  <si>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</si>
  <si>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</si>
  <si>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</si>
  <si>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</si>
  <si>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</si>
  <si>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</si>
  <si>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</si>
  <si>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</si>
  <si>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</si>
  <si>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</si>
  <si>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</si>
  <si>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</si>
  <si>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</si>
  <si>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</si>
  <si>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</si>
  <si>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</si>
  <si>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</si>
  <si>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</si>
  <si>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</si>
  <si>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</si>
  <si>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</si>
  <si>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</si>
  <si>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</si>
  <si>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</si>
  <si>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</si>
  <si>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</si>
  <si>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</si>
  <si>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</si>
  <si>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</si>
  <si>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</si>
  <si>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</si>
  <si>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</si>
  <si>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</si>
  <si>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</si>
  <si>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</si>
  <si>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</si>
  <si>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</si>
  <si>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</si>
  <si>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</si>
  <si>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</si>
  <si>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</si>
  <si>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</si>
  <si>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</si>
  <si>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</si>
  <si>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</si>
  <si>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</si>
  <si>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</si>
  <si>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</si>
  <si>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</si>
  <si>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</si>
  <si>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</si>
  <si>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</si>
  <si>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</si>
  <si>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</si>
  <si>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</si>
  <si>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</si>
  <si>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</si>
  <si>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</si>
  <si>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</si>
  <si>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</si>
  <si>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</si>
  <si>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</si>
  <si>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</si>
  <si>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</si>
  <si>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</si>
  <si>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</si>
  <si>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</si>
  <si>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</si>
  <si>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</si>
  <si>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</si>
  <si>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</si>
  <si>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</si>
  <si>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</si>
  <si>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</si>
  <si>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</si>
  <si>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</si>
  <si>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</si>
  <si>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</si>
  <si>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</si>
  <si>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</si>
  <si>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</si>
  <si>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</si>
  <si>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</si>
  <si>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</si>
  <si>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</si>
  <si>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</si>
  <si>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</si>
  <si>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</si>
  <si>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</si>
  <si>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</si>
  <si>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</si>
  <si>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</si>
  <si>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</si>
  <si>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</si>
  <si>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</si>
  <si>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</si>
  <si>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</si>
  <si>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</si>
  <si>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</si>
  <si>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</si>
  <si>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</si>
  <si>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</si>
  <si>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</si>
  <si>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</si>
  <si>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</si>
  <si>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</si>
  <si>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</si>
  <si>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</si>
  <si>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</si>
  <si>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</si>
  <si>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</si>
  <si>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</si>
  <si>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</si>
  <si>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</si>
  <si>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</si>
  <si>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</si>
  <si>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</si>
  <si>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</si>
  <si>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</si>
  <si>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</si>
  <si>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</si>
  <si>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</si>
  <si>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</si>
  <si>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</si>
  <si>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</si>
  <si>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</si>
  <si>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</si>
  <si>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</si>
  <si>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</si>
  <si>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</si>
  <si>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</si>
  <si>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</si>
  <si>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</si>
  <si>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</si>
  <si>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</si>
  <si>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</si>
  <si>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</si>
  <si>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</si>
  <si>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</si>
  <si>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</si>
  <si>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</si>
  <si>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</si>
  <si>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</si>
  <si>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</si>
  <si>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</si>
  <si>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</si>
  <si>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</si>
  <si>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</si>
  <si>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</si>
  <si>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</si>
  <si>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</si>
  <si>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</si>
  <si>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</si>
  <si>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</si>
  <si>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</si>
  <si>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</si>
  <si>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</si>
  <si>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</si>
  <si>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</si>
  <si>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</si>
  <si>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</si>
  <si>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</si>
  <si>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</si>
  <si>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</si>
  <si>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</si>
  <si>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</si>
  <si>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</si>
  <si>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</si>
  <si>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</si>
  <si>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</si>
  <si>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</si>
  <si>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</si>
  <si>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</si>
  <si>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</si>
  <si>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</si>
  <si>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</si>
  <si>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</si>
  <si>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</si>
  <si>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</si>
  <si>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</si>
  <si>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</si>
  <si>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</si>
  <si>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</si>
  <si>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</si>
  <si>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</si>
  <si>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</si>
  <si>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</si>
  <si>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</si>
  <si>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</si>
  <si>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</si>
  <si>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</si>
  <si>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</si>
  <si>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</si>
  <si>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</si>
  <si>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</si>
  <si>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</si>
  <si>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</si>
  <si>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</si>
  <si>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</si>
  <si>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</si>
  <si>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</si>
  <si>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</si>
  <si>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</si>
  <si>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</si>
  <si>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</si>
  <si>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</si>
  <si>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</si>
  <si>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</si>
  <si>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</si>
  <si>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</si>
  <si>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</si>
  <si>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</si>
  <si>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</si>
  <si>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</si>
  <si>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</si>
  <si>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</si>
  <si>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</si>
  <si>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</si>
  <si>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</si>
  <si>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</si>
  <si>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</si>
  <si>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</si>
  <si>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</si>
  <si>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</si>
  <si>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</si>
  <si>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</si>
  <si>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</si>
  <si>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</si>
  <si>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</si>
  <si>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</si>
  <si>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</si>
  <si>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</si>
  <si>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</si>
  <si>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</si>
  <si>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</si>
  <si>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</si>
  <si>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</si>
  <si>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</si>
  <si>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</si>
  <si>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</si>
  <si>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</si>
  <si>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</si>
  <si>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</si>
  <si>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</si>
  <si>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</si>
  <si>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</si>
  <si>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</si>
  <si>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</si>
  <si>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</si>
  <si>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</si>
  <si>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</si>
  <si>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</si>
  <si>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</si>
  <si>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</si>
  <si>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</si>
  <si>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</si>
  <si>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</si>
  <si>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</si>
  <si>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</si>
  <si>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</si>
  <si>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</si>
  <si>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</si>
  <si>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</si>
  <si>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</si>
  <si>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</si>
  <si>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</si>
  <si>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</si>
  <si>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</si>
  <si>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</si>
  <si>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</si>
  <si>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</si>
  <si>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</si>
  <si>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</si>
  <si>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</si>
  <si>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</si>
  <si>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</si>
  <si>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</si>
  <si>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</si>
  <si>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</si>
  <si>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</si>
  <si>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</si>
  <si>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</si>
  <si>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</si>
  <si>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</si>
  <si>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</si>
  <si>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</si>
  <si>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</si>
  <si>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</si>
  <si>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</si>
  <si>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</si>
  <si>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</si>
  <si>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</si>
  <si>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</si>
  <si>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</si>
  <si>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</si>
  <si>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</si>
  <si>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</si>
  <si>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</si>
  <si>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</si>
  <si>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</si>
  <si>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</si>
  <si>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</si>
  <si>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</si>
  <si>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</si>
  <si>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</si>
  <si>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</si>
  <si>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</si>
  <si>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</si>
  <si>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</si>
  <si>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</si>
  <si>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</si>
  <si>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</si>
  <si>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</si>
  <si>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</si>
  <si>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</si>
  <si>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</si>
  <si>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</si>
  <si>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</si>
  <si>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</si>
  <si>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</si>
  <si>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</si>
  <si>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</si>
  <si>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</si>
  <si>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</si>
  <si>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</si>
  <si>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</si>
  <si>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</si>
  <si>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</si>
  <si>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</si>
  <si>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</si>
  <si>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</si>
  <si>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</si>
  <si>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</si>
  <si>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</si>
  <si>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</si>
  <si>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</si>
  <si>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</si>
  <si>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</si>
  <si>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</si>
  <si>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</si>
  <si>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</si>
  <si>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</si>
  <si>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</si>
  <si>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</si>
  <si>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</si>
  <si>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</si>
  <si>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</si>
  <si>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</si>
  <si>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</si>
  <si>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</si>
  <si>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</si>
  <si>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</si>
  <si>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</si>
  <si>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</si>
  <si>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</si>
  <si>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</si>
  <si>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</si>
  <si>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</si>
  <si>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</si>
  <si>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</si>
  <si>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</si>
  <si>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</si>
  <si>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</si>
  <si>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</si>
  <si>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</si>
  <si>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</si>
  <si>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</si>
  <si>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</si>
  <si>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</si>
  <si>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</si>
  <si>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</si>
  <si>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</si>
  <si>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</si>
  <si>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</si>
  <si>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</si>
  <si>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</si>
  <si>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</si>
  <si>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</si>
  <si>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</si>
  <si>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</si>
  <si>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</si>
  <si>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</si>
  <si>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</si>
  <si>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</si>
  <si>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</si>
  <si>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</si>
  <si>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</si>
  <si>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</si>
  <si>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</si>
  <si>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</si>
  <si>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</si>
  <si>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</si>
  <si>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</si>
  <si>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</si>
  <si>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</si>
  <si>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</si>
  <si>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</si>
  <si>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</si>
  <si>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</si>
  <si>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</si>
  <si>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</si>
  <si>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</si>
  <si>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</si>
  <si>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</si>
  <si>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</si>
  <si>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</si>
  <si>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</si>
  <si>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</si>
  <si>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</si>
  <si>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</si>
  <si>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</si>
  <si>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</si>
  <si>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</si>
  <si>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</si>
  <si>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</si>
  <si>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</si>
  <si>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</si>
  <si>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</si>
  <si>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</si>
  <si>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</si>
  <si>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</si>
  <si>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</si>
  <si>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</si>
  <si>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</si>
  <si>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</si>
  <si>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</si>
  <si>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</si>
  <si>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</si>
  <si>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</si>
  <si>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</si>
  <si>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</si>
  <si>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</si>
  <si>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</si>
  <si>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</si>
  <si>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</si>
  <si>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</si>
  <si>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</si>
  <si>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</si>
  <si>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</si>
  <si>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</si>
  <si>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</si>
  <si>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</si>
  <si>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</si>
  <si>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</si>
  <si>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</si>
  <si>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</si>
  <si>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</si>
  <si>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</si>
  <si>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</si>
  <si>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</si>
  <si>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</si>
  <si>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</si>
  <si>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</si>
  <si>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</si>
  <si>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</si>
  <si>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</si>
  <si>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</si>
  <si>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</si>
  <si>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</si>
  <si>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</si>
  <si>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</si>
  <si>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</si>
  <si>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</si>
  <si>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</si>
  <si>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</si>
  <si>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</si>
  <si>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</si>
  <si>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</si>
  <si>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</si>
  <si>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</si>
  <si>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</si>
  <si>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</si>
  <si>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</si>
  <si>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</si>
  <si>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</si>
  <si>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</si>
  <si>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</si>
  <si>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</si>
  <si>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</si>
  <si>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</si>
  <si>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</si>
  <si>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</si>
  <si>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</si>
  <si>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</si>
  <si>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</si>
  <si>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</si>
  <si>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</si>
  <si>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</si>
  <si>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</si>
  <si>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</si>
  <si>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</si>
  <si>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</si>
  <si>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</si>
  <si>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</si>
  <si>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</si>
  <si>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</si>
  <si>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</si>
  <si>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</si>
  <si>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</si>
  <si>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</si>
  <si>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</si>
  <si>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</si>
  <si>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</si>
  <si>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</si>
  <si>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</si>
  <si>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</si>
  <si>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</si>
  <si>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</si>
  <si>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</si>
  <si>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</si>
  <si>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</si>
  <si>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</si>
  <si>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</si>
  <si>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</si>
  <si>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</si>
  <si>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</si>
  <si>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</si>
  <si>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</si>
  <si>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</si>
  <si>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</si>
  <si>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</si>
  <si>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</si>
  <si>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</si>
  <si>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</si>
  <si>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</si>
  <si>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</si>
  <si>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</si>
  <si>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</si>
  <si>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</si>
  <si>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</si>
  <si>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</si>
  <si>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</si>
  <si>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</si>
  <si>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</si>
  <si>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</si>
  <si>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</si>
  <si>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</si>
  <si>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</si>
  <si>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</si>
  <si>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</si>
  <si>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</si>
  <si>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</si>
  <si>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</si>
  <si>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</si>
  <si>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</si>
  <si>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</si>
  <si>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</si>
  <si>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</si>
  <si>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</si>
  <si>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</si>
  <si>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</si>
  <si>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</si>
  <si>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</si>
  <si>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</si>
  <si>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</si>
  <si>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</si>
  <si>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</si>
  <si>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</si>
  <si>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</si>
  <si>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</si>
  <si>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</si>
  <si>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</si>
  <si>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</si>
  <si>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</si>
  <si>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</si>
  <si>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</si>
  <si>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</si>
  <si>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</si>
  <si>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</si>
  <si>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</si>
  <si>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</si>
  <si>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</si>
  <si>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</si>
  <si>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</si>
  <si>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</si>
  <si>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</si>
  <si>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</si>
  <si>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</si>
  <si>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</si>
  <si>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</si>
  <si>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</si>
  <si>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</si>
  <si>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</si>
  <si>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</si>
  <si>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</si>
  <si>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</si>
  <si>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</si>
  <si>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</si>
  <si>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</si>
  <si>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</si>
  <si>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</si>
  <si>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</si>
  <si>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</si>
  <si>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</si>
  <si>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</si>
  <si>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</si>
  <si>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</si>
  <si>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</si>
  <si>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</si>
  <si>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</si>
  <si>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</si>
  <si>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</si>
  <si>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</si>
  <si>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</si>
  <si>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</si>
  <si>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</si>
  <si>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</si>
  <si>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</si>
  <si>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</si>
  <si>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</si>
  <si>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</si>
  <si>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</si>
  <si>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</si>
  <si>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</si>
  <si>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</si>
  <si>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</si>
  <si>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</si>
  <si>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</si>
  <si>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</si>
  <si>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</si>
  <si>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</si>
  <si>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</si>
  <si>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</si>
  <si>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</si>
  <si>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</si>
  <si>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</si>
  <si>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</si>
  <si>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</si>
  <si>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</si>
  <si>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</si>
  <si>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</si>
  <si>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</si>
  <si>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</si>
  <si>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</si>
  <si>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</si>
  <si>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</si>
  <si>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</si>
  <si>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</si>
  <si>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</si>
  <si>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</si>
  <si>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</si>
  <si>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</si>
  <si>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</si>
  <si>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</si>
  <si>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</si>
  <si>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</si>
  <si>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</si>
  <si>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</si>
  <si>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</si>
  <si>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</si>
  <si>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</si>
  <si>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</si>
  <si>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</si>
  <si>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</si>
  <si>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</si>
  <si>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</si>
  <si>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</si>
  <si>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</si>
  <si>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</si>
  <si>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</si>
  <si>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</si>
  <si>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</si>
  <si>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</si>
  <si>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</si>
  <si>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</si>
  <si>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</si>
  <si>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</si>
  <si>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</si>
  <si>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</si>
  <si>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</si>
  <si>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</si>
  <si>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</si>
  <si>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</si>
  <si>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</si>
  <si>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</si>
  <si>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</si>
  <si>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</si>
  <si>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</si>
  <si>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</si>
  <si>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</si>
  <si>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</si>
  <si>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</si>
  <si>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</si>
  <si>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</si>
  <si>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</si>
  <si>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</si>
  <si>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</si>
  <si>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</si>
  <si>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</si>
  <si>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</si>
  <si>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</si>
  <si>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</si>
  <si>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</si>
  <si>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</si>
  <si>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</si>
  <si>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</si>
  <si>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</si>
  <si>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</si>
  <si>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</si>
  <si>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</si>
  <si>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</si>
  <si>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</si>
  <si>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</si>
  <si>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</si>
  <si>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</si>
  <si>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</si>
  <si>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</si>
  <si>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</si>
  <si>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</si>
  <si>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</si>
  <si>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</si>
  <si>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</si>
  <si>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</si>
  <si>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</si>
  <si>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</si>
  <si>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</si>
  <si>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</si>
  <si>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</si>
  <si>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</si>
  <si>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</si>
  <si>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</si>
  <si>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</si>
  <si>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</si>
  <si>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</si>
  <si>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</si>
  <si>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</si>
  <si>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</si>
  <si>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</si>
  <si>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</si>
  <si>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</si>
  <si>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</si>
  <si>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</si>
  <si>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</si>
  <si>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</si>
  <si>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</si>
  <si>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</si>
  <si>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</si>
  <si>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</si>
  <si>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</si>
  <si>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</si>
  <si>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</si>
  <si>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</si>
  <si>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</si>
  <si>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</si>
  <si>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</si>
  <si>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</si>
  <si>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</si>
  <si>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</si>
  <si>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</si>
  <si>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</si>
  <si>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</si>
  <si>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</si>
  <si>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</si>
  <si>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</si>
  <si>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</si>
  <si>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</si>
  <si>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</si>
  <si>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</si>
  <si>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</si>
  <si>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</si>
  <si>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</si>
  <si>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</si>
  <si>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</si>
  <si>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</si>
  <si>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</si>
  <si>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</si>
  <si>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</si>
  <si>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</si>
  <si>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</si>
  <si>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</si>
  <si>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</si>
  <si>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</si>
  <si>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</si>
  <si>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</si>
  <si>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</si>
  <si>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</si>
  <si>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</si>
  <si>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</si>
  <si>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</si>
  <si>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</si>
  <si>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</si>
  <si>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</si>
  <si>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</si>
  <si>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</si>
  <si>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</si>
  <si>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</si>
  <si>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</si>
  <si>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</si>
  <si>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</si>
  <si>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</si>
  <si>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</si>
  <si>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</si>
  <si>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</si>
  <si>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</si>
  <si>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</si>
  <si>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</si>
  <si>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</si>
  <si>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</si>
  <si>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</si>
  <si>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</si>
  <si>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</si>
  <si>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</si>
  <si>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</si>
  <si>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</si>
  <si>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</si>
  <si>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</si>
  <si>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</si>
  <si>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</si>
  <si>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</si>
  <si>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</si>
  <si>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</si>
  <si>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</si>
  <si>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</si>
  <si>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</si>
  <si>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</si>
  <si>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</si>
  <si>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</si>
  <si>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</si>
  <si>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</si>
  <si>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</si>
  <si>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</si>
  <si>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</si>
  <si>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</si>
  <si>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</si>
  <si>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</si>
  <si>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</si>
  <si>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</si>
  <si>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</si>
  <si>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</si>
  <si>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</si>
  <si>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</si>
  <si>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</si>
  <si>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</si>
  <si>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</si>
  <si>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</si>
  <si>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</si>
  <si>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</si>
  <si>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</si>
  <si>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</si>
  <si>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</si>
  <si>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</si>
  <si>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</si>
  <si>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</si>
  <si>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</si>
  <si>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</si>
  <si>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</si>
  <si>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</si>
  <si>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</si>
  <si>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</si>
  <si>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</si>
  <si>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</si>
  <si>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</si>
  <si>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</si>
  <si>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</si>
  <si>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</si>
  <si>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</si>
  <si>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</si>
  <si>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</si>
  <si>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</si>
  <si>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</si>
  <si>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</si>
  <si>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</si>
  <si>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</si>
  <si>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</si>
  <si>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</si>
  <si>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</si>
  <si>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</si>
  <si>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</si>
  <si>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</si>
  <si>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</si>
  <si>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</si>
  <si>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</si>
  <si>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</si>
  <si>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</si>
  <si>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</si>
  <si>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</si>
  <si>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</si>
  <si>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</si>
  <si>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</si>
  <si>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</si>
  <si>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</si>
  <si>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</si>
  <si>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</si>
  <si>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</si>
  <si>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</si>
  <si>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</si>
  <si>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</si>
  <si>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</si>
  <si>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</si>
  <si>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</si>
  <si>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</si>
  <si>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</si>
  <si>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</si>
  <si>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</si>
  <si>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</si>
  <si>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</si>
  <si>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</si>
  <si>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</si>
  <si>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</si>
  <si>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</si>
  <si>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</si>
  <si>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</si>
  <si>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</si>
  <si>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</si>
  <si>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</si>
  <si>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</si>
  <si>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</si>
  <si>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</si>
  <si>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</si>
  <si>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</si>
  <si>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</si>
  <si>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</si>
  <si>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</si>
  <si>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</si>
  <si>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</si>
  <si>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</si>
  <si>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</si>
  <si>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</si>
  <si>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</si>
  <si>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</si>
  <si>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</si>
  <si>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</si>
  <si>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</si>
  <si>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</si>
  <si>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</si>
  <si>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</si>
  <si>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</si>
  <si>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</si>
  <si>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</si>
  <si>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</si>
  <si>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</si>
  <si>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</si>
  <si>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</si>
  <si>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</si>
  <si>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</si>
  <si>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</si>
  <si>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</si>
  <si>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</si>
  <si>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</si>
  <si>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</si>
  <si>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</si>
  <si>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</si>
  <si>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</si>
  <si>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</si>
  <si>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</si>
  <si>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</si>
  <si>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</si>
  <si>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</si>
  <si>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</si>
  <si>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</si>
  <si>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</si>
  <si>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</si>
  <si>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</si>
  <si>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</si>
  <si>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</si>
  <si>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</si>
  <si>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</si>
  <si>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</si>
  <si>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</si>
  <si>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</si>
  <si>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</si>
  <si>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</si>
  <si>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</si>
  <si>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</si>
  <si>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</si>
  <si>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</si>
  <si>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</si>
  <si>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</si>
  <si>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</si>
  <si>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</si>
  <si>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</si>
  <si>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</si>
  <si>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</si>
  <si>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</si>
  <si>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</si>
  <si>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</si>
  <si>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</si>
  <si>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</si>
  <si>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</si>
  <si>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</si>
  <si>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</si>
  <si>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</si>
  <si>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</si>
  <si>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</si>
  <si>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</si>
  <si>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</si>
  <si>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</si>
  <si>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</si>
  <si>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</si>
  <si>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</si>
  <si>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</si>
  <si>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</si>
  <si>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</si>
  <si>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</si>
  <si>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</si>
  <si>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</si>
  <si>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</si>
  <si>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</si>
  <si>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</si>
  <si>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</si>
  <si>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</si>
  <si>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</si>
  <si>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</si>
  <si>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</si>
  <si>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</si>
  <si>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</si>
  <si>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</si>
  <si>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</si>
  <si>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</si>
  <si>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</si>
  <si>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</si>
  <si>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</si>
  <si>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</si>
  <si>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</si>
  <si>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</si>
  <si>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</si>
  <si>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</si>
  <si>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</si>
  <si>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</si>
  <si>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</si>
  <si>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</si>
  <si>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</si>
  <si>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</si>
  <si>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</si>
  <si>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</si>
  <si>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</si>
  <si>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</si>
  <si>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</si>
  <si>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</si>
  <si>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</si>
  <si>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</si>
  <si>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</si>
  <si>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</si>
  <si>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</si>
  <si>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</si>
  <si>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</si>
  <si>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</si>
  <si>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</si>
  <si>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</si>
  <si>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</si>
  <si>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</si>
  <si>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</si>
  <si>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</si>
  <si>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</si>
  <si>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</si>
  <si>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</si>
  <si>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</si>
  <si>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</si>
  <si>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</si>
  <si>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</si>
  <si>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</si>
  <si>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</si>
  <si>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</si>
  <si>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</si>
  <si>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</si>
  <si>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</si>
  <si>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</si>
  <si>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</si>
  <si>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</si>
  <si>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</si>
  <si>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</si>
  <si>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</si>
  <si>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</si>
  <si>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</si>
  <si>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</si>
  <si>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</si>
  <si>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</si>
  <si>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</si>
  <si>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</si>
  <si>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</si>
  <si>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</si>
  <si>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</si>
  <si>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</si>
  <si>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</si>
  <si>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</si>
  <si>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</si>
  <si>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</si>
  <si>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</si>
  <si>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</si>
  <si>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</si>
  <si>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</si>
  <si>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</si>
  <si>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</si>
  <si>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</si>
  <si>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</si>
  <si>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</si>
  <si>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</si>
  <si>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</si>
  <si>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</si>
  <si>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</si>
  <si>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</si>
  <si>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</si>
  <si>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</si>
  <si>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</si>
  <si>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</si>
  <si>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</si>
  <si>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</si>
  <si>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</si>
  <si>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</si>
  <si>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</si>
  <si>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</si>
  <si>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</si>
  <si>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</si>
  <si>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</si>
  <si>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</si>
  <si>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</si>
  <si>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</si>
  <si>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</si>
  <si>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</si>
  <si>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</si>
  <si>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</si>
  <si>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</si>
  <si>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</si>
  <si>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</si>
  <si>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</si>
  <si>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</si>
  <si>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</si>
  <si>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</si>
  <si>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</si>
  <si>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</si>
  <si>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</si>
  <si>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</si>
  <si>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</si>
  <si>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</si>
  <si>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</si>
  <si>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</si>
  <si>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</si>
  <si>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</si>
  <si>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</si>
  <si>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</si>
  <si>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</si>
  <si>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</si>
  <si>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</si>
  <si>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</si>
  <si>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</si>
  <si>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</si>
  <si>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</si>
  <si>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</si>
  <si>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</si>
  <si>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</si>
  <si>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</si>
  <si>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</si>
  <si>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</si>
  <si>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</si>
  <si>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</si>
  <si>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</si>
  <si>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</si>
  <si>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</si>
  <si>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</si>
  <si>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</si>
  <si>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</si>
  <si>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</si>
  <si>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</si>
  <si>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</si>
  <si>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</si>
  <si>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</si>
  <si>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</si>
  <si>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</si>
  <si>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</si>
  <si>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</si>
  <si>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</si>
  <si>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</si>
  <si>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</si>
  <si>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</si>
  <si>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</si>
  <si>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</si>
  <si>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</si>
  <si>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</si>
  <si>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</si>
  <si>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</si>
  <si>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</si>
  <si>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</si>
  <si>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</si>
  <si>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</si>
  <si>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</si>
  <si>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</si>
  <si>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</si>
  <si>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</si>
  <si>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</si>
  <si>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</si>
  <si>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</si>
  <si>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</si>
  <si>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</si>
  <si>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</si>
  <si>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</si>
  <si>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</si>
  <si>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</si>
  <si>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</si>
  <si>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</si>
  <si>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</si>
  <si>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</si>
  <si>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</si>
  <si>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</si>
  <si>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</si>
  <si>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</si>
  <si>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</si>
  <si>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</si>
  <si>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</si>
  <si>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</si>
  <si>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</si>
  <si>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</si>
  <si>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</si>
  <si>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</si>
  <si>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</si>
  <si>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</si>
  <si>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</si>
  <si>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</si>
  <si>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</si>
  <si>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</si>
  <si>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</si>
  <si>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</si>
  <si>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</si>
  <si>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</si>
  <si>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</si>
  <si>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</si>
  <si>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</si>
  <si>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</si>
  <si>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</si>
  <si>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</si>
  <si>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</si>
  <si>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</si>
  <si>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</si>
  <si>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</si>
  <si>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</si>
  <si>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</si>
  <si>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</si>
  <si>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</si>
  <si>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</si>
  <si>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</si>
  <si>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</si>
  <si>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</si>
  <si>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</si>
  <si>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</si>
  <si>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</si>
  <si>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</si>
  <si>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</si>
  <si>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</si>
  <si>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</si>
  <si>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</si>
  <si>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</si>
  <si>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</si>
  <si>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</si>
  <si>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</si>
  <si>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</si>
  <si>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</si>
  <si>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</si>
  <si>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</si>
  <si>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</si>
  <si>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</si>
  <si>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</si>
  <si>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</si>
  <si>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</si>
  <si>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</si>
  <si>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</si>
  <si>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</si>
  <si>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</si>
  <si>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</si>
  <si>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</si>
  <si>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</si>
  <si>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</si>
  <si>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</si>
  <si>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</si>
  <si>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</si>
  <si>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</si>
  <si>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</si>
  <si>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</si>
  <si>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</si>
  <si>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</si>
  <si>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</si>
  <si>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</si>
  <si>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</si>
  <si>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</si>
  <si>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</si>
  <si>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</si>
  <si>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</si>
  <si>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</si>
  <si>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</si>
  <si>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</si>
  <si>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</si>
  <si>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</si>
  <si>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</si>
  <si>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</si>
  <si>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</si>
  <si>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</si>
  <si>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</si>
  <si>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</si>
  <si>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</si>
  <si>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</si>
  <si>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</si>
  <si>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</si>
  <si>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</si>
  <si>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</si>
  <si>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</si>
  <si>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</si>
  <si>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</si>
  <si>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</si>
  <si>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</si>
  <si>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</si>
  <si>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</si>
  <si>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</si>
  <si>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</si>
  <si>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</si>
  <si>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</si>
  <si>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</si>
  <si>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</si>
  <si>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</si>
  <si>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</si>
  <si>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</si>
  <si>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</si>
  <si>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</si>
  <si>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</si>
  <si>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</si>
  <si>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</si>
  <si>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</si>
  <si>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</si>
  <si>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</si>
  <si>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</si>
  <si>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</si>
  <si>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</si>
  <si>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</si>
  <si>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</si>
  <si>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</si>
  <si>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</si>
  <si>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</si>
  <si>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</si>
  <si>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</si>
  <si>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</si>
  <si>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</si>
  <si>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</si>
  <si>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</si>
  <si>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</si>
  <si>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</si>
  <si>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</si>
  <si>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</si>
  <si>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</si>
  <si>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</si>
  <si>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</si>
  <si>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</si>
  <si>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</si>
  <si>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</si>
  <si>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</si>
  <si>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</si>
  <si>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</si>
  <si>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</si>
  <si>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</si>
  <si>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</si>
  <si>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</si>
  <si>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</si>
  <si>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</si>
  <si>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</si>
  <si>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</si>
  <si>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</si>
  <si>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</si>
  <si>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</si>
  <si>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</si>
  <si>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</si>
  <si>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</si>
  <si>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</si>
  <si>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</si>
  <si>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</si>
  <si>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</si>
  <si>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</si>
  <si>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</si>
  <si>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</si>
  <si>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</si>
  <si>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</si>
  <si>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</si>
  <si>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</si>
  <si>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</si>
  <si>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</si>
  <si>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</si>
  <si>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</si>
  <si>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</si>
  <si>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</si>
  <si>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</si>
  <si>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</si>
  <si>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</si>
  <si>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</si>
  <si>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</si>
  <si>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</si>
  <si>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</si>
  <si>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</si>
  <si>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</si>
  <si>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</si>
  <si>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</si>
  <si>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</si>
  <si>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</si>
  <si>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</si>
  <si>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</si>
  <si>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</si>
  <si>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</si>
  <si>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</si>
  <si>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</si>
  <si>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</si>
  <si>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</si>
  <si>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</si>
  <si>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</si>
  <si>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</si>
  <si>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</si>
  <si>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</si>
  <si>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</si>
  <si>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</si>
  <si>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</si>
  <si>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</si>
  <si>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</si>
  <si>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</si>
  <si>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</si>
  <si>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</si>
  <si>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</si>
  <si>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</si>
  <si>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</si>
  <si>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</si>
  <si>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</si>
  <si>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</si>
  <si>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</si>
  <si>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</si>
  <si>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</si>
  <si>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</si>
  <si>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</si>
  <si>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</si>
  <si>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</si>
  <si>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</si>
  <si>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</si>
  <si>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</si>
  <si>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</si>
  <si>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</si>
  <si>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</si>
  <si>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</si>
  <si>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</si>
  <si>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</si>
  <si>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</si>
  <si>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</si>
  <si>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</si>
  <si>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</si>
  <si>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</si>
  <si>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</si>
  <si>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</si>
  <si>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</si>
  <si>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</si>
  <si>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</si>
  <si>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</si>
  <si>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</si>
  <si>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</si>
  <si>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</si>
  <si>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</si>
  <si>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</si>
  <si>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</si>
  <si>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</si>
  <si>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</si>
  <si>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</si>
  <si>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</si>
  <si>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</si>
  <si>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</si>
  <si>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</si>
  <si>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</si>
  <si>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</si>
  <si>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</si>
  <si>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</si>
  <si>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</si>
  <si>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</si>
  <si>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</si>
  <si>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</si>
  <si>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</si>
  <si>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</si>
  <si>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</si>
  <si>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</si>
  <si>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</si>
  <si>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</si>
  <si>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</si>
  <si>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</si>
  <si>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</si>
  <si>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</si>
  <si>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</si>
  <si>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</si>
  <si>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</si>
  <si>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</si>
  <si>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</si>
  <si>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</si>
  <si>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</si>
  <si>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</si>
  <si>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</si>
  <si>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</si>
  <si>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</si>
  <si>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</si>
  <si>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</si>
  <si>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</si>
  <si>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</si>
  <si>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</si>
  <si>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</si>
  <si>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</si>
  <si>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</si>
  <si>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</si>
  <si>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</si>
  <si>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</si>
  <si>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</si>
  <si>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</si>
  <si>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</si>
  <si>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</si>
  <si>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</si>
  <si>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</si>
  <si>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</si>
  <si>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</si>
  <si>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</si>
  <si>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</si>
  <si>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</si>
  <si>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</si>
  <si>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</si>
  <si>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</si>
  <si>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(conversion)</t>
  </si>
  <si>
    <t>Date Ended (conversion)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</si>
  <si>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</si>
  <si>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</si>
  <si>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</si>
  <si>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</si>
  <si>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</si>
  <si>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</si>
  <si>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</si>
  <si>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</si>
  <si>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</si>
  <si>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</si>
  <si>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</si>
  <si>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</si>
  <si>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</si>
  <si>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</si>
  <si>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</si>
  <si>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</si>
  <si>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</si>
  <si>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Failed</t>
  </si>
  <si>
    <t>Percentage Canceled</t>
  </si>
  <si>
    <t>Percentage Successful</t>
  </si>
  <si>
    <t xml:space="preserve">Total Projects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</si>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</sst>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6-9F40-BB2E-3A680A6EEBD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6-9F40-BB2E-3A680A6EEBD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6-9F40-BB2E-3A680A6EE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81071"/>
        <c:axId val="259881887"/>
      </c:lineChart>
      <c:catAx>
        <c:axId val="2598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1887"/>
        <c:crosses val="autoZero"/>
        <c:auto val="1"/>
        <c:lblAlgn val="ctr"/>
        <c:lblOffset val="100"/>
        <c:noMultiLvlLbl val="0"/>
      </c:catAx>
      <c:valAx>
        <c:axId val="2598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4-8647-9DD9-6D63B73D9F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04-8647-9DD9-6D63B73D9F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04-8647-9DD9-6D63B73D9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924623"/>
        <c:axId val="283926271"/>
      </c:lineChart>
      <c:catAx>
        <c:axId val="2839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6271"/>
        <c:crosses val="autoZero"/>
        <c:auto val="1"/>
        <c:lblAlgn val="ctr"/>
        <c:lblOffset val="100"/>
        <c:noMultiLvlLbl val="0"/>
      </c:catAx>
      <c:valAx>
        <c:axId val="28392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9948533752213633"/>
          <c:y val="4.64547677261613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29-394A-B4B7-94AF4C8E49CA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29-394A-B4B7-94AF4C8E49CA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29-394A-B4B7-94AF4C8E49CA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29-394A-B4B7-94AF4C8E4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817023"/>
        <c:axId val="181855871"/>
      </c:barChart>
      <c:catAx>
        <c:axId val="18181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55871"/>
        <c:crosses val="autoZero"/>
        <c:auto val="1"/>
        <c:lblAlgn val="ctr"/>
        <c:lblOffset val="100"/>
        <c:noMultiLvlLbl val="0"/>
      </c:catAx>
      <c:valAx>
        <c:axId val="18185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1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Category!PivotTable2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Categories</a:t>
            </a:r>
            <a:endParaRPr lang="en-US"/>
          </a:p>
        </c:rich>
      </c:tx>
      <c:layout>
        <c:manualLayout>
          <c:xMode val="edge"/>
          <c:yMode val="edge"/>
          <c:x val="0.36636558095436306"/>
          <c:y val="4.5340050377833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9-E14C-85DE-21C5DB090E7C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9-E14C-85DE-21C5DB090E7C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49-E14C-85DE-21C5DB090E7C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9-E14C-85DE-21C5DB090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5081295"/>
        <c:axId val="225082943"/>
      </c:barChart>
      <c:catAx>
        <c:axId val="22508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82943"/>
        <c:crosses val="autoZero"/>
        <c:auto val="1"/>
        <c:lblAlgn val="ctr"/>
        <c:lblOffset val="100"/>
        <c:noMultiLvlLbl val="0"/>
      </c:catAx>
      <c:valAx>
        <c:axId val="2250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8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8-FA44-ABBB-79AA762BB3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78-FA44-ABBB-79AA762BB3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78-FA44-ABBB-79AA762BB35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78-FA44-ABBB-79AA762B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823471"/>
        <c:axId val="260825119"/>
      </c:lineChart>
      <c:catAx>
        <c:axId val="26082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5119"/>
        <c:crosses val="autoZero"/>
        <c:auto val="1"/>
        <c:lblAlgn val="ctr"/>
        <c:lblOffset val="100"/>
        <c:noMultiLvlLbl val="0"/>
      </c:catAx>
      <c:valAx>
        <c:axId val="2608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82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613833</xdr:colOff>
      <xdr:row>6</xdr:row>
      <xdr:rowOff>21166</xdr:rowOff>
    </xdr:from>
    <xdr:to>
      <xdr:col>16</xdr:col>
      <xdr:colOff>42333</xdr:colOff>
      <xdr:row>28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8BDF6-23E1-9447-BAB0-9CDCD3F12E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275167</xdr:colOff>
      <xdr:row>14</xdr:row>
      <xdr:rowOff>105832</xdr:rowOff>
    </xdr:from>
    <xdr:to>
      <xdr:col>10</xdr:col>
      <xdr:colOff>275167</xdr:colOff>
      <xdr:row>36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6CE055-031B-2143-9E5C-22A35F364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8</xdr:row>
      <xdr:rowOff>50800</xdr:rowOff>
    </xdr:from>
    <xdr:to>
      <xdr:col>20</xdr:col>
      <xdr:colOff>279400</xdr:colOff>
      <xdr:row>35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24088-1283-0D48-B7A4-60F4F5CA7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88900</xdr:colOff>
      <xdr:row>16</xdr:row>
      <xdr:rowOff>114300</xdr:rowOff>
    </xdr:from>
    <xdr:to>
      <xdr:col>19</xdr:col>
      <xdr:colOff>482600</xdr:colOff>
      <xdr:row>43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3C149-06BF-0F4C-8799-98A9B7057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774700</xdr:colOff>
      <xdr:row>10</xdr:row>
      <xdr:rowOff>6350</xdr:rowOff>
    </xdr:from>
    <xdr:to>
      <xdr:col>20</xdr:col>
      <xdr:colOff>88900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8ED0F-441F-6F48-9560-23F9C0C82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8.782037037039" createdVersion="7" refreshedVersion="7" minRefreshableVersion="3" recordCount="4114" xr:uid="{A7446CFA-0FF0-244A-854A-2443978C787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8.790713888891" createdVersion="7" refreshedVersion="7" minRefreshableVersion="3" recordCount="4114" xr:uid="{112DAB50-7290-D64C-9BCE-982235D25F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(conversion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(conversion)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9.604943402781" createdVersion="7" refreshedVersion="7" minRefreshableVersion="3" recordCount="4114" xr:uid="{C85F23FF-ACD3-F247-A454-F84EF4F922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(conversion)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(conversion)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6C547-632F-3E42-8C0F-A11244A83C99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DA8E38-2B92-E04B-8E4F-68EDBD8C3580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EB32FD-4D89-9948-8D55-A23CCE53D2F0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>
      <selection activeCell="J1" sqref="J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7.6640625" customWidth="1"/>
    <col min="17" max="17" width="41.1640625" customWidth="1"/>
    <col min="18" max="18" width="17.5" customWidth="1"/>
    <col min="19" max="19" width="21.5" style="15" customWidth="1"/>
    <col min="20" max="20" width="20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O1:O1048576 P1 R1:U1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09354-867A-BD48-A30E-350CB2FFCC0D}">
  <dimension ref="A1:E18"/>
  <sheetViews>
    <sheetView zoomScale="120" zoomScaleNormal="120" workbookViewId="0">
      <selection activeCell="S10" sqref="S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5A5-0084-0144-BAF5-A16E703E5042}">
  <dimension ref="A1:J13"/>
  <sheetViews>
    <sheetView tabSelected="1" zoomScale="120" zoomScaleNormal="120" workbookViewId="0">
      <selection activeCell="M8" sqref="M8"/>
    </sheetView>
  </sheetViews>
  <sheetFormatPr baseColWidth="10" defaultRowHeight="15" x14ac:dyDescent="0.2"/>
  <cols>
    <col min="1" max="1" width="21.83203125" customWidth="1"/>
    <col min="2" max="2" width="19.83203125" customWidth="1"/>
    <col min="3" max="3" width="20.83203125" customWidth="1"/>
    <col min="4" max="4" width="21.1640625" customWidth="1"/>
    <col min="5" max="5" width="20.6640625" customWidth="1"/>
    <col min="6" max="6" width="26" style="19" customWidth="1"/>
    <col min="7" max="7" width="22.1640625" style="19" customWidth="1"/>
    <col min="8" max="8" width="22" style="19" customWidth="1"/>
  </cols>
  <sheetData>
    <row r="1" spans="1:10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8387</v>
      </c>
      <c r="F1" s="18" t="s">
        <v>8386</v>
      </c>
      <c r="G1" s="18" t="s">
        <v>8384</v>
      </c>
      <c r="H1" s="18" t="s">
        <v>8385</v>
      </c>
    </row>
    <row r="2" spans="1:10" x14ac:dyDescent="0.2">
      <c r="A2" t="s">
        <v>8388</v>
      </c>
      <c r="B2">
        <f>COUNTIFS(KickStarter!$F:$F, "SUCCESSFUL", KickStarter!$D:$D, "&lt;1000",KickStarter!$R:$R,"PLAYS")</f>
        <v>141</v>
      </c>
      <c r="C2">
        <f>COUNTIFS(KickStarter!$F:$F, "FAILED", KickStarter!$D:$D, "&lt;1000",KickStarter!$R:$R,"PLAYS")</f>
        <v>45</v>
      </c>
      <c r="D2">
        <f>COUNTIFS(KickStarter!$F:$F, "CANCELED", KickStarter!$D:$D, "&lt;1000",KickStarter!$R:$R,"PLAYS")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  <c r="J2" s="17"/>
    </row>
    <row r="3" spans="1:10" x14ac:dyDescent="0.2">
      <c r="A3" t="s">
        <v>8389</v>
      </c>
      <c r="B3">
        <f>COUNTIFS(KickStarter!$F:$F, "SUCCESSFUL", KickStarter!$D:$D, "&gt;=1000",KickStarter!$D:$D, "&lt;=4999", KickStarter!$R:$R,"PLAYS")</f>
        <v>388</v>
      </c>
      <c r="C3">
        <f>COUNTIFS(KickStarter!$F:$F, "FAILED", KickStarter!$D:$D, "&gt;=1000",KickStarter!$D:$D, "&lt;=4999", KickStarter!$R:$R,"PLAYS")</f>
        <v>146</v>
      </c>
      <c r="D3">
        <f>COUNTIFS(KickStarter!$F:$F, "CANCELED", KickStarter!$D:$D, "&gt;=1000",KickStarter!$D:$D, "&lt;=4999", KickStarter!$R:$R,"PLAYS")</f>
        <v>0</v>
      </c>
      <c r="E3">
        <f>SUM(B3:D3)</f>
        <v>534</v>
      </c>
      <c r="F3" s="19">
        <f t="shared" ref="F3:F13" si="0">(B3/E3)</f>
        <v>0.72659176029962547</v>
      </c>
      <c r="G3" s="19">
        <f t="shared" ref="G3:G13" si="1">(C3/E3)</f>
        <v>0.27340823970037453</v>
      </c>
      <c r="H3" s="19">
        <f t="shared" ref="H3:H13" si="2">(D3/E3)</f>
        <v>0</v>
      </c>
      <c r="J3" s="17"/>
    </row>
    <row r="4" spans="1:10" x14ac:dyDescent="0.2">
      <c r="A4" t="s">
        <v>8390</v>
      </c>
      <c r="B4">
        <f>COUNTIFS(KickStarter!$F:$F, "SUCCESSFUL", KickStarter!$D:$D, "&gt;=5000",KickStarter!$D:$D, "&lt;=9999", KickStarter!$R:$R,"PLAYS")</f>
        <v>93</v>
      </c>
      <c r="C4">
        <f>COUNTIFS(KickStarter!$F:$F, "FAILED", KickStarter!$D:$D, "&gt;=5000",KickStarter!$D:$D, "&lt;=9999", KickStarter!$R:$R,"PLAYS")</f>
        <v>76</v>
      </c>
      <c r="D4">
        <f>COUNTIFS(KickStarter!$F:$F, "CANCELED", KickStarter!$D:$D, "&gt;=5000",KickStarter!$D:$D, "&lt;=9999", KickStarter!$R:$R,"PLAYS")</f>
        <v>0</v>
      </c>
      <c r="E4">
        <f>SUM(B4:D4)</f>
        <v>169</v>
      </c>
      <c r="F4" s="19">
        <f t="shared" si="0"/>
        <v>0.55029585798816572</v>
      </c>
      <c r="G4" s="19">
        <f t="shared" si="1"/>
        <v>0.44970414201183434</v>
      </c>
      <c r="H4" s="19">
        <f t="shared" si="2"/>
        <v>0</v>
      </c>
      <c r="J4" s="17"/>
    </row>
    <row r="5" spans="1:10" x14ac:dyDescent="0.2">
      <c r="A5" t="s">
        <v>8391</v>
      </c>
      <c r="B5">
        <f>COUNTIFS(KickStarter!$F:$F, "SUCCESSFUL", KickStarter!$D:$D, "&gt;=10000",KickStarter!$D:$D, "&lt;=14999", KickStarter!$R:$R,"PLAYS")</f>
        <v>39</v>
      </c>
      <c r="C5">
        <f>COUNTIFS(KickStarter!$F:$F, "FAILED", KickStarter!$D:$D, "&gt;=10000",KickStarter!$D:$D, "&lt;=14999", KickStarter!$R:$R,"PLAYS")</f>
        <v>33</v>
      </c>
      <c r="D5">
        <f>COUNTIFS(KickStarter!$F:$F, "CANCELED", KickStarter!$D:$D, "&gt;=10000",KickStarter!$D:$D, "&lt;=14999", KickStarter!$R:$R,"PLAYS")</f>
        <v>0</v>
      </c>
      <c r="E5">
        <f t="shared" ref="E3:E13" si="3">SUM(B5:D5)</f>
        <v>72</v>
      </c>
      <c r="F5" s="19">
        <f t="shared" si="0"/>
        <v>0.54166666666666663</v>
      </c>
      <c r="G5" s="19">
        <f t="shared" si="1"/>
        <v>0.45833333333333331</v>
      </c>
      <c r="H5" s="19">
        <f t="shared" si="2"/>
        <v>0</v>
      </c>
      <c r="J5" s="17"/>
    </row>
    <row r="6" spans="1:10" x14ac:dyDescent="0.2">
      <c r="A6" t="s">
        <v>8392</v>
      </c>
      <c r="B6">
        <f>COUNTIFS(KickStarter!$F:$F, "SUCCESSFUL", KickStarter!$D:$D, "&gt;=15000",KickStarter!$D:$D, "&lt;=19999", KickStarter!$R:$R,"PLAYS")</f>
        <v>12</v>
      </c>
      <c r="C6">
        <f>COUNTIFS(KickStarter!$F:$F, "FAILED", KickStarter!$D:$D, "&gt;=15000",KickStarter!$D:$D, "&lt;=19999", KickStarter!$R:$R,"PLAYS")</f>
        <v>12</v>
      </c>
      <c r="D6">
        <f>COUNTIFS(KickStarter!$F:$F, "CANCELED", KickStarter!$D:$D, "&gt;=15000",KickStarter!$D:$D, "&lt;=19999", KickStarter!$R:$R,"PLAYS")</f>
        <v>0</v>
      </c>
      <c r="E6">
        <f t="shared" si="3"/>
        <v>24</v>
      </c>
      <c r="F6" s="19">
        <f t="shared" si="0"/>
        <v>0.5</v>
      </c>
      <c r="G6" s="19">
        <f t="shared" si="1"/>
        <v>0.5</v>
      </c>
      <c r="H6" s="19">
        <f t="shared" si="2"/>
        <v>0</v>
      </c>
      <c r="J6" s="17"/>
    </row>
    <row r="7" spans="1:10" x14ac:dyDescent="0.2">
      <c r="A7" t="s">
        <v>8393</v>
      </c>
      <c r="B7">
        <f>COUNTIFS(KickStarter!$F:$F, "SUCCESSFUL", KickStarter!$D:$D, "&gt;=20000",KickStarter!$D:$D, "&lt;=24999", KickStarter!$R:$R,"PLAYS")</f>
        <v>9</v>
      </c>
      <c r="C7">
        <f>COUNTIFS(KickStarter!$F:$F, "FAILED", KickStarter!$D:$D, "&gt;=20000",KickStarter!$D:$D, "&lt;=24999", KickStarter!$R:$R,"PLAYS")</f>
        <v>11</v>
      </c>
      <c r="D7">
        <f>COUNTIFS(KickStarter!$F:$F, "CANCELED", KickStarter!$D:$D, "&gt;=20000",KickStarter!$D:$D, "&lt;=24999", KickStarter!$R:$R,"PLAYS")</f>
        <v>0</v>
      </c>
      <c r="E7">
        <f t="shared" si="3"/>
        <v>20</v>
      </c>
      <c r="F7" s="19">
        <f t="shared" si="0"/>
        <v>0.45</v>
      </c>
      <c r="G7" s="19">
        <f t="shared" si="1"/>
        <v>0.55000000000000004</v>
      </c>
      <c r="H7" s="19">
        <f t="shared" si="2"/>
        <v>0</v>
      </c>
      <c r="J7" s="17"/>
    </row>
    <row r="8" spans="1:10" x14ac:dyDescent="0.2">
      <c r="A8" t="s">
        <v>8394</v>
      </c>
      <c r="B8">
        <f>COUNTIFS(KickStarter!$F:$F, "SUCCESSFUL", KickStarter!$D:$D, "&gt;=25000",KickStarter!$D:$D, "&lt;=29999", KickStarter!$R:$R,"PLAYS")</f>
        <v>1</v>
      </c>
      <c r="C8">
        <f>COUNTIFS(KickStarter!$F:$F, "FAILED", KickStarter!$D:$D, "&gt;=25000",KickStarter!$D:$D, "&lt;=29999", KickStarter!$R:$R,"PLAYS")</f>
        <v>4</v>
      </c>
      <c r="D8">
        <f>COUNTIFS(KickStarter!$F:$F, "CANCELED", KickStarter!$D:$D, "&gt;=25000",KickStarter!$D:$D, "&lt;=29999", KickStarter!$R:$R,"PLAYS")</f>
        <v>0</v>
      </c>
      <c r="E8">
        <f t="shared" si="3"/>
        <v>5</v>
      </c>
      <c r="F8" s="19">
        <f t="shared" si="0"/>
        <v>0.2</v>
      </c>
      <c r="G8" s="19">
        <f t="shared" si="1"/>
        <v>0.8</v>
      </c>
      <c r="H8" s="19">
        <f t="shared" si="2"/>
        <v>0</v>
      </c>
      <c r="J8" s="17"/>
    </row>
    <row r="9" spans="1:10" x14ac:dyDescent="0.2">
      <c r="A9" t="s">
        <v>8395</v>
      </c>
      <c r="B9">
        <f>COUNTIFS(KickStarter!$F:$F, "SUCCESSFUL", KickStarter!$D:$D, "&gt;=30000",KickStarter!$D:$D, "&lt;=34999", KickStarter!$R:$R,"PLAYS")</f>
        <v>3</v>
      </c>
      <c r="C9">
        <f>COUNTIFS(KickStarter!$F:$F, "FAILED", KickStarter!$D:$D, "&gt;=30000",KickStarter!$D:$D, "&lt;=34999", KickStarter!$R:$R,"PLAYS")</f>
        <v>8</v>
      </c>
      <c r="D9">
        <f>COUNTIFS(KickStarter!$F:$F, "CANCELED", KickStarter!$D:$D, "&gt;=30000",KickStarter!$D:$D, "&lt;=34999", KickStarter!$R:$R,"PLAYS")</f>
        <v>0</v>
      </c>
      <c r="E9">
        <f t="shared" si="3"/>
        <v>11</v>
      </c>
      <c r="F9" s="19">
        <f t="shared" si="0"/>
        <v>0.27272727272727271</v>
      </c>
      <c r="G9" s="19">
        <f t="shared" si="1"/>
        <v>0.72727272727272729</v>
      </c>
      <c r="H9" s="19">
        <f t="shared" si="2"/>
        <v>0</v>
      </c>
      <c r="J9" s="17"/>
    </row>
    <row r="10" spans="1:10" x14ac:dyDescent="0.2">
      <c r="A10" t="s">
        <v>8396</v>
      </c>
      <c r="B10">
        <f>COUNTIFS(KickStarter!$F:$F, "SUCCESSFUL", KickStarter!$D:$D, "&gt;=35000",KickStarter!$D:$D, "&lt;=39999", KickStarter!$R:$R,"PLAYS")</f>
        <v>4</v>
      </c>
      <c r="C10">
        <f>COUNTIFS(KickStarter!$F:$F, "FAILED", KickStarter!$D:$D, "&gt;=35000",KickStarter!$D:$D, "&lt;=39999", KickStarter!$R:$R,"PLAYS")</f>
        <v>2</v>
      </c>
      <c r="D10">
        <f>COUNTIFS(KickStarter!$F:$F, "CANCELED", KickStarter!$D:$D, "&gt;=35000",KickStarter!$D:$D, "&lt;=39999", KickStarter!$R:$R,"PLAYS")</f>
        <v>0</v>
      </c>
      <c r="E10">
        <f t="shared" si="3"/>
        <v>6</v>
      </c>
      <c r="F10" s="19">
        <f t="shared" si="0"/>
        <v>0.66666666666666663</v>
      </c>
      <c r="G10" s="19">
        <f t="shared" si="1"/>
        <v>0.33333333333333331</v>
      </c>
      <c r="H10" s="19">
        <f t="shared" si="2"/>
        <v>0</v>
      </c>
      <c r="J10" s="17"/>
    </row>
    <row r="11" spans="1:10" x14ac:dyDescent="0.2">
      <c r="A11" t="s">
        <v>8397</v>
      </c>
      <c r="B11">
        <f>COUNTIFS(KickStarter!$F:$F, "SUCCESSFUL", KickStarter!$D:$D, "&gt;=40000",KickStarter!$D:$D, "&lt;=44999", KickStarter!$R:$R,"PLAYS")</f>
        <v>2</v>
      </c>
      <c r="C11">
        <f>COUNTIFS(KickStarter!$F:$F, "FAILED", KickStarter!$D:$D, "&gt;=40000",KickStarter!$D:$D, "&lt;=44999", KickStarter!$R:$R,"PLAYS")</f>
        <v>1</v>
      </c>
      <c r="D11">
        <f>COUNTIFS(KickStarter!$F:$F, "CANCELED", KickStarter!$D:$D, "&gt;=40000",KickStarter!$D:$D, "&lt;=44999", KickStarter!$R:$R,"PLAYS")</f>
        <v>0</v>
      </c>
      <c r="E11">
        <f t="shared" si="3"/>
        <v>3</v>
      </c>
      <c r="F11" s="19">
        <f t="shared" si="0"/>
        <v>0.66666666666666663</v>
      </c>
      <c r="G11" s="19">
        <f t="shared" si="1"/>
        <v>0.33333333333333331</v>
      </c>
      <c r="H11" s="19">
        <f t="shared" si="2"/>
        <v>0</v>
      </c>
      <c r="J11" s="17"/>
    </row>
    <row r="12" spans="1:10" x14ac:dyDescent="0.2">
      <c r="A12" t="s">
        <v>8398</v>
      </c>
      <c r="B12">
        <f>COUNTIFS(KickStarter!$F:$F, "SUCCESSFUL", KickStarter!$D:$D, "&gt;=45000",KickStarter!$D:$D, "&lt;=49999", KickStarter!$R:$R,"PLAYS")</f>
        <v>0</v>
      </c>
      <c r="C12">
        <f>COUNTIFS(KickStarter!$F:$F, "FAILED", KickStarter!$D:$D, "&gt;=45000",KickStarter!$D:$D, "&lt;=49999", KickStarter!$R:$R,"PLAYS")</f>
        <v>1</v>
      </c>
      <c r="D12">
        <f>COUNTIFS(KickStarter!$F:$F, "CANCELED", KickStarter!$D:$D, "&gt;=45000",KickStarter!$D:$D, "&lt;=49999", KickStarter!$R:$R,"PLAYS")</f>
        <v>0</v>
      </c>
      <c r="E12">
        <f t="shared" si="3"/>
        <v>1</v>
      </c>
      <c r="F12" s="19">
        <f t="shared" si="0"/>
        <v>0</v>
      </c>
      <c r="G12" s="19">
        <f t="shared" si="1"/>
        <v>1</v>
      </c>
      <c r="H12" s="19">
        <f t="shared" si="2"/>
        <v>0</v>
      </c>
      <c r="J12" s="17"/>
    </row>
    <row r="13" spans="1:10" x14ac:dyDescent="0.2">
      <c r="A13" t="s">
        <v>8399</v>
      </c>
      <c r="B13">
        <f>COUNTIFS(KickStarter!$F:$F, "SUCCESSFUL", KickStarter!$D:$D, "&gt;=50000", KickStarter!$R:$R,"PLAYS")</f>
        <v>2</v>
      </c>
      <c r="C13">
        <f>COUNTIFS(KickStarter!$F:$F, "FAILED", KickStarter!$D:$D, "&gt;=50000", KickStarter!$R:$R,"PLAYS")</f>
        <v>14</v>
      </c>
      <c r="D13">
        <f>COUNTIFS(KickStarter!$F:$F, "CANCELED", KickStarter!$D:$D, "&gt;=50000", KickStarter!$R:$R,"PLAYS")</f>
        <v>0</v>
      </c>
      <c r="E13">
        <f t="shared" si="3"/>
        <v>16</v>
      </c>
      <c r="F13" s="19">
        <f t="shared" si="0"/>
        <v>0.125</v>
      </c>
      <c r="G13" s="19">
        <f t="shared" si="1"/>
        <v>0.875</v>
      </c>
      <c r="H13" s="19">
        <f t="shared" si="2"/>
        <v>0</v>
      </c>
      <c r="J13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15F4-6DA8-4D4D-A8FF-A3D8649DAD77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B1CCD-FF61-2B4B-8C56-278E74DD2BE3}">
  <dimension ref="A1:F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Outcomes based on Category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2022-01-08T20:32:54Z</dcterms:modified>
</cp:coreProperties>
</file>