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timelines/timeline2.xml" ContentType="application/vnd.ms-excel.timelin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rabbi\OneDrive\Documents\DATA ANALYSIS\Phase 1\Portfolio Projects\EXCEL\CoffeeData\Report\"/>
    </mc:Choice>
  </mc:AlternateContent>
  <xr:revisionPtr revIDLastSave="0" documentId="13_ncr:1_{142E6B4F-CAC7-476E-B881-25E4EB114E4C}" xr6:coauthVersionLast="47" xr6:coauthVersionMax="47" xr10:uidLastSave="{00000000-0000-0000-0000-000000000000}"/>
  <bookViews>
    <workbookView xWindow="-108" yWindow="-108" windowWidth="23256" windowHeight="12456" activeTab="6" xr2:uid="{00000000-000D-0000-FFFF-FFFF00000000}"/>
  </bookViews>
  <sheets>
    <sheet name="Dashboard" sheetId="26" r:id="rId1"/>
    <sheet name="Total Sales" sheetId="27" r:id="rId2"/>
    <sheet name="Total Sales Per Country" sheetId="28" r:id="rId3"/>
    <sheet name="Top 5 Customers" sheetId="29" r:id="rId4"/>
    <sheet name="Average Roast type" sheetId="30" r:id="rId5"/>
    <sheet name="Filters" sheetId="31" r:id="rId6"/>
    <sheet name="orders" sheetId="17" r:id="rId7"/>
    <sheet name="customers" sheetId="13" r:id="rId8"/>
    <sheet name="products" sheetId="2" r:id="rId9"/>
  </sheets>
  <definedNames>
    <definedName name="_xlnm._FilterDatabase" localSheetId="6" hidden="1">orders!$A$1:$M$1001</definedName>
    <definedName name="_xlnm._FilterDatabase" localSheetId="8" hidden="1">products!$A$1:$G$49</definedName>
    <definedName name="NativeTimeline_Order_Date1">#N/A</definedName>
    <definedName name="Slicer_Country1">#N/A</definedName>
    <definedName name="Slicer_Loyalty_Card1">#N/A</definedName>
    <definedName name="Slicer_Quantity">#N/A</definedName>
    <definedName name="Slicer_Size1">#N/A</definedName>
  </definedNames>
  <calcPr calcId="181029"/>
  <pivotCaches>
    <pivotCache cacheId="70"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Lst>
</workbook>
</file>

<file path=xl/calcChain.xml><?xml version="1.0" encoding="utf-8"?>
<calcChain xmlns="http://schemas.openxmlformats.org/spreadsheetml/2006/main">
  <c r="I3" i="17" l="1"/>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I2" i="17"/>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99" i="17"/>
  <c r="J100" i="17"/>
  <c r="J101" i="17"/>
  <c r="J102" i="17"/>
  <c r="J103" i="17"/>
  <c r="J104" i="17"/>
  <c r="J105" i="17"/>
  <c r="J106" i="17"/>
  <c r="J107" i="17"/>
  <c r="J108" i="17"/>
  <c r="J109" i="17"/>
  <c r="J110" i="17"/>
  <c r="J111" i="17"/>
  <c r="J112" i="17"/>
  <c r="J113" i="17"/>
  <c r="J114" i="17"/>
  <c r="J115" i="17"/>
  <c r="J116" i="17"/>
  <c r="J117" i="17"/>
  <c r="J118" i="17"/>
  <c r="J119" i="17"/>
  <c r="J120" i="17"/>
  <c r="J121" i="17"/>
  <c r="J122" i="17"/>
  <c r="J123" i="17"/>
  <c r="J124" i="17"/>
  <c r="J125" i="17"/>
  <c r="J126" i="17"/>
  <c r="J127" i="17"/>
  <c r="J128" i="17"/>
  <c r="J129" i="17"/>
  <c r="J130" i="17"/>
  <c r="J131" i="17"/>
  <c r="J132" i="17"/>
  <c r="J133" i="17"/>
  <c r="J134" i="17"/>
  <c r="J135" i="17"/>
  <c r="J136" i="17"/>
  <c r="J137" i="17"/>
  <c r="J138" i="17"/>
  <c r="J139" i="17"/>
  <c r="J140" i="17"/>
  <c r="J141" i="17"/>
  <c r="J142" i="17"/>
  <c r="J143" i="17"/>
  <c r="J144" i="17"/>
  <c r="J145" i="17"/>
  <c r="J146" i="17"/>
  <c r="J147" i="17"/>
  <c r="J148" i="17"/>
  <c r="J149" i="17"/>
  <c r="J150" i="17"/>
  <c r="J151" i="17"/>
  <c r="J152" i="17"/>
  <c r="J153" i="17"/>
  <c r="J154" i="17"/>
  <c r="J155" i="17"/>
  <c r="J156" i="17"/>
  <c r="J157" i="17"/>
  <c r="J158" i="17"/>
  <c r="J159" i="17"/>
  <c r="J160" i="17"/>
  <c r="J161" i="17"/>
  <c r="J162" i="17"/>
  <c r="J163" i="17"/>
  <c r="J164" i="17"/>
  <c r="J165" i="17"/>
  <c r="J166" i="17"/>
  <c r="J167" i="17"/>
  <c r="J168" i="17"/>
  <c r="J169" i="17"/>
  <c r="J170" i="17"/>
  <c r="J171" i="17"/>
  <c r="J172" i="17"/>
  <c r="J173" i="17"/>
  <c r="J174" i="17"/>
  <c r="J175" i="17"/>
  <c r="J176" i="17"/>
  <c r="J177" i="17"/>
  <c r="J178" i="17"/>
  <c r="J179" i="17"/>
  <c r="J180" i="17"/>
  <c r="J181" i="17"/>
  <c r="J182" i="17"/>
  <c r="J183" i="17"/>
  <c r="J184" i="17"/>
  <c r="J185" i="17"/>
  <c r="J186" i="17"/>
  <c r="J187" i="17"/>
  <c r="J188" i="17"/>
  <c r="J189" i="17"/>
  <c r="J190" i="17"/>
  <c r="J191" i="17"/>
  <c r="J192" i="17"/>
  <c r="J193" i="17"/>
  <c r="J194" i="17"/>
  <c r="J195" i="17"/>
  <c r="J196" i="17"/>
  <c r="J197" i="17"/>
  <c r="J198" i="17"/>
  <c r="J199" i="17"/>
  <c r="J200" i="17"/>
  <c r="J201" i="17"/>
  <c r="J202" i="17"/>
  <c r="J203" i="17"/>
  <c r="J204" i="17"/>
  <c r="J205" i="17"/>
  <c r="J206" i="17"/>
  <c r="J207" i="17"/>
  <c r="J208" i="17"/>
  <c r="J209" i="17"/>
  <c r="J210" i="17"/>
  <c r="J211" i="17"/>
  <c r="J212" i="17"/>
  <c r="J213" i="17"/>
  <c r="J214" i="17"/>
  <c r="J215" i="17"/>
  <c r="J216" i="17"/>
  <c r="J217" i="17"/>
  <c r="J218" i="17"/>
  <c r="J219" i="17"/>
  <c r="J220" i="17"/>
  <c r="J221" i="17"/>
  <c r="J222" i="17"/>
  <c r="J223" i="17"/>
  <c r="J224" i="17"/>
  <c r="J225" i="17"/>
  <c r="J226" i="17"/>
  <c r="J227" i="17"/>
  <c r="J228" i="17"/>
  <c r="J229" i="17"/>
  <c r="J230" i="17"/>
  <c r="J231" i="17"/>
  <c r="J232" i="17"/>
  <c r="J233" i="17"/>
  <c r="J234" i="17"/>
  <c r="J235" i="17"/>
  <c r="J236" i="17"/>
  <c r="J237" i="17"/>
  <c r="J238" i="17"/>
  <c r="J239" i="17"/>
  <c r="J240" i="17"/>
  <c r="J241" i="17"/>
  <c r="J242" i="17"/>
  <c r="J243" i="17"/>
  <c r="J244" i="17"/>
  <c r="J245" i="17"/>
  <c r="J246" i="17"/>
  <c r="J247" i="17"/>
  <c r="J248" i="17"/>
  <c r="J249" i="17"/>
  <c r="J250" i="17"/>
  <c r="J251" i="17"/>
  <c r="J252" i="17"/>
  <c r="J253" i="17"/>
  <c r="J254" i="17"/>
  <c r="J255" i="17"/>
  <c r="J256" i="17"/>
  <c r="J257" i="17"/>
  <c r="J258" i="17"/>
  <c r="J259" i="17"/>
  <c r="J260" i="17"/>
  <c r="J261" i="17"/>
  <c r="J262" i="17"/>
  <c r="J263" i="17"/>
  <c r="J264" i="17"/>
  <c r="J265" i="17"/>
  <c r="J266" i="17"/>
  <c r="J267" i="17"/>
  <c r="J268" i="17"/>
  <c r="J269" i="17"/>
  <c r="J270" i="17"/>
  <c r="J271" i="17"/>
  <c r="J272" i="17"/>
  <c r="J273" i="17"/>
  <c r="J274" i="17"/>
  <c r="J275" i="17"/>
  <c r="J276" i="17"/>
  <c r="J277" i="17"/>
  <c r="J278" i="17"/>
  <c r="J279" i="17"/>
  <c r="J280" i="17"/>
  <c r="J281" i="17"/>
  <c r="J282" i="17"/>
  <c r="J283" i="17"/>
  <c r="J284" i="17"/>
  <c r="J285" i="17"/>
  <c r="J286" i="17"/>
  <c r="J287" i="17"/>
  <c r="J288" i="17"/>
  <c r="J289" i="17"/>
  <c r="J290" i="17"/>
  <c r="J291" i="17"/>
  <c r="J292" i="17"/>
  <c r="J293" i="17"/>
  <c r="J294" i="17"/>
  <c r="J295" i="17"/>
  <c r="J296" i="17"/>
  <c r="J297" i="17"/>
  <c r="J298" i="17"/>
  <c r="J299" i="17"/>
  <c r="J300" i="17"/>
  <c r="J301" i="17"/>
  <c r="J302" i="17"/>
  <c r="J303" i="17"/>
  <c r="J304" i="17"/>
  <c r="J305" i="17"/>
  <c r="J306" i="17"/>
  <c r="J307" i="17"/>
  <c r="J308" i="17"/>
  <c r="J309" i="17"/>
  <c r="J310" i="17"/>
  <c r="J311" i="17"/>
  <c r="J312" i="17"/>
  <c r="J313" i="17"/>
  <c r="J314" i="17"/>
  <c r="J315" i="17"/>
  <c r="J316" i="17"/>
  <c r="J317" i="17"/>
  <c r="J318" i="17"/>
  <c r="J319" i="17"/>
  <c r="J320" i="17"/>
  <c r="J321" i="17"/>
  <c r="J322" i="17"/>
  <c r="J323" i="17"/>
  <c r="J324" i="17"/>
  <c r="J325" i="17"/>
  <c r="J326" i="17"/>
  <c r="J327" i="17"/>
  <c r="J328" i="17"/>
  <c r="J329" i="17"/>
  <c r="J330" i="17"/>
  <c r="J331" i="17"/>
  <c r="J332" i="17"/>
  <c r="J333" i="17"/>
  <c r="J334" i="17"/>
  <c r="J335" i="17"/>
  <c r="J336" i="17"/>
  <c r="J337" i="17"/>
  <c r="J338" i="17"/>
  <c r="J339" i="17"/>
  <c r="J340" i="17"/>
  <c r="J341" i="17"/>
  <c r="J342" i="17"/>
  <c r="J343" i="17"/>
  <c r="J344" i="17"/>
  <c r="J345" i="17"/>
  <c r="J346" i="17"/>
  <c r="J347" i="17"/>
  <c r="J348" i="17"/>
  <c r="J349" i="17"/>
  <c r="J350" i="17"/>
  <c r="J351" i="17"/>
  <c r="J352" i="17"/>
  <c r="J353" i="17"/>
  <c r="J354" i="17"/>
  <c r="J355" i="17"/>
  <c r="J356" i="17"/>
  <c r="J357" i="17"/>
  <c r="J358" i="17"/>
  <c r="J359" i="17"/>
  <c r="J360" i="17"/>
  <c r="J361" i="17"/>
  <c r="J362" i="17"/>
  <c r="J363" i="17"/>
  <c r="J364" i="17"/>
  <c r="J365" i="17"/>
  <c r="J366" i="17"/>
  <c r="J367" i="17"/>
  <c r="J368" i="17"/>
  <c r="J369" i="17"/>
  <c r="J370" i="17"/>
  <c r="J371" i="17"/>
  <c r="J372" i="17"/>
  <c r="J373" i="17"/>
  <c r="J374" i="17"/>
  <c r="J375" i="17"/>
  <c r="J376" i="17"/>
  <c r="J377" i="17"/>
  <c r="J378" i="17"/>
  <c r="J379" i="17"/>
  <c r="J380" i="17"/>
  <c r="J381" i="17"/>
  <c r="J382" i="17"/>
  <c r="J383" i="17"/>
  <c r="J384" i="17"/>
  <c r="J385" i="17"/>
  <c r="J386" i="17"/>
  <c r="J387" i="17"/>
  <c r="J388" i="17"/>
  <c r="J389" i="17"/>
  <c r="J390" i="17"/>
  <c r="J391" i="17"/>
  <c r="J392" i="17"/>
  <c r="J393" i="17"/>
  <c r="J394" i="17"/>
  <c r="J395" i="17"/>
  <c r="J396" i="17"/>
  <c r="J397" i="17"/>
  <c r="J398" i="17"/>
  <c r="J399" i="17"/>
  <c r="J400" i="17"/>
  <c r="J401" i="17"/>
  <c r="J402" i="17"/>
  <c r="J403" i="17"/>
  <c r="J404" i="17"/>
  <c r="J405" i="17"/>
  <c r="J406" i="17"/>
  <c r="J407" i="17"/>
  <c r="J408" i="17"/>
  <c r="J409" i="17"/>
  <c r="J410" i="17"/>
  <c r="J411" i="17"/>
  <c r="J412" i="17"/>
  <c r="J413" i="17"/>
  <c r="J414" i="17"/>
  <c r="J415" i="17"/>
  <c r="J416" i="17"/>
  <c r="J417" i="17"/>
  <c r="J418" i="17"/>
  <c r="J419" i="17"/>
  <c r="J420" i="17"/>
  <c r="J421" i="17"/>
  <c r="J422" i="17"/>
  <c r="J423" i="17"/>
  <c r="J424" i="17"/>
  <c r="J425" i="17"/>
  <c r="J426" i="17"/>
  <c r="J427" i="17"/>
  <c r="J428" i="17"/>
  <c r="J429" i="17"/>
  <c r="J430" i="17"/>
  <c r="J431" i="17"/>
  <c r="J432" i="17"/>
  <c r="J433" i="17"/>
  <c r="J434" i="17"/>
  <c r="J435" i="17"/>
  <c r="J436" i="17"/>
  <c r="J437" i="17"/>
  <c r="J438" i="17"/>
  <c r="J439" i="17"/>
  <c r="J440" i="17"/>
  <c r="J441" i="17"/>
  <c r="J442" i="17"/>
  <c r="J443" i="17"/>
  <c r="J444" i="17"/>
  <c r="J445" i="17"/>
  <c r="J446" i="17"/>
  <c r="J447" i="17"/>
  <c r="J448" i="17"/>
  <c r="J449" i="17"/>
  <c r="J450" i="17"/>
  <c r="J451" i="17"/>
  <c r="J452" i="17"/>
  <c r="J453" i="17"/>
  <c r="J454" i="17"/>
  <c r="J455" i="17"/>
  <c r="J456" i="17"/>
  <c r="J457" i="17"/>
  <c r="J458" i="17"/>
  <c r="J459" i="17"/>
  <c r="J460" i="17"/>
  <c r="J461" i="17"/>
  <c r="J462" i="17"/>
  <c r="J463" i="17"/>
  <c r="J464" i="17"/>
  <c r="J465" i="17"/>
  <c r="J466" i="17"/>
  <c r="J467" i="17"/>
  <c r="J468" i="17"/>
  <c r="J469" i="17"/>
  <c r="J470" i="17"/>
  <c r="J471" i="17"/>
  <c r="J472" i="17"/>
  <c r="J473" i="17"/>
  <c r="J474" i="17"/>
  <c r="J475" i="17"/>
  <c r="J476" i="17"/>
  <c r="J477" i="17"/>
  <c r="J478" i="17"/>
  <c r="J479" i="17"/>
  <c r="J480" i="17"/>
  <c r="J481" i="17"/>
  <c r="J482" i="17"/>
  <c r="J483" i="17"/>
  <c r="J484" i="17"/>
  <c r="J485" i="17"/>
  <c r="J486" i="17"/>
  <c r="J487" i="17"/>
  <c r="J488" i="17"/>
  <c r="J489" i="17"/>
  <c r="J490" i="17"/>
  <c r="J491" i="17"/>
  <c r="J492" i="17"/>
  <c r="J493" i="17"/>
  <c r="J494" i="17"/>
  <c r="J495" i="17"/>
  <c r="J496" i="17"/>
  <c r="J497" i="17"/>
  <c r="J498" i="17"/>
  <c r="J499" i="17"/>
  <c r="J500" i="17"/>
  <c r="J501" i="17"/>
  <c r="J502" i="17"/>
  <c r="J503" i="17"/>
  <c r="J504" i="17"/>
  <c r="J505" i="17"/>
  <c r="J506" i="17"/>
  <c r="J507" i="17"/>
  <c r="J508" i="17"/>
  <c r="J509" i="17"/>
  <c r="J510" i="17"/>
  <c r="J511" i="17"/>
  <c r="J512" i="17"/>
  <c r="J513" i="17"/>
  <c r="J514" i="17"/>
  <c r="J515" i="17"/>
  <c r="J516" i="17"/>
  <c r="J517" i="17"/>
  <c r="J518" i="17"/>
  <c r="J519" i="17"/>
  <c r="J520" i="17"/>
  <c r="J521" i="17"/>
  <c r="J522" i="17"/>
  <c r="J523" i="17"/>
  <c r="J524" i="17"/>
  <c r="J525" i="17"/>
  <c r="J526" i="17"/>
  <c r="J527" i="17"/>
  <c r="J528" i="17"/>
  <c r="J529" i="17"/>
  <c r="J530" i="17"/>
  <c r="J531" i="17"/>
  <c r="J532" i="17"/>
  <c r="J533" i="17"/>
  <c r="J534" i="17"/>
  <c r="J535" i="17"/>
  <c r="J536" i="17"/>
  <c r="J537" i="17"/>
  <c r="J538" i="17"/>
  <c r="J539" i="17"/>
  <c r="J540" i="17"/>
  <c r="J541" i="17"/>
  <c r="J542" i="17"/>
  <c r="J543" i="17"/>
  <c r="J544" i="17"/>
  <c r="J545" i="17"/>
  <c r="J546" i="17"/>
  <c r="J547" i="17"/>
  <c r="J548" i="17"/>
  <c r="J549" i="17"/>
  <c r="J550" i="17"/>
  <c r="J551" i="17"/>
  <c r="J552" i="17"/>
  <c r="J553" i="17"/>
  <c r="J554" i="17"/>
  <c r="J555" i="17"/>
  <c r="J556" i="17"/>
  <c r="J557" i="17"/>
  <c r="J558" i="17"/>
  <c r="J559" i="17"/>
  <c r="J560" i="17"/>
  <c r="J561" i="17"/>
  <c r="J562" i="17"/>
  <c r="J563" i="17"/>
  <c r="J564" i="17"/>
  <c r="J565" i="17"/>
  <c r="J566" i="17"/>
  <c r="J567" i="17"/>
  <c r="J568" i="17"/>
  <c r="J569" i="17"/>
  <c r="J570" i="17"/>
  <c r="J571" i="17"/>
  <c r="J572" i="17"/>
  <c r="J573" i="17"/>
  <c r="J574" i="17"/>
  <c r="J575" i="17"/>
  <c r="J576" i="17"/>
  <c r="J577" i="17"/>
  <c r="J578" i="17"/>
  <c r="J579" i="17"/>
  <c r="J580" i="17"/>
  <c r="J581" i="17"/>
  <c r="J582" i="17"/>
  <c r="J583" i="17"/>
  <c r="J584" i="17"/>
  <c r="J585" i="17"/>
  <c r="J586" i="17"/>
  <c r="J587" i="17"/>
  <c r="J588" i="17"/>
  <c r="J589" i="17"/>
  <c r="J590" i="17"/>
  <c r="J591" i="17"/>
  <c r="J592" i="17"/>
  <c r="J593" i="17"/>
  <c r="J594" i="17"/>
  <c r="J595" i="17"/>
  <c r="J596" i="17"/>
  <c r="J597" i="17"/>
  <c r="J598" i="17"/>
  <c r="J599" i="17"/>
  <c r="J600" i="17"/>
  <c r="J601" i="17"/>
  <c r="J602" i="17"/>
  <c r="J603" i="17"/>
  <c r="J604" i="17"/>
  <c r="J605" i="17"/>
  <c r="J606" i="17"/>
  <c r="J607" i="17"/>
  <c r="J608" i="17"/>
  <c r="J609" i="17"/>
  <c r="J610" i="17"/>
  <c r="J611" i="17"/>
  <c r="J612" i="17"/>
  <c r="J613" i="17"/>
  <c r="J614" i="17"/>
  <c r="J615" i="17"/>
  <c r="J616" i="17"/>
  <c r="J617" i="17"/>
  <c r="J618" i="17"/>
  <c r="J619" i="17"/>
  <c r="J620" i="17"/>
  <c r="J621" i="17"/>
  <c r="J622" i="17"/>
  <c r="J623" i="17"/>
  <c r="J624" i="17"/>
  <c r="J625" i="17"/>
  <c r="J626" i="17"/>
  <c r="J627" i="17"/>
  <c r="J628" i="17"/>
  <c r="J629" i="17"/>
  <c r="J630" i="17"/>
  <c r="J631" i="17"/>
  <c r="J632" i="17"/>
  <c r="J633" i="17"/>
  <c r="J634" i="17"/>
  <c r="J635" i="17"/>
  <c r="J636" i="17"/>
  <c r="J637" i="17"/>
  <c r="J638" i="17"/>
  <c r="J639" i="17"/>
  <c r="J640" i="17"/>
  <c r="J641" i="17"/>
  <c r="J642" i="17"/>
  <c r="J643" i="17"/>
  <c r="J644" i="17"/>
  <c r="J645" i="17"/>
  <c r="J646" i="17"/>
  <c r="J647" i="17"/>
  <c r="J648" i="17"/>
  <c r="J649" i="17"/>
  <c r="J650" i="17"/>
  <c r="J651" i="17"/>
  <c r="J652" i="17"/>
  <c r="J653" i="17"/>
  <c r="J654" i="17"/>
  <c r="J655" i="17"/>
  <c r="J656" i="17"/>
  <c r="J657" i="17"/>
  <c r="J658" i="17"/>
  <c r="J659" i="17"/>
  <c r="J660" i="17"/>
  <c r="J661" i="17"/>
  <c r="J662" i="17"/>
  <c r="J663" i="17"/>
  <c r="J664" i="17"/>
  <c r="J665" i="17"/>
  <c r="J666" i="17"/>
  <c r="J667" i="17"/>
  <c r="J668" i="17"/>
  <c r="J669" i="17"/>
  <c r="J670" i="17"/>
  <c r="J671" i="17"/>
  <c r="J672" i="17"/>
  <c r="J673" i="17"/>
  <c r="J674" i="17"/>
  <c r="J675" i="17"/>
  <c r="J676" i="17"/>
  <c r="J677" i="17"/>
  <c r="J678" i="17"/>
  <c r="J679" i="17"/>
  <c r="J680" i="17"/>
  <c r="J681" i="17"/>
  <c r="J682" i="17"/>
  <c r="J683" i="17"/>
  <c r="J684" i="17"/>
  <c r="J685" i="17"/>
  <c r="J686" i="17"/>
  <c r="J687" i="17"/>
  <c r="J688" i="17"/>
  <c r="J689" i="17"/>
  <c r="J690" i="17"/>
  <c r="J691" i="17"/>
  <c r="J692" i="17"/>
  <c r="J693" i="17"/>
  <c r="J694" i="17"/>
  <c r="J695" i="17"/>
  <c r="J696" i="17"/>
  <c r="J697" i="17"/>
  <c r="J698" i="17"/>
  <c r="J699" i="17"/>
  <c r="J700" i="17"/>
  <c r="J701" i="17"/>
  <c r="J702" i="17"/>
  <c r="J703" i="17"/>
  <c r="J704" i="17"/>
  <c r="J705" i="17"/>
  <c r="J706" i="17"/>
  <c r="J707" i="17"/>
  <c r="J708" i="17"/>
  <c r="J709" i="17"/>
  <c r="J710" i="17"/>
  <c r="J711" i="17"/>
  <c r="J712" i="17"/>
  <c r="J713" i="17"/>
  <c r="J714" i="17"/>
  <c r="J715" i="17"/>
  <c r="J716" i="17"/>
  <c r="J717" i="17"/>
  <c r="J718" i="17"/>
  <c r="J719" i="17"/>
  <c r="J720" i="17"/>
  <c r="J721" i="17"/>
  <c r="J722" i="17"/>
  <c r="J723" i="17"/>
  <c r="J724" i="17"/>
  <c r="J725" i="17"/>
  <c r="J726" i="17"/>
  <c r="J727" i="17"/>
  <c r="J728" i="17"/>
  <c r="J729" i="17"/>
  <c r="J730" i="17"/>
  <c r="J731" i="17"/>
  <c r="J732" i="17"/>
  <c r="J733" i="17"/>
  <c r="J734" i="17"/>
  <c r="J735" i="17"/>
  <c r="J736" i="17"/>
  <c r="J737" i="17"/>
  <c r="J738" i="17"/>
  <c r="J739" i="17"/>
  <c r="J740" i="17"/>
  <c r="J741" i="17"/>
  <c r="J742" i="17"/>
  <c r="J743" i="17"/>
  <c r="J744" i="17"/>
  <c r="J745" i="17"/>
  <c r="J746" i="17"/>
  <c r="J747" i="17"/>
  <c r="J748" i="17"/>
  <c r="J749" i="17"/>
  <c r="J750" i="17"/>
  <c r="J751" i="17"/>
  <c r="J752" i="17"/>
  <c r="J753" i="17"/>
  <c r="J754" i="17"/>
  <c r="J755" i="17"/>
  <c r="J756" i="17"/>
  <c r="J757" i="17"/>
  <c r="J758" i="17"/>
  <c r="J759" i="17"/>
  <c r="J760" i="17"/>
  <c r="J761" i="17"/>
  <c r="J762" i="17"/>
  <c r="J763" i="17"/>
  <c r="J764" i="17"/>
  <c r="J765" i="17"/>
  <c r="J766" i="17"/>
  <c r="J767" i="17"/>
  <c r="J768" i="17"/>
  <c r="J769" i="17"/>
  <c r="J770" i="17"/>
  <c r="J771" i="17"/>
  <c r="J772" i="17"/>
  <c r="J773" i="17"/>
  <c r="J774" i="17"/>
  <c r="J775" i="17"/>
  <c r="J776" i="17"/>
  <c r="J777" i="17"/>
  <c r="J778" i="17"/>
  <c r="J779" i="17"/>
  <c r="J780" i="17"/>
  <c r="J781" i="17"/>
  <c r="J782" i="17"/>
  <c r="J783" i="17"/>
  <c r="J784" i="17"/>
  <c r="J785" i="17"/>
  <c r="J786" i="17"/>
  <c r="J787" i="17"/>
  <c r="J788" i="17"/>
  <c r="J789" i="17"/>
  <c r="J790" i="17"/>
  <c r="J791" i="17"/>
  <c r="J792" i="17"/>
  <c r="J793" i="17"/>
  <c r="J794" i="17"/>
  <c r="J795" i="17"/>
  <c r="J796" i="17"/>
  <c r="J797" i="17"/>
  <c r="J798" i="17"/>
  <c r="J799" i="17"/>
  <c r="J800" i="17"/>
  <c r="J801" i="17"/>
  <c r="J802" i="17"/>
  <c r="J803" i="17"/>
  <c r="J804" i="17"/>
  <c r="J805" i="17"/>
  <c r="J806" i="17"/>
  <c r="J807" i="17"/>
  <c r="J808" i="17"/>
  <c r="J809" i="17"/>
  <c r="J810" i="17"/>
  <c r="J811" i="17"/>
  <c r="J812" i="17"/>
  <c r="J813" i="17"/>
  <c r="J814" i="17"/>
  <c r="J815" i="17"/>
  <c r="J816" i="17"/>
  <c r="J817" i="17"/>
  <c r="J818" i="17"/>
  <c r="J819" i="17"/>
  <c r="J820" i="17"/>
  <c r="J821" i="17"/>
  <c r="J822" i="17"/>
  <c r="J823" i="17"/>
  <c r="J824" i="17"/>
  <c r="J825" i="17"/>
  <c r="J826" i="17"/>
  <c r="J827" i="17"/>
  <c r="J828" i="17"/>
  <c r="J829" i="17"/>
  <c r="J830" i="17"/>
  <c r="J831" i="17"/>
  <c r="J832" i="17"/>
  <c r="J833" i="17"/>
  <c r="J834" i="17"/>
  <c r="J835" i="17"/>
  <c r="J836" i="17"/>
  <c r="J837" i="17"/>
  <c r="J838" i="17"/>
  <c r="J839" i="17"/>
  <c r="J840" i="17"/>
  <c r="J841" i="17"/>
  <c r="J842" i="17"/>
  <c r="J843" i="17"/>
  <c r="J844" i="17"/>
  <c r="J845" i="17"/>
  <c r="J846" i="17"/>
  <c r="J847" i="17"/>
  <c r="J848" i="17"/>
  <c r="J849" i="17"/>
  <c r="J850" i="17"/>
  <c r="J851" i="17"/>
  <c r="J852" i="17"/>
  <c r="J853" i="17"/>
  <c r="J854" i="17"/>
  <c r="J855" i="17"/>
  <c r="J856" i="17"/>
  <c r="J857" i="17"/>
  <c r="J858" i="17"/>
  <c r="J859" i="17"/>
  <c r="J860" i="17"/>
  <c r="J861" i="17"/>
  <c r="J862" i="17"/>
  <c r="J863" i="17"/>
  <c r="J864" i="17"/>
  <c r="J865" i="17"/>
  <c r="J866" i="17"/>
  <c r="J867" i="17"/>
  <c r="J868" i="17"/>
  <c r="J869" i="17"/>
  <c r="J870" i="17"/>
  <c r="J871" i="17"/>
  <c r="J872" i="17"/>
  <c r="J873" i="17"/>
  <c r="J874" i="17"/>
  <c r="J875" i="17"/>
  <c r="J876" i="17"/>
  <c r="J877" i="17"/>
  <c r="J878" i="17"/>
  <c r="J879" i="17"/>
  <c r="J880" i="17"/>
  <c r="J881" i="17"/>
  <c r="J882" i="17"/>
  <c r="J883" i="17"/>
  <c r="J884" i="17"/>
  <c r="J885" i="17"/>
  <c r="J886" i="17"/>
  <c r="J887" i="17"/>
  <c r="J888" i="17"/>
  <c r="J889" i="17"/>
  <c r="J890" i="17"/>
  <c r="J891" i="17"/>
  <c r="J892" i="17"/>
  <c r="J893" i="17"/>
  <c r="J894" i="17"/>
  <c r="J895" i="17"/>
  <c r="J896" i="17"/>
  <c r="J897" i="17"/>
  <c r="J898" i="17"/>
  <c r="J899" i="17"/>
  <c r="J900" i="17"/>
  <c r="J901" i="17"/>
  <c r="J902" i="17"/>
  <c r="J903" i="17"/>
  <c r="J904" i="17"/>
  <c r="J905" i="17"/>
  <c r="J906" i="17"/>
  <c r="J907" i="17"/>
  <c r="J908" i="17"/>
  <c r="J909" i="17"/>
  <c r="J910" i="17"/>
  <c r="J911" i="17"/>
  <c r="J912" i="17"/>
  <c r="J913" i="17"/>
  <c r="J914" i="17"/>
  <c r="J915" i="17"/>
  <c r="J916" i="17"/>
  <c r="J917" i="17"/>
  <c r="J918" i="17"/>
  <c r="J919" i="17"/>
  <c r="J920" i="17"/>
  <c r="J921" i="17"/>
  <c r="J922" i="17"/>
  <c r="J923" i="17"/>
  <c r="J924" i="17"/>
  <c r="J925" i="17"/>
  <c r="J926" i="17"/>
  <c r="J927" i="17"/>
  <c r="J928" i="17"/>
  <c r="J929" i="17"/>
  <c r="J930" i="17"/>
  <c r="J931" i="17"/>
  <c r="J932" i="17"/>
  <c r="J933" i="17"/>
  <c r="J934" i="17"/>
  <c r="J935" i="17"/>
  <c r="J936" i="17"/>
  <c r="J937" i="17"/>
  <c r="J938" i="17"/>
  <c r="J939" i="17"/>
  <c r="J940" i="17"/>
  <c r="J941" i="17"/>
  <c r="J942" i="17"/>
  <c r="J943" i="17"/>
  <c r="J944" i="17"/>
  <c r="J945" i="17"/>
  <c r="J946" i="17"/>
  <c r="J947" i="17"/>
  <c r="J948" i="17"/>
  <c r="J949" i="17"/>
  <c r="J950" i="17"/>
  <c r="J951" i="17"/>
  <c r="J952" i="17"/>
  <c r="J953" i="17"/>
  <c r="J954" i="17"/>
  <c r="J955" i="17"/>
  <c r="J956" i="17"/>
  <c r="J957" i="17"/>
  <c r="J958" i="17"/>
  <c r="J959" i="17"/>
  <c r="J960" i="17"/>
  <c r="J961" i="17"/>
  <c r="J962" i="17"/>
  <c r="J963" i="17"/>
  <c r="J964" i="17"/>
  <c r="J965" i="17"/>
  <c r="J966" i="17"/>
  <c r="J967" i="17"/>
  <c r="J968" i="17"/>
  <c r="J969" i="17"/>
  <c r="J970" i="17"/>
  <c r="J971" i="17"/>
  <c r="J972" i="17"/>
  <c r="J973" i="17"/>
  <c r="J974" i="17"/>
  <c r="J975" i="17"/>
  <c r="J976" i="17"/>
  <c r="J977" i="17"/>
  <c r="J978" i="17"/>
  <c r="J979" i="17"/>
  <c r="J980" i="17"/>
  <c r="J981" i="17"/>
  <c r="J982" i="17"/>
  <c r="J983" i="17"/>
  <c r="J984" i="17"/>
  <c r="J985" i="17"/>
  <c r="J986" i="17"/>
  <c r="J987" i="17"/>
  <c r="J988" i="17"/>
  <c r="J989" i="17"/>
  <c r="J990" i="17"/>
  <c r="J991" i="17"/>
  <c r="J992" i="17"/>
  <c r="J993" i="17"/>
  <c r="J994" i="17"/>
  <c r="J995" i="17"/>
  <c r="J996" i="17"/>
  <c r="J997" i="17"/>
  <c r="J998" i="17"/>
  <c r="J999" i="17"/>
  <c r="J1000" i="17"/>
  <c r="J1001" i="17"/>
  <c r="J2" i="17"/>
  <c r="L3" i="17"/>
  <c r="L4" i="17"/>
  <c r="L5" i="17"/>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5" i="17"/>
  <c r="L56" i="17"/>
  <c r="L57" i="17"/>
  <c r="L58" i="17"/>
  <c r="L59" i="17"/>
  <c r="L60" i="17"/>
  <c r="L61" i="17"/>
  <c r="L62" i="17"/>
  <c r="L63" i="17"/>
  <c r="L64" i="17"/>
  <c r="L65" i="17"/>
  <c r="L66" i="17"/>
  <c r="L67" i="17"/>
  <c r="L68" i="17"/>
  <c r="L69" i="17"/>
  <c r="L70" i="17"/>
  <c r="L71" i="17"/>
  <c r="L72" i="17"/>
  <c r="L73" i="17"/>
  <c r="L74" i="17"/>
  <c r="L75" i="17"/>
  <c r="L76" i="17"/>
  <c r="L77" i="17"/>
  <c r="L78" i="17"/>
  <c r="L79" i="17"/>
  <c r="L80" i="17"/>
  <c r="L81" i="17"/>
  <c r="L82" i="17"/>
  <c r="L83" i="17"/>
  <c r="L84" i="17"/>
  <c r="L85" i="17"/>
  <c r="L86" i="17"/>
  <c r="L87" i="17"/>
  <c r="L88" i="17"/>
  <c r="L89" i="17"/>
  <c r="L90" i="17"/>
  <c r="L91" i="17"/>
  <c r="L92" i="17"/>
  <c r="L93" i="17"/>
  <c r="L94" i="17"/>
  <c r="L95" i="17"/>
  <c r="L96" i="17"/>
  <c r="L97" i="17"/>
  <c r="L98" i="17"/>
  <c r="L99" i="17"/>
  <c r="L100" i="17"/>
  <c r="L101" i="17"/>
  <c r="L102" i="17"/>
  <c r="L103" i="17"/>
  <c r="L104" i="17"/>
  <c r="L105" i="17"/>
  <c r="L106" i="17"/>
  <c r="L107" i="17"/>
  <c r="L108" i="17"/>
  <c r="L109" i="17"/>
  <c r="L110" i="17"/>
  <c r="L111" i="17"/>
  <c r="L112" i="17"/>
  <c r="L113" i="17"/>
  <c r="L114" i="17"/>
  <c r="L115" i="17"/>
  <c r="L116" i="17"/>
  <c r="L117" i="17"/>
  <c r="L118" i="17"/>
  <c r="L119" i="17"/>
  <c r="L120" i="17"/>
  <c r="L121" i="17"/>
  <c r="L122" i="17"/>
  <c r="L123" i="17"/>
  <c r="L124" i="17"/>
  <c r="L125" i="17"/>
  <c r="L126" i="17"/>
  <c r="L127" i="17"/>
  <c r="L128" i="17"/>
  <c r="L129" i="17"/>
  <c r="L130" i="17"/>
  <c r="L131" i="17"/>
  <c r="L132" i="17"/>
  <c r="L133" i="17"/>
  <c r="L134" i="17"/>
  <c r="L135" i="17"/>
  <c r="L136" i="17"/>
  <c r="L137" i="17"/>
  <c r="L138" i="17"/>
  <c r="L139" i="17"/>
  <c r="L140" i="17"/>
  <c r="L141" i="17"/>
  <c r="L142" i="17"/>
  <c r="L143" i="17"/>
  <c r="L144" i="17"/>
  <c r="L145" i="17"/>
  <c r="L146" i="17"/>
  <c r="L147" i="17"/>
  <c r="L148" i="17"/>
  <c r="L149" i="17"/>
  <c r="L150" i="17"/>
  <c r="L151" i="17"/>
  <c r="L152" i="17"/>
  <c r="L153" i="17"/>
  <c r="L154" i="17"/>
  <c r="L155" i="17"/>
  <c r="L156" i="17"/>
  <c r="L157" i="17"/>
  <c r="L158" i="17"/>
  <c r="L159" i="17"/>
  <c r="L160" i="17"/>
  <c r="L161" i="17"/>
  <c r="L162" i="17"/>
  <c r="L163" i="17"/>
  <c r="L164" i="17"/>
  <c r="L165" i="17"/>
  <c r="L166" i="17"/>
  <c r="L167" i="17"/>
  <c r="L168" i="17"/>
  <c r="L169" i="17"/>
  <c r="L170" i="17"/>
  <c r="L171" i="17"/>
  <c r="L172" i="17"/>
  <c r="L173" i="17"/>
  <c r="L174" i="17"/>
  <c r="L175" i="17"/>
  <c r="L176" i="17"/>
  <c r="L177" i="17"/>
  <c r="L178" i="17"/>
  <c r="L179" i="17"/>
  <c r="L180" i="17"/>
  <c r="L181" i="17"/>
  <c r="L182" i="17"/>
  <c r="L183" i="17"/>
  <c r="L184" i="17"/>
  <c r="L185" i="17"/>
  <c r="L186" i="17"/>
  <c r="L187" i="17"/>
  <c r="L188" i="17"/>
  <c r="L189" i="17"/>
  <c r="L190" i="17"/>
  <c r="L191" i="17"/>
  <c r="L192" i="17"/>
  <c r="L193" i="17"/>
  <c r="L194" i="17"/>
  <c r="L195" i="17"/>
  <c r="L196" i="17"/>
  <c r="L197" i="17"/>
  <c r="L198" i="17"/>
  <c r="L199" i="17"/>
  <c r="L200" i="17"/>
  <c r="L201" i="17"/>
  <c r="L202" i="17"/>
  <c r="L203" i="17"/>
  <c r="L204" i="17"/>
  <c r="L205" i="17"/>
  <c r="L206" i="17"/>
  <c r="L207" i="17"/>
  <c r="L208" i="17"/>
  <c r="L209" i="17"/>
  <c r="L210" i="17"/>
  <c r="L211" i="17"/>
  <c r="L212" i="17"/>
  <c r="L213" i="17"/>
  <c r="L214" i="17"/>
  <c r="L215" i="17"/>
  <c r="L216" i="17"/>
  <c r="L217" i="17"/>
  <c r="L218" i="17"/>
  <c r="L219" i="17"/>
  <c r="L220" i="17"/>
  <c r="L221" i="17"/>
  <c r="L222" i="17"/>
  <c r="L223" i="17"/>
  <c r="L224" i="17"/>
  <c r="L225" i="17"/>
  <c r="L226" i="17"/>
  <c r="L227" i="17"/>
  <c r="L228" i="17"/>
  <c r="L229" i="17"/>
  <c r="L230" i="17"/>
  <c r="L231" i="17"/>
  <c r="L232" i="17"/>
  <c r="L233" i="17"/>
  <c r="L234" i="17"/>
  <c r="L235" i="17"/>
  <c r="L236" i="17"/>
  <c r="L237" i="17"/>
  <c r="L238" i="17"/>
  <c r="L239" i="17"/>
  <c r="L240" i="17"/>
  <c r="L241" i="17"/>
  <c r="L242" i="17"/>
  <c r="L243" i="17"/>
  <c r="L244" i="17"/>
  <c r="L245" i="17"/>
  <c r="L246" i="17"/>
  <c r="L247" i="17"/>
  <c r="L248" i="17"/>
  <c r="L249" i="17"/>
  <c r="L250" i="17"/>
  <c r="L251" i="17"/>
  <c r="L252" i="17"/>
  <c r="L253" i="17"/>
  <c r="L254" i="17"/>
  <c r="L255" i="17"/>
  <c r="L256" i="17"/>
  <c r="L257" i="17"/>
  <c r="L258" i="17"/>
  <c r="L259" i="17"/>
  <c r="L260" i="17"/>
  <c r="L261" i="17"/>
  <c r="L262" i="17"/>
  <c r="L263" i="17"/>
  <c r="L264" i="17"/>
  <c r="L265" i="17"/>
  <c r="L266" i="17"/>
  <c r="L267" i="17"/>
  <c r="L268" i="17"/>
  <c r="L269" i="17"/>
  <c r="L270" i="17"/>
  <c r="L271" i="17"/>
  <c r="L272" i="17"/>
  <c r="L273" i="17"/>
  <c r="L274" i="17"/>
  <c r="L275" i="17"/>
  <c r="L276" i="17"/>
  <c r="L277" i="17"/>
  <c r="L278" i="17"/>
  <c r="L279" i="17"/>
  <c r="L280" i="17"/>
  <c r="L281" i="17"/>
  <c r="L282" i="17"/>
  <c r="L283" i="17"/>
  <c r="L284" i="17"/>
  <c r="L285" i="17"/>
  <c r="L286" i="17"/>
  <c r="L287" i="17"/>
  <c r="L288" i="17"/>
  <c r="L289" i="17"/>
  <c r="L290" i="17"/>
  <c r="L291" i="17"/>
  <c r="L292" i="17"/>
  <c r="L293" i="17"/>
  <c r="L294" i="17"/>
  <c r="L295" i="17"/>
  <c r="L296" i="17"/>
  <c r="L297" i="17"/>
  <c r="L298" i="17"/>
  <c r="L299" i="17"/>
  <c r="L300" i="17"/>
  <c r="L301" i="17"/>
  <c r="L302" i="17"/>
  <c r="L303" i="17"/>
  <c r="L304" i="17"/>
  <c r="L305" i="17"/>
  <c r="L306" i="17"/>
  <c r="L307" i="17"/>
  <c r="L308" i="17"/>
  <c r="L309" i="17"/>
  <c r="L310" i="17"/>
  <c r="L311" i="17"/>
  <c r="L312" i="17"/>
  <c r="L313" i="17"/>
  <c r="L314" i="17"/>
  <c r="L315" i="17"/>
  <c r="L316" i="17"/>
  <c r="L317" i="17"/>
  <c r="L318" i="17"/>
  <c r="L319" i="17"/>
  <c r="L320" i="17"/>
  <c r="L321" i="17"/>
  <c r="L322" i="17"/>
  <c r="L323" i="17"/>
  <c r="L324" i="17"/>
  <c r="L325" i="17"/>
  <c r="L326" i="17"/>
  <c r="L327" i="17"/>
  <c r="L328" i="17"/>
  <c r="L329" i="17"/>
  <c r="L330" i="17"/>
  <c r="L331" i="17"/>
  <c r="L332" i="17"/>
  <c r="L333" i="17"/>
  <c r="L334" i="17"/>
  <c r="L335" i="17"/>
  <c r="L336" i="17"/>
  <c r="L337" i="17"/>
  <c r="L338" i="17"/>
  <c r="L339" i="17"/>
  <c r="L340" i="17"/>
  <c r="L341" i="17"/>
  <c r="L342" i="17"/>
  <c r="L343" i="17"/>
  <c r="L344" i="17"/>
  <c r="L345" i="17"/>
  <c r="L346" i="17"/>
  <c r="L347" i="17"/>
  <c r="L348" i="17"/>
  <c r="L349" i="17"/>
  <c r="L350" i="17"/>
  <c r="L351" i="17"/>
  <c r="L352" i="17"/>
  <c r="L353" i="17"/>
  <c r="L354" i="17"/>
  <c r="L355" i="17"/>
  <c r="L356" i="17"/>
  <c r="L357" i="17"/>
  <c r="L358" i="17"/>
  <c r="L359" i="17"/>
  <c r="L360" i="17"/>
  <c r="L361" i="17"/>
  <c r="L362" i="17"/>
  <c r="L363" i="17"/>
  <c r="L364" i="17"/>
  <c r="L365" i="17"/>
  <c r="L366" i="17"/>
  <c r="L367" i="17"/>
  <c r="L368" i="17"/>
  <c r="L369" i="17"/>
  <c r="L370" i="17"/>
  <c r="L371" i="17"/>
  <c r="L372" i="17"/>
  <c r="L373" i="17"/>
  <c r="L374" i="17"/>
  <c r="L375" i="17"/>
  <c r="L376" i="17"/>
  <c r="L377" i="17"/>
  <c r="L378" i="17"/>
  <c r="L379" i="17"/>
  <c r="L380" i="17"/>
  <c r="L381" i="17"/>
  <c r="L382" i="17"/>
  <c r="L383" i="17"/>
  <c r="L384" i="17"/>
  <c r="L385" i="17"/>
  <c r="L386" i="17"/>
  <c r="L387" i="17"/>
  <c r="L388" i="17"/>
  <c r="L389" i="17"/>
  <c r="L390" i="17"/>
  <c r="L391" i="17"/>
  <c r="L392" i="17"/>
  <c r="L393" i="17"/>
  <c r="L394" i="17"/>
  <c r="L395" i="17"/>
  <c r="L396" i="17"/>
  <c r="L397" i="17"/>
  <c r="L398" i="17"/>
  <c r="L399" i="17"/>
  <c r="L400" i="17"/>
  <c r="L401" i="17"/>
  <c r="L402" i="17"/>
  <c r="L403" i="17"/>
  <c r="L404" i="17"/>
  <c r="L405" i="17"/>
  <c r="L406" i="17"/>
  <c r="L407" i="17"/>
  <c r="L408" i="17"/>
  <c r="L409" i="17"/>
  <c r="L410" i="17"/>
  <c r="L411" i="17"/>
  <c r="L412" i="17"/>
  <c r="L413" i="17"/>
  <c r="L414" i="17"/>
  <c r="L415" i="17"/>
  <c r="L416" i="17"/>
  <c r="L417" i="17"/>
  <c r="L418" i="17"/>
  <c r="L419" i="17"/>
  <c r="L420" i="17"/>
  <c r="L421" i="17"/>
  <c r="L422" i="17"/>
  <c r="L423" i="17"/>
  <c r="L424" i="17"/>
  <c r="L425" i="17"/>
  <c r="L426" i="17"/>
  <c r="L427" i="17"/>
  <c r="L428" i="17"/>
  <c r="L429" i="17"/>
  <c r="L430" i="17"/>
  <c r="L431" i="17"/>
  <c r="L432" i="17"/>
  <c r="L433" i="17"/>
  <c r="L434" i="17"/>
  <c r="L435" i="17"/>
  <c r="L436" i="17"/>
  <c r="L437" i="17"/>
  <c r="L438" i="17"/>
  <c r="L439" i="17"/>
  <c r="L440" i="17"/>
  <c r="L441" i="17"/>
  <c r="L442" i="17"/>
  <c r="L443" i="17"/>
  <c r="L444" i="17"/>
  <c r="L445" i="17"/>
  <c r="L446" i="17"/>
  <c r="L447" i="17"/>
  <c r="L448" i="17"/>
  <c r="L449" i="17"/>
  <c r="L450" i="17"/>
  <c r="L451" i="17"/>
  <c r="L452" i="17"/>
  <c r="L453" i="17"/>
  <c r="L454" i="17"/>
  <c r="L455" i="17"/>
  <c r="L456" i="17"/>
  <c r="L457" i="17"/>
  <c r="L458" i="17"/>
  <c r="L459" i="17"/>
  <c r="L460" i="17"/>
  <c r="L461" i="17"/>
  <c r="L462" i="17"/>
  <c r="L463" i="17"/>
  <c r="L464" i="17"/>
  <c r="L465" i="17"/>
  <c r="L466" i="17"/>
  <c r="L467" i="17"/>
  <c r="L468" i="17"/>
  <c r="L469" i="17"/>
  <c r="L470" i="17"/>
  <c r="L471" i="17"/>
  <c r="L472" i="17"/>
  <c r="L473" i="17"/>
  <c r="L474" i="17"/>
  <c r="L475" i="17"/>
  <c r="L476" i="17"/>
  <c r="L477" i="17"/>
  <c r="L478" i="17"/>
  <c r="L479" i="17"/>
  <c r="L480" i="17"/>
  <c r="L481" i="17"/>
  <c r="L482" i="17"/>
  <c r="L483" i="17"/>
  <c r="L484" i="17"/>
  <c r="L485" i="17"/>
  <c r="L486" i="17"/>
  <c r="L487" i="17"/>
  <c r="L488" i="17"/>
  <c r="L489" i="17"/>
  <c r="L490" i="17"/>
  <c r="L491" i="17"/>
  <c r="L492" i="17"/>
  <c r="L493" i="17"/>
  <c r="L494" i="17"/>
  <c r="L495" i="17"/>
  <c r="L496" i="17"/>
  <c r="L497" i="17"/>
  <c r="L498" i="17"/>
  <c r="L499" i="17"/>
  <c r="L500" i="17"/>
  <c r="L501" i="17"/>
  <c r="L502" i="17"/>
  <c r="L503" i="17"/>
  <c r="L504" i="17"/>
  <c r="L505" i="17"/>
  <c r="L506" i="17"/>
  <c r="L507" i="17"/>
  <c r="L508" i="17"/>
  <c r="L509" i="17"/>
  <c r="L510" i="17"/>
  <c r="L511" i="17"/>
  <c r="L512" i="17"/>
  <c r="L513" i="17"/>
  <c r="L514" i="17"/>
  <c r="L515" i="17"/>
  <c r="L516" i="17"/>
  <c r="L517" i="17"/>
  <c r="L518" i="17"/>
  <c r="L519" i="17"/>
  <c r="L520" i="17"/>
  <c r="L521" i="17"/>
  <c r="L522" i="17"/>
  <c r="L523" i="17"/>
  <c r="L524" i="17"/>
  <c r="L525" i="17"/>
  <c r="L526" i="17"/>
  <c r="L527" i="17"/>
  <c r="L528" i="17"/>
  <c r="L529" i="17"/>
  <c r="L530" i="17"/>
  <c r="L531" i="17"/>
  <c r="L532" i="17"/>
  <c r="L533" i="17"/>
  <c r="L534" i="17"/>
  <c r="L535" i="17"/>
  <c r="L536" i="17"/>
  <c r="L537" i="17"/>
  <c r="L538" i="17"/>
  <c r="L539" i="17"/>
  <c r="L540" i="17"/>
  <c r="L541" i="17"/>
  <c r="L542" i="17"/>
  <c r="L543" i="17"/>
  <c r="L544" i="17"/>
  <c r="L545" i="17"/>
  <c r="L546" i="17"/>
  <c r="L547" i="17"/>
  <c r="L548" i="17"/>
  <c r="L549" i="17"/>
  <c r="L550" i="17"/>
  <c r="L551" i="17"/>
  <c r="L552" i="17"/>
  <c r="L553" i="17"/>
  <c r="L554" i="17"/>
  <c r="L555" i="17"/>
  <c r="L556" i="17"/>
  <c r="L557" i="17"/>
  <c r="L558" i="17"/>
  <c r="L559" i="17"/>
  <c r="L560" i="17"/>
  <c r="L561" i="17"/>
  <c r="L562" i="17"/>
  <c r="L563" i="17"/>
  <c r="L564" i="17"/>
  <c r="L565" i="17"/>
  <c r="L566" i="17"/>
  <c r="L567" i="17"/>
  <c r="L568" i="17"/>
  <c r="L569" i="17"/>
  <c r="L570" i="17"/>
  <c r="L571" i="17"/>
  <c r="L572" i="17"/>
  <c r="L573" i="17"/>
  <c r="L574" i="17"/>
  <c r="L575" i="17"/>
  <c r="L576" i="17"/>
  <c r="L577" i="17"/>
  <c r="L578" i="17"/>
  <c r="L579" i="17"/>
  <c r="L580" i="17"/>
  <c r="L581" i="17"/>
  <c r="L582" i="17"/>
  <c r="L583" i="17"/>
  <c r="L584" i="17"/>
  <c r="L585" i="17"/>
  <c r="L586" i="17"/>
  <c r="L587" i="17"/>
  <c r="L588" i="17"/>
  <c r="L589" i="17"/>
  <c r="L590" i="17"/>
  <c r="L591" i="17"/>
  <c r="L592" i="17"/>
  <c r="L593" i="17"/>
  <c r="L594" i="17"/>
  <c r="L595" i="17"/>
  <c r="L596" i="17"/>
  <c r="L597" i="17"/>
  <c r="L598" i="17"/>
  <c r="L599" i="17"/>
  <c r="L600" i="17"/>
  <c r="L601" i="17"/>
  <c r="L602" i="17"/>
  <c r="L603" i="17"/>
  <c r="L604" i="17"/>
  <c r="L605" i="17"/>
  <c r="L606" i="17"/>
  <c r="L607" i="17"/>
  <c r="L608" i="17"/>
  <c r="L609" i="17"/>
  <c r="L610" i="17"/>
  <c r="L611" i="17"/>
  <c r="L612" i="17"/>
  <c r="L613" i="17"/>
  <c r="L614" i="17"/>
  <c r="L615" i="17"/>
  <c r="L616" i="17"/>
  <c r="L617" i="17"/>
  <c r="L618" i="17"/>
  <c r="L619" i="17"/>
  <c r="L620" i="17"/>
  <c r="L621" i="17"/>
  <c r="L622" i="17"/>
  <c r="L623" i="17"/>
  <c r="L624" i="17"/>
  <c r="L625" i="17"/>
  <c r="L626" i="17"/>
  <c r="L627" i="17"/>
  <c r="L628" i="17"/>
  <c r="L629" i="17"/>
  <c r="L630" i="17"/>
  <c r="L631" i="17"/>
  <c r="L632" i="17"/>
  <c r="L633" i="17"/>
  <c r="L634" i="17"/>
  <c r="L635" i="17"/>
  <c r="L636" i="17"/>
  <c r="L637" i="17"/>
  <c r="L638" i="17"/>
  <c r="L639" i="17"/>
  <c r="L640" i="17"/>
  <c r="L641" i="17"/>
  <c r="L642" i="17"/>
  <c r="L643" i="17"/>
  <c r="L644" i="17"/>
  <c r="L645" i="17"/>
  <c r="L646" i="17"/>
  <c r="L647" i="17"/>
  <c r="L648" i="17"/>
  <c r="L649" i="17"/>
  <c r="L650" i="17"/>
  <c r="L651" i="17"/>
  <c r="L652" i="17"/>
  <c r="L653" i="17"/>
  <c r="L654" i="17"/>
  <c r="L655" i="17"/>
  <c r="L656" i="17"/>
  <c r="L657" i="17"/>
  <c r="L658" i="17"/>
  <c r="L659" i="17"/>
  <c r="L660" i="17"/>
  <c r="L661" i="17"/>
  <c r="L662" i="17"/>
  <c r="L663" i="17"/>
  <c r="L664" i="17"/>
  <c r="L665" i="17"/>
  <c r="L666" i="17"/>
  <c r="L667" i="17"/>
  <c r="L668" i="17"/>
  <c r="L669" i="17"/>
  <c r="L670" i="17"/>
  <c r="L671" i="17"/>
  <c r="L672" i="17"/>
  <c r="L673" i="17"/>
  <c r="L674" i="17"/>
  <c r="L675" i="17"/>
  <c r="L676" i="17"/>
  <c r="L677" i="17"/>
  <c r="L678" i="17"/>
  <c r="L679" i="17"/>
  <c r="L680" i="17"/>
  <c r="L681" i="17"/>
  <c r="L682" i="17"/>
  <c r="L683" i="17"/>
  <c r="L684" i="17"/>
  <c r="L685" i="17"/>
  <c r="L686" i="17"/>
  <c r="L687" i="17"/>
  <c r="L688" i="17"/>
  <c r="L689" i="17"/>
  <c r="L690" i="17"/>
  <c r="L691" i="17"/>
  <c r="L692" i="17"/>
  <c r="L693" i="17"/>
  <c r="L694" i="17"/>
  <c r="L695" i="17"/>
  <c r="L696" i="17"/>
  <c r="L697" i="17"/>
  <c r="L698" i="17"/>
  <c r="L699" i="17"/>
  <c r="L700" i="17"/>
  <c r="L701" i="17"/>
  <c r="L702" i="17"/>
  <c r="L703" i="17"/>
  <c r="L704" i="17"/>
  <c r="L705" i="17"/>
  <c r="L706" i="17"/>
  <c r="L707" i="17"/>
  <c r="L708" i="17"/>
  <c r="L709" i="17"/>
  <c r="L710" i="17"/>
  <c r="L711" i="17"/>
  <c r="L712" i="17"/>
  <c r="L713" i="17"/>
  <c r="L714" i="17"/>
  <c r="L715" i="17"/>
  <c r="L716" i="17"/>
  <c r="L717" i="17"/>
  <c r="L718" i="17"/>
  <c r="L719" i="17"/>
  <c r="L720" i="17"/>
  <c r="L721" i="17"/>
  <c r="L722" i="17"/>
  <c r="L723" i="17"/>
  <c r="L724" i="17"/>
  <c r="L725" i="17"/>
  <c r="L726" i="17"/>
  <c r="L727" i="17"/>
  <c r="L728" i="17"/>
  <c r="L729" i="17"/>
  <c r="L730" i="17"/>
  <c r="L731" i="17"/>
  <c r="L732" i="17"/>
  <c r="L733" i="17"/>
  <c r="L734" i="17"/>
  <c r="L735" i="17"/>
  <c r="L736" i="17"/>
  <c r="L737" i="17"/>
  <c r="L738" i="17"/>
  <c r="L739" i="17"/>
  <c r="L740" i="17"/>
  <c r="L741" i="17"/>
  <c r="L742" i="17"/>
  <c r="L743" i="17"/>
  <c r="L744" i="17"/>
  <c r="L745" i="17"/>
  <c r="L746" i="17"/>
  <c r="L747" i="17"/>
  <c r="L748" i="17"/>
  <c r="L749" i="17"/>
  <c r="L750" i="17"/>
  <c r="L751" i="17"/>
  <c r="L752" i="17"/>
  <c r="L753" i="17"/>
  <c r="L754" i="17"/>
  <c r="L755" i="17"/>
  <c r="L756" i="17"/>
  <c r="L757" i="17"/>
  <c r="L758" i="17"/>
  <c r="L759" i="17"/>
  <c r="L760" i="17"/>
  <c r="L761" i="17"/>
  <c r="L762" i="17"/>
  <c r="L763" i="17"/>
  <c r="L764" i="17"/>
  <c r="L765" i="17"/>
  <c r="L766" i="17"/>
  <c r="L767" i="17"/>
  <c r="L768" i="17"/>
  <c r="L769" i="17"/>
  <c r="L770" i="17"/>
  <c r="L771" i="17"/>
  <c r="L772" i="17"/>
  <c r="L773" i="17"/>
  <c r="L774" i="17"/>
  <c r="L775" i="17"/>
  <c r="L776" i="17"/>
  <c r="L777" i="17"/>
  <c r="L778" i="17"/>
  <c r="L779" i="17"/>
  <c r="L780" i="17"/>
  <c r="L781" i="17"/>
  <c r="L782" i="17"/>
  <c r="L783" i="17"/>
  <c r="L784" i="17"/>
  <c r="L785" i="17"/>
  <c r="L786" i="17"/>
  <c r="L787" i="17"/>
  <c r="L788" i="17"/>
  <c r="L789" i="17"/>
  <c r="L790" i="17"/>
  <c r="L791" i="17"/>
  <c r="L792" i="17"/>
  <c r="L793" i="17"/>
  <c r="L794" i="17"/>
  <c r="L795" i="17"/>
  <c r="L796" i="17"/>
  <c r="L797" i="17"/>
  <c r="L798" i="17"/>
  <c r="L799" i="17"/>
  <c r="L800" i="17"/>
  <c r="L801" i="17"/>
  <c r="L802" i="17"/>
  <c r="L803" i="17"/>
  <c r="L804" i="17"/>
  <c r="L805" i="17"/>
  <c r="L806" i="17"/>
  <c r="L807" i="17"/>
  <c r="L808" i="17"/>
  <c r="L809" i="17"/>
  <c r="L810" i="17"/>
  <c r="L811" i="17"/>
  <c r="L812" i="17"/>
  <c r="L813" i="17"/>
  <c r="L814" i="17"/>
  <c r="L815" i="17"/>
  <c r="L816" i="17"/>
  <c r="L817" i="17"/>
  <c r="L818" i="17"/>
  <c r="L819" i="17"/>
  <c r="L820" i="17"/>
  <c r="L821" i="17"/>
  <c r="L822" i="17"/>
  <c r="L823" i="17"/>
  <c r="L824" i="17"/>
  <c r="L825" i="17"/>
  <c r="L826" i="17"/>
  <c r="L827" i="17"/>
  <c r="L828" i="17"/>
  <c r="L829" i="17"/>
  <c r="L830" i="17"/>
  <c r="L831" i="17"/>
  <c r="L832" i="17"/>
  <c r="L833" i="17"/>
  <c r="L834" i="17"/>
  <c r="L835" i="17"/>
  <c r="L836" i="17"/>
  <c r="L837" i="17"/>
  <c r="L838" i="17"/>
  <c r="L839" i="17"/>
  <c r="L840" i="17"/>
  <c r="L841" i="17"/>
  <c r="L842" i="17"/>
  <c r="L843" i="17"/>
  <c r="L844" i="17"/>
  <c r="L845" i="17"/>
  <c r="L846" i="17"/>
  <c r="L847" i="17"/>
  <c r="L848" i="17"/>
  <c r="L849" i="17"/>
  <c r="L850" i="17"/>
  <c r="L851" i="17"/>
  <c r="L852" i="17"/>
  <c r="L853" i="17"/>
  <c r="L854" i="17"/>
  <c r="L855" i="17"/>
  <c r="L856" i="17"/>
  <c r="L857" i="17"/>
  <c r="L858" i="17"/>
  <c r="L859" i="17"/>
  <c r="L860" i="17"/>
  <c r="L861" i="17"/>
  <c r="L862" i="17"/>
  <c r="L863" i="17"/>
  <c r="L864" i="17"/>
  <c r="L865" i="17"/>
  <c r="L866" i="17"/>
  <c r="L867" i="17"/>
  <c r="L868" i="17"/>
  <c r="L869" i="17"/>
  <c r="L870" i="17"/>
  <c r="L871" i="17"/>
  <c r="L872" i="17"/>
  <c r="L873" i="17"/>
  <c r="L874" i="17"/>
  <c r="L875" i="17"/>
  <c r="L876" i="17"/>
  <c r="L877" i="17"/>
  <c r="L878" i="17"/>
  <c r="L879" i="17"/>
  <c r="L880" i="17"/>
  <c r="L881" i="17"/>
  <c r="L882" i="17"/>
  <c r="L883" i="17"/>
  <c r="L884" i="17"/>
  <c r="L885" i="17"/>
  <c r="L886" i="17"/>
  <c r="L887" i="17"/>
  <c r="L888" i="17"/>
  <c r="L889" i="17"/>
  <c r="L890" i="17"/>
  <c r="L891" i="17"/>
  <c r="L892" i="17"/>
  <c r="L893" i="17"/>
  <c r="L894" i="17"/>
  <c r="L895" i="17"/>
  <c r="L896" i="17"/>
  <c r="L897" i="17"/>
  <c r="L898" i="17"/>
  <c r="L899" i="17"/>
  <c r="L900" i="17"/>
  <c r="L901" i="17"/>
  <c r="L902" i="17"/>
  <c r="L903" i="17"/>
  <c r="L904" i="17"/>
  <c r="L905" i="17"/>
  <c r="L906" i="17"/>
  <c r="L907" i="17"/>
  <c r="L908" i="17"/>
  <c r="L909" i="17"/>
  <c r="L910" i="17"/>
  <c r="L911" i="17"/>
  <c r="L912" i="17"/>
  <c r="L913" i="17"/>
  <c r="L914" i="17"/>
  <c r="L915" i="17"/>
  <c r="L916" i="17"/>
  <c r="L917" i="17"/>
  <c r="L918" i="17"/>
  <c r="L919" i="17"/>
  <c r="L920" i="17"/>
  <c r="L921" i="17"/>
  <c r="L922" i="17"/>
  <c r="L923" i="17"/>
  <c r="L924" i="17"/>
  <c r="L925" i="17"/>
  <c r="L926" i="17"/>
  <c r="L927" i="17"/>
  <c r="L928" i="17"/>
  <c r="L929" i="17"/>
  <c r="L930" i="17"/>
  <c r="L931" i="17"/>
  <c r="L932" i="17"/>
  <c r="L933" i="17"/>
  <c r="L934" i="17"/>
  <c r="L935" i="17"/>
  <c r="L936" i="17"/>
  <c r="L937" i="17"/>
  <c r="L938" i="17"/>
  <c r="L939" i="17"/>
  <c r="L940" i="17"/>
  <c r="L941" i="17"/>
  <c r="L942" i="17"/>
  <c r="L943" i="17"/>
  <c r="L944" i="17"/>
  <c r="L945" i="17"/>
  <c r="L946" i="17"/>
  <c r="L947" i="17"/>
  <c r="L948" i="17"/>
  <c r="L949" i="17"/>
  <c r="L950" i="17"/>
  <c r="L951" i="17"/>
  <c r="L952" i="17"/>
  <c r="L953" i="17"/>
  <c r="L954" i="17"/>
  <c r="L955" i="17"/>
  <c r="L956" i="17"/>
  <c r="L957" i="17"/>
  <c r="L958" i="17"/>
  <c r="L959" i="17"/>
  <c r="L960" i="17"/>
  <c r="L961" i="17"/>
  <c r="L962" i="17"/>
  <c r="L963" i="17"/>
  <c r="L964" i="17"/>
  <c r="L965" i="17"/>
  <c r="L966" i="17"/>
  <c r="L967" i="17"/>
  <c r="L968" i="17"/>
  <c r="L969" i="17"/>
  <c r="L970" i="17"/>
  <c r="L971" i="17"/>
  <c r="L972" i="17"/>
  <c r="L973" i="17"/>
  <c r="L974" i="17"/>
  <c r="L975" i="17"/>
  <c r="L976" i="17"/>
  <c r="L977" i="17"/>
  <c r="L978" i="17"/>
  <c r="L979" i="17"/>
  <c r="L980" i="17"/>
  <c r="L981" i="17"/>
  <c r="L982" i="17"/>
  <c r="L983" i="17"/>
  <c r="L984" i="17"/>
  <c r="L985" i="17"/>
  <c r="L986" i="17"/>
  <c r="L987" i="17"/>
  <c r="L988" i="17"/>
  <c r="L989" i="17"/>
  <c r="L990" i="17"/>
  <c r="L991" i="17"/>
  <c r="L992" i="17"/>
  <c r="L993" i="17"/>
  <c r="L994" i="17"/>
  <c r="L995" i="17"/>
  <c r="L996" i="17"/>
  <c r="L997" i="17"/>
  <c r="L998" i="17"/>
  <c r="L999" i="17"/>
  <c r="L1000" i="17"/>
  <c r="L1001"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L2" i="17"/>
  <c r="M2" i="17" s="1"/>
  <c r="K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 i="17"/>
  <c r="N2" i="17" s="1"/>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N3" i="17" s="1"/>
  <c r="F4" i="17"/>
  <c r="N4" i="17" s="1"/>
  <c r="F5" i="17"/>
  <c r="N5" i="17" s="1"/>
  <c r="F6" i="17"/>
  <c r="N6" i="17" s="1"/>
  <c r="F7" i="17"/>
  <c r="N7" i="17" s="1"/>
  <c r="F8" i="17"/>
  <c r="N8" i="17" s="1"/>
  <c r="F9" i="17"/>
  <c r="N9" i="17" s="1"/>
  <c r="F10" i="17"/>
  <c r="N10" i="17" s="1"/>
  <c r="F11" i="17"/>
  <c r="N11" i="17" s="1"/>
  <c r="F12" i="17"/>
  <c r="N12" i="17" s="1"/>
  <c r="F13" i="17"/>
  <c r="N13" i="17" s="1"/>
  <c r="F14" i="17"/>
  <c r="N14" i="17" s="1"/>
  <c r="F15" i="17"/>
  <c r="N15" i="17" s="1"/>
  <c r="F16" i="17"/>
  <c r="N16" i="17" s="1"/>
  <c r="F17" i="17"/>
  <c r="N17" i="17" s="1"/>
  <c r="F18" i="17"/>
  <c r="N18" i="17" s="1"/>
  <c r="F19" i="17"/>
  <c r="N19" i="17" s="1"/>
  <c r="F20" i="17"/>
  <c r="N20" i="17" s="1"/>
  <c r="F21" i="17"/>
  <c r="N21" i="17" s="1"/>
  <c r="F22" i="17"/>
  <c r="N22" i="17" s="1"/>
  <c r="F23" i="17"/>
  <c r="N23" i="17" s="1"/>
  <c r="F24" i="17"/>
  <c r="N24" i="17" s="1"/>
  <c r="F25" i="17"/>
  <c r="N25" i="17" s="1"/>
  <c r="F26" i="17"/>
  <c r="N26" i="17" s="1"/>
  <c r="F27" i="17"/>
  <c r="N27" i="17" s="1"/>
  <c r="F28" i="17"/>
  <c r="N28" i="17" s="1"/>
  <c r="F29" i="17"/>
  <c r="N29" i="17" s="1"/>
  <c r="F30" i="17"/>
  <c r="N30" i="17" s="1"/>
  <c r="F31" i="17"/>
  <c r="N31" i="17" s="1"/>
  <c r="F32" i="17"/>
  <c r="N32" i="17" s="1"/>
  <c r="F33" i="17"/>
  <c r="N33" i="17" s="1"/>
  <c r="F34" i="17"/>
  <c r="N34" i="17" s="1"/>
  <c r="F35" i="17"/>
  <c r="N35" i="17" s="1"/>
  <c r="F36" i="17"/>
  <c r="N36" i="17" s="1"/>
  <c r="F37" i="17"/>
  <c r="N37" i="17" s="1"/>
  <c r="F38" i="17"/>
  <c r="N38" i="17" s="1"/>
  <c r="F39" i="17"/>
  <c r="N39" i="17" s="1"/>
  <c r="F40" i="17"/>
  <c r="N40" i="17" s="1"/>
  <c r="F41" i="17"/>
  <c r="N41" i="17" s="1"/>
  <c r="F42" i="17"/>
  <c r="N42" i="17" s="1"/>
  <c r="F43" i="17"/>
  <c r="N43" i="17" s="1"/>
  <c r="F44" i="17"/>
  <c r="N44" i="17" s="1"/>
  <c r="F45" i="17"/>
  <c r="N45" i="17" s="1"/>
  <c r="F46" i="17"/>
  <c r="N46" i="17" s="1"/>
  <c r="F47" i="17"/>
  <c r="N47" i="17" s="1"/>
  <c r="F48" i="17"/>
  <c r="N48" i="17" s="1"/>
  <c r="F49" i="17"/>
  <c r="N49" i="17" s="1"/>
  <c r="F50" i="17"/>
  <c r="N50" i="17" s="1"/>
  <c r="F51" i="17"/>
  <c r="N51" i="17" s="1"/>
  <c r="F52" i="17"/>
  <c r="N52" i="17" s="1"/>
  <c r="F53" i="17"/>
  <c r="N53" i="17" s="1"/>
  <c r="F54" i="17"/>
  <c r="N54" i="17" s="1"/>
  <c r="F55" i="17"/>
  <c r="N55" i="17" s="1"/>
  <c r="F56" i="17"/>
  <c r="N56" i="17" s="1"/>
  <c r="F57" i="17"/>
  <c r="N57" i="17" s="1"/>
  <c r="F58" i="17"/>
  <c r="N58" i="17" s="1"/>
  <c r="F59" i="17"/>
  <c r="N59" i="17" s="1"/>
  <c r="F60" i="17"/>
  <c r="N60" i="17" s="1"/>
  <c r="F61" i="17"/>
  <c r="N61" i="17" s="1"/>
  <c r="F62" i="17"/>
  <c r="N62" i="17" s="1"/>
  <c r="F63" i="17"/>
  <c r="N63" i="17" s="1"/>
  <c r="F64" i="17"/>
  <c r="N64" i="17" s="1"/>
  <c r="F65" i="17"/>
  <c r="N65" i="17" s="1"/>
  <c r="F66" i="17"/>
  <c r="N66" i="17" s="1"/>
  <c r="F67" i="17"/>
  <c r="N67" i="17" s="1"/>
  <c r="F68" i="17"/>
  <c r="N68" i="17" s="1"/>
  <c r="F69" i="17"/>
  <c r="N69" i="17" s="1"/>
  <c r="F70" i="17"/>
  <c r="N70" i="17" s="1"/>
  <c r="F71" i="17"/>
  <c r="N71" i="17" s="1"/>
  <c r="F72" i="17"/>
  <c r="N72" i="17" s="1"/>
  <c r="F73" i="17"/>
  <c r="N73" i="17" s="1"/>
  <c r="F74" i="17"/>
  <c r="N74" i="17" s="1"/>
  <c r="F75" i="17"/>
  <c r="N75" i="17" s="1"/>
  <c r="F76" i="17"/>
  <c r="N76" i="17" s="1"/>
  <c r="F77" i="17"/>
  <c r="N77" i="17" s="1"/>
  <c r="F78" i="17"/>
  <c r="N78" i="17" s="1"/>
  <c r="F79" i="17"/>
  <c r="N79" i="17" s="1"/>
  <c r="F80" i="17"/>
  <c r="N80" i="17" s="1"/>
  <c r="F81" i="17"/>
  <c r="N81" i="17" s="1"/>
  <c r="F82" i="17"/>
  <c r="N82" i="17" s="1"/>
  <c r="F83" i="17"/>
  <c r="N83" i="17" s="1"/>
  <c r="F84" i="17"/>
  <c r="N84" i="17" s="1"/>
  <c r="F85" i="17"/>
  <c r="N85" i="17" s="1"/>
  <c r="F86" i="17"/>
  <c r="N86" i="17" s="1"/>
  <c r="F87" i="17"/>
  <c r="N87" i="17" s="1"/>
  <c r="F88" i="17"/>
  <c r="N88" i="17" s="1"/>
  <c r="F89" i="17"/>
  <c r="N89" i="17" s="1"/>
  <c r="F90" i="17"/>
  <c r="N90" i="17" s="1"/>
  <c r="F91" i="17"/>
  <c r="N91" i="17" s="1"/>
  <c r="F92" i="17"/>
  <c r="N92" i="17" s="1"/>
  <c r="F93" i="17"/>
  <c r="N93" i="17" s="1"/>
  <c r="F94" i="17"/>
  <c r="N94" i="17" s="1"/>
  <c r="F95" i="17"/>
  <c r="N95" i="17" s="1"/>
  <c r="F96" i="17"/>
  <c r="N96" i="17" s="1"/>
  <c r="F97" i="17"/>
  <c r="N97" i="17" s="1"/>
  <c r="F98" i="17"/>
  <c r="N98" i="17" s="1"/>
  <c r="F99" i="17"/>
  <c r="N99" i="17" s="1"/>
  <c r="F100" i="17"/>
  <c r="N100" i="17" s="1"/>
  <c r="F101" i="17"/>
  <c r="N101" i="17" s="1"/>
  <c r="F102" i="17"/>
  <c r="N102" i="17" s="1"/>
  <c r="F103" i="17"/>
  <c r="N103" i="17" s="1"/>
  <c r="F104" i="17"/>
  <c r="N104" i="17" s="1"/>
  <c r="F105" i="17"/>
  <c r="N105" i="17" s="1"/>
  <c r="F106" i="17"/>
  <c r="N106" i="17" s="1"/>
  <c r="F107" i="17"/>
  <c r="N107" i="17" s="1"/>
  <c r="F108" i="17"/>
  <c r="N108" i="17" s="1"/>
  <c r="F109" i="17"/>
  <c r="N109" i="17" s="1"/>
  <c r="F110" i="17"/>
  <c r="N110" i="17" s="1"/>
  <c r="F111" i="17"/>
  <c r="N111" i="17" s="1"/>
  <c r="F112" i="17"/>
  <c r="N112" i="17" s="1"/>
  <c r="F113" i="17"/>
  <c r="N113" i="17" s="1"/>
  <c r="F114" i="17"/>
  <c r="N114" i="17" s="1"/>
  <c r="F115" i="17"/>
  <c r="N115" i="17" s="1"/>
  <c r="F116" i="17"/>
  <c r="N116" i="17" s="1"/>
  <c r="F117" i="17"/>
  <c r="N117" i="17" s="1"/>
  <c r="F118" i="17"/>
  <c r="N118" i="17" s="1"/>
  <c r="F119" i="17"/>
  <c r="N119" i="17" s="1"/>
  <c r="F120" i="17"/>
  <c r="N120" i="17" s="1"/>
  <c r="F121" i="17"/>
  <c r="N121" i="17" s="1"/>
  <c r="F122" i="17"/>
  <c r="N122" i="17" s="1"/>
  <c r="F123" i="17"/>
  <c r="N123" i="17" s="1"/>
  <c r="F124" i="17"/>
  <c r="N124" i="17" s="1"/>
  <c r="F125" i="17"/>
  <c r="N125" i="17" s="1"/>
  <c r="F126" i="17"/>
  <c r="N126" i="17" s="1"/>
  <c r="F127" i="17"/>
  <c r="N127" i="17" s="1"/>
  <c r="F128" i="17"/>
  <c r="N128" i="17" s="1"/>
  <c r="F129" i="17"/>
  <c r="N129" i="17" s="1"/>
  <c r="F130" i="17"/>
  <c r="N130" i="17" s="1"/>
  <c r="F131" i="17"/>
  <c r="N131" i="17" s="1"/>
  <c r="F132" i="17"/>
  <c r="N132" i="17" s="1"/>
  <c r="F133" i="17"/>
  <c r="N133" i="17" s="1"/>
  <c r="F134" i="17"/>
  <c r="N134" i="17" s="1"/>
  <c r="F135" i="17"/>
  <c r="N135" i="17" s="1"/>
  <c r="F136" i="17"/>
  <c r="N136" i="17" s="1"/>
  <c r="F137" i="17"/>
  <c r="N137" i="17" s="1"/>
  <c r="F138" i="17"/>
  <c r="N138" i="17" s="1"/>
  <c r="F139" i="17"/>
  <c r="N139" i="17" s="1"/>
  <c r="F140" i="17"/>
  <c r="N140" i="17" s="1"/>
  <c r="F141" i="17"/>
  <c r="N141" i="17" s="1"/>
  <c r="F142" i="17"/>
  <c r="N142" i="17" s="1"/>
  <c r="F143" i="17"/>
  <c r="N143" i="17" s="1"/>
  <c r="F144" i="17"/>
  <c r="N144" i="17" s="1"/>
  <c r="F145" i="17"/>
  <c r="N145" i="17" s="1"/>
  <c r="F146" i="17"/>
  <c r="N146" i="17" s="1"/>
  <c r="F147" i="17"/>
  <c r="N147" i="17" s="1"/>
  <c r="F148" i="17"/>
  <c r="N148" i="17" s="1"/>
  <c r="F149" i="17"/>
  <c r="N149" i="17" s="1"/>
  <c r="F150" i="17"/>
  <c r="N150" i="17" s="1"/>
  <c r="F151" i="17"/>
  <c r="N151" i="17" s="1"/>
  <c r="F152" i="17"/>
  <c r="N152" i="17" s="1"/>
  <c r="F153" i="17"/>
  <c r="N153" i="17" s="1"/>
  <c r="F154" i="17"/>
  <c r="N154" i="17" s="1"/>
  <c r="F155" i="17"/>
  <c r="N155" i="17" s="1"/>
  <c r="F156" i="17"/>
  <c r="N156" i="17" s="1"/>
  <c r="F157" i="17"/>
  <c r="N157" i="17" s="1"/>
  <c r="F158" i="17"/>
  <c r="N158" i="17" s="1"/>
  <c r="F159" i="17"/>
  <c r="N159" i="17" s="1"/>
  <c r="F160" i="17"/>
  <c r="N160" i="17" s="1"/>
  <c r="F161" i="17"/>
  <c r="N161" i="17" s="1"/>
  <c r="F162" i="17"/>
  <c r="N162" i="17" s="1"/>
  <c r="F163" i="17"/>
  <c r="N163" i="17" s="1"/>
  <c r="F164" i="17"/>
  <c r="N164" i="17" s="1"/>
  <c r="F165" i="17"/>
  <c r="N165" i="17" s="1"/>
  <c r="F166" i="17"/>
  <c r="N166" i="17" s="1"/>
  <c r="F167" i="17"/>
  <c r="N167" i="17" s="1"/>
  <c r="F168" i="17"/>
  <c r="N168" i="17" s="1"/>
  <c r="F169" i="17"/>
  <c r="N169" i="17" s="1"/>
  <c r="F170" i="17"/>
  <c r="N170" i="17" s="1"/>
  <c r="F171" i="17"/>
  <c r="N171" i="17" s="1"/>
  <c r="F172" i="17"/>
  <c r="N172" i="17" s="1"/>
  <c r="F173" i="17"/>
  <c r="N173" i="17" s="1"/>
  <c r="F174" i="17"/>
  <c r="N174" i="17" s="1"/>
  <c r="F175" i="17"/>
  <c r="N175" i="17" s="1"/>
  <c r="F176" i="17"/>
  <c r="N176" i="17" s="1"/>
  <c r="F177" i="17"/>
  <c r="N177" i="17" s="1"/>
  <c r="F178" i="17"/>
  <c r="N178" i="17" s="1"/>
  <c r="F179" i="17"/>
  <c r="N179" i="17" s="1"/>
  <c r="F180" i="17"/>
  <c r="N180" i="17" s="1"/>
  <c r="F181" i="17"/>
  <c r="N181" i="17" s="1"/>
  <c r="F182" i="17"/>
  <c r="N182" i="17" s="1"/>
  <c r="F183" i="17"/>
  <c r="N183" i="17" s="1"/>
  <c r="F184" i="17"/>
  <c r="N184" i="17" s="1"/>
  <c r="F185" i="17"/>
  <c r="N185" i="17" s="1"/>
  <c r="F186" i="17"/>
  <c r="N186" i="17" s="1"/>
  <c r="F187" i="17"/>
  <c r="N187" i="17" s="1"/>
  <c r="F188" i="17"/>
  <c r="N188" i="17" s="1"/>
  <c r="F189" i="17"/>
  <c r="N189" i="17" s="1"/>
  <c r="F190" i="17"/>
  <c r="N190" i="17" s="1"/>
  <c r="F191" i="17"/>
  <c r="N191" i="17" s="1"/>
  <c r="F192" i="17"/>
  <c r="N192" i="17" s="1"/>
  <c r="F193" i="17"/>
  <c r="N193" i="17" s="1"/>
  <c r="F194" i="17"/>
  <c r="N194" i="17" s="1"/>
  <c r="F195" i="17"/>
  <c r="N195" i="17" s="1"/>
  <c r="F196" i="17"/>
  <c r="N196" i="17" s="1"/>
  <c r="F197" i="17"/>
  <c r="N197" i="17" s="1"/>
  <c r="F198" i="17"/>
  <c r="N198" i="17" s="1"/>
  <c r="F199" i="17"/>
  <c r="N199" i="17" s="1"/>
  <c r="F200" i="17"/>
  <c r="N200" i="17" s="1"/>
  <c r="F201" i="17"/>
  <c r="N201" i="17" s="1"/>
  <c r="F202" i="17"/>
  <c r="N202" i="17" s="1"/>
  <c r="F203" i="17"/>
  <c r="N203" i="17" s="1"/>
  <c r="F204" i="17"/>
  <c r="N204" i="17" s="1"/>
  <c r="F205" i="17"/>
  <c r="N205" i="17" s="1"/>
  <c r="F206" i="17"/>
  <c r="N206" i="17" s="1"/>
  <c r="F207" i="17"/>
  <c r="N207" i="17" s="1"/>
  <c r="F208" i="17"/>
  <c r="N208" i="17" s="1"/>
  <c r="F209" i="17"/>
  <c r="N209" i="17" s="1"/>
  <c r="F210" i="17"/>
  <c r="N210" i="17" s="1"/>
  <c r="F211" i="17"/>
  <c r="N211" i="17" s="1"/>
  <c r="F212" i="17"/>
  <c r="N212" i="17" s="1"/>
  <c r="F213" i="17"/>
  <c r="N213" i="17" s="1"/>
  <c r="F214" i="17"/>
  <c r="N214" i="17" s="1"/>
  <c r="F215" i="17"/>
  <c r="N215" i="17" s="1"/>
  <c r="F216" i="17"/>
  <c r="N216" i="17" s="1"/>
  <c r="F217" i="17"/>
  <c r="N217" i="17" s="1"/>
  <c r="F218" i="17"/>
  <c r="N218" i="17" s="1"/>
  <c r="F219" i="17"/>
  <c r="N219" i="17" s="1"/>
  <c r="F220" i="17"/>
  <c r="N220" i="17" s="1"/>
  <c r="F221" i="17"/>
  <c r="N221" i="17" s="1"/>
  <c r="F222" i="17"/>
  <c r="N222" i="17" s="1"/>
  <c r="F223" i="17"/>
  <c r="N223" i="17" s="1"/>
  <c r="F224" i="17"/>
  <c r="N224" i="17" s="1"/>
  <c r="F225" i="17"/>
  <c r="N225" i="17" s="1"/>
  <c r="F226" i="17"/>
  <c r="N226" i="17" s="1"/>
  <c r="F227" i="17"/>
  <c r="N227" i="17" s="1"/>
  <c r="F228" i="17"/>
  <c r="N228" i="17" s="1"/>
  <c r="F229" i="17"/>
  <c r="N229" i="17" s="1"/>
  <c r="F230" i="17"/>
  <c r="N230" i="17" s="1"/>
  <c r="F231" i="17"/>
  <c r="N231" i="17" s="1"/>
  <c r="F232" i="17"/>
  <c r="N232" i="17" s="1"/>
  <c r="F233" i="17"/>
  <c r="N233" i="17" s="1"/>
  <c r="F234" i="17"/>
  <c r="N234" i="17" s="1"/>
  <c r="F235" i="17"/>
  <c r="N235" i="17" s="1"/>
  <c r="F236" i="17"/>
  <c r="N236" i="17" s="1"/>
  <c r="F237" i="17"/>
  <c r="N237" i="17" s="1"/>
  <c r="F238" i="17"/>
  <c r="N238" i="17" s="1"/>
  <c r="F239" i="17"/>
  <c r="N239" i="17" s="1"/>
  <c r="F240" i="17"/>
  <c r="N240" i="17" s="1"/>
  <c r="F241" i="17"/>
  <c r="N241" i="17" s="1"/>
  <c r="F242" i="17"/>
  <c r="N242" i="17" s="1"/>
  <c r="F243" i="17"/>
  <c r="N243" i="17" s="1"/>
  <c r="F244" i="17"/>
  <c r="N244" i="17" s="1"/>
  <c r="F245" i="17"/>
  <c r="N245" i="17" s="1"/>
  <c r="F246" i="17"/>
  <c r="N246" i="17" s="1"/>
  <c r="F247" i="17"/>
  <c r="N247" i="17" s="1"/>
  <c r="F248" i="17"/>
  <c r="N248" i="17" s="1"/>
  <c r="F249" i="17"/>
  <c r="N249" i="17" s="1"/>
  <c r="F250" i="17"/>
  <c r="N250" i="17" s="1"/>
  <c r="F251" i="17"/>
  <c r="N251" i="17" s="1"/>
  <c r="F252" i="17"/>
  <c r="N252" i="17" s="1"/>
  <c r="F253" i="17"/>
  <c r="N253" i="17" s="1"/>
  <c r="F254" i="17"/>
  <c r="N254" i="17" s="1"/>
  <c r="F255" i="17"/>
  <c r="N255" i="17" s="1"/>
  <c r="F256" i="17"/>
  <c r="N256" i="17" s="1"/>
  <c r="F257" i="17"/>
  <c r="N257" i="17" s="1"/>
  <c r="F258" i="17"/>
  <c r="N258" i="17" s="1"/>
  <c r="F259" i="17"/>
  <c r="N259" i="17" s="1"/>
  <c r="F260" i="17"/>
  <c r="N260" i="17" s="1"/>
  <c r="F261" i="17"/>
  <c r="N261" i="17" s="1"/>
  <c r="F262" i="17"/>
  <c r="N262" i="17" s="1"/>
  <c r="F263" i="17"/>
  <c r="N263" i="17" s="1"/>
  <c r="F264" i="17"/>
  <c r="N264" i="17" s="1"/>
  <c r="F265" i="17"/>
  <c r="N265" i="17" s="1"/>
  <c r="F266" i="17"/>
  <c r="N266" i="17" s="1"/>
  <c r="F267" i="17"/>
  <c r="N267" i="17" s="1"/>
  <c r="F268" i="17"/>
  <c r="N268" i="17" s="1"/>
  <c r="F269" i="17"/>
  <c r="N269" i="17" s="1"/>
  <c r="F270" i="17"/>
  <c r="N270" i="17" s="1"/>
  <c r="F271" i="17"/>
  <c r="N271" i="17" s="1"/>
  <c r="F272" i="17"/>
  <c r="N272" i="17" s="1"/>
  <c r="F273" i="17"/>
  <c r="N273" i="17" s="1"/>
  <c r="F274" i="17"/>
  <c r="N274" i="17" s="1"/>
  <c r="F275" i="17"/>
  <c r="N275" i="17" s="1"/>
  <c r="F276" i="17"/>
  <c r="N276" i="17" s="1"/>
  <c r="F277" i="17"/>
  <c r="N277" i="17" s="1"/>
  <c r="F278" i="17"/>
  <c r="N278" i="17" s="1"/>
  <c r="F279" i="17"/>
  <c r="N279" i="17" s="1"/>
  <c r="F280" i="17"/>
  <c r="N280" i="17" s="1"/>
  <c r="F281" i="17"/>
  <c r="N281" i="17" s="1"/>
  <c r="F282" i="17"/>
  <c r="N282" i="17" s="1"/>
  <c r="F283" i="17"/>
  <c r="N283" i="17" s="1"/>
  <c r="F284" i="17"/>
  <c r="N284" i="17" s="1"/>
  <c r="F285" i="17"/>
  <c r="N285" i="17" s="1"/>
  <c r="F286" i="17"/>
  <c r="N286" i="17" s="1"/>
  <c r="F287" i="17"/>
  <c r="N287" i="17" s="1"/>
  <c r="F288" i="17"/>
  <c r="N288" i="17" s="1"/>
  <c r="F289" i="17"/>
  <c r="N289" i="17" s="1"/>
  <c r="F290" i="17"/>
  <c r="N290" i="17" s="1"/>
  <c r="F291" i="17"/>
  <c r="N291" i="17" s="1"/>
  <c r="F292" i="17"/>
  <c r="N292" i="17" s="1"/>
  <c r="F293" i="17"/>
  <c r="N293" i="17" s="1"/>
  <c r="F294" i="17"/>
  <c r="N294" i="17" s="1"/>
  <c r="F295" i="17"/>
  <c r="N295" i="17" s="1"/>
  <c r="F296" i="17"/>
  <c r="N296" i="17" s="1"/>
  <c r="F297" i="17"/>
  <c r="N297" i="17" s="1"/>
  <c r="F298" i="17"/>
  <c r="N298" i="17" s="1"/>
  <c r="F299" i="17"/>
  <c r="N299" i="17" s="1"/>
  <c r="F300" i="17"/>
  <c r="N300" i="17" s="1"/>
  <c r="F301" i="17"/>
  <c r="N301" i="17" s="1"/>
  <c r="F302" i="17"/>
  <c r="N302" i="17" s="1"/>
  <c r="F303" i="17"/>
  <c r="N303" i="17" s="1"/>
  <c r="F304" i="17"/>
  <c r="N304" i="17" s="1"/>
  <c r="F305" i="17"/>
  <c r="N305" i="17" s="1"/>
  <c r="F306" i="17"/>
  <c r="N306" i="17" s="1"/>
  <c r="F307" i="17"/>
  <c r="N307" i="17" s="1"/>
  <c r="F308" i="17"/>
  <c r="N308" i="17" s="1"/>
  <c r="F309" i="17"/>
  <c r="N309" i="17" s="1"/>
  <c r="F310" i="17"/>
  <c r="N310" i="17" s="1"/>
  <c r="F311" i="17"/>
  <c r="N311" i="17" s="1"/>
  <c r="F312" i="17"/>
  <c r="N312" i="17" s="1"/>
  <c r="F313" i="17"/>
  <c r="N313" i="17" s="1"/>
  <c r="F314" i="17"/>
  <c r="N314" i="17" s="1"/>
  <c r="F315" i="17"/>
  <c r="N315" i="17" s="1"/>
  <c r="F316" i="17"/>
  <c r="N316" i="17" s="1"/>
  <c r="F317" i="17"/>
  <c r="N317" i="17" s="1"/>
  <c r="F318" i="17"/>
  <c r="N318" i="17" s="1"/>
  <c r="F319" i="17"/>
  <c r="N319" i="17" s="1"/>
  <c r="F320" i="17"/>
  <c r="N320" i="17" s="1"/>
  <c r="F321" i="17"/>
  <c r="N321" i="17" s="1"/>
  <c r="F322" i="17"/>
  <c r="N322" i="17" s="1"/>
  <c r="F323" i="17"/>
  <c r="N323" i="17" s="1"/>
  <c r="F324" i="17"/>
  <c r="N324" i="17" s="1"/>
  <c r="F325" i="17"/>
  <c r="N325" i="17" s="1"/>
  <c r="F326" i="17"/>
  <c r="N326" i="17" s="1"/>
  <c r="F327" i="17"/>
  <c r="N327" i="17" s="1"/>
  <c r="F328" i="17"/>
  <c r="N328" i="17" s="1"/>
  <c r="F329" i="17"/>
  <c r="N329" i="17" s="1"/>
  <c r="F330" i="17"/>
  <c r="N330" i="17" s="1"/>
  <c r="F331" i="17"/>
  <c r="N331" i="17" s="1"/>
  <c r="F332" i="17"/>
  <c r="N332" i="17" s="1"/>
  <c r="F333" i="17"/>
  <c r="N333" i="17" s="1"/>
  <c r="F334" i="17"/>
  <c r="N334" i="17" s="1"/>
  <c r="F335" i="17"/>
  <c r="N335" i="17" s="1"/>
  <c r="F336" i="17"/>
  <c r="N336" i="17" s="1"/>
  <c r="F337" i="17"/>
  <c r="N337" i="17" s="1"/>
  <c r="F338" i="17"/>
  <c r="N338" i="17" s="1"/>
  <c r="F339" i="17"/>
  <c r="N339" i="17" s="1"/>
  <c r="F340" i="17"/>
  <c r="N340" i="17" s="1"/>
  <c r="F341" i="17"/>
  <c r="N341" i="17" s="1"/>
  <c r="F342" i="17"/>
  <c r="N342" i="17" s="1"/>
  <c r="F343" i="17"/>
  <c r="N343" i="17" s="1"/>
  <c r="F344" i="17"/>
  <c r="N344" i="17" s="1"/>
  <c r="F345" i="17"/>
  <c r="N345" i="17" s="1"/>
  <c r="F346" i="17"/>
  <c r="N346" i="17" s="1"/>
  <c r="F347" i="17"/>
  <c r="N347" i="17" s="1"/>
  <c r="F348" i="17"/>
  <c r="N348" i="17" s="1"/>
  <c r="F349" i="17"/>
  <c r="N349" i="17" s="1"/>
  <c r="F350" i="17"/>
  <c r="N350" i="17" s="1"/>
  <c r="F351" i="17"/>
  <c r="N351" i="17" s="1"/>
  <c r="F352" i="17"/>
  <c r="N352" i="17" s="1"/>
  <c r="F353" i="17"/>
  <c r="N353" i="17" s="1"/>
  <c r="F354" i="17"/>
  <c r="N354" i="17" s="1"/>
  <c r="F355" i="17"/>
  <c r="N355" i="17" s="1"/>
  <c r="F356" i="17"/>
  <c r="N356" i="17" s="1"/>
  <c r="F357" i="17"/>
  <c r="N357" i="17" s="1"/>
  <c r="F358" i="17"/>
  <c r="N358" i="17" s="1"/>
  <c r="F359" i="17"/>
  <c r="N359" i="17" s="1"/>
  <c r="F360" i="17"/>
  <c r="N360" i="17" s="1"/>
  <c r="F361" i="17"/>
  <c r="N361" i="17" s="1"/>
  <c r="F362" i="17"/>
  <c r="N362" i="17" s="1"/>
  <c r="F363" i="17"/>
  <c r="N363" i="17" s="1"/>
  <c r="F364" i="17"/>
  <c r="N364" i="17" s="1"/>
  <c r="F365" i="17"/>
  <c r="N365" i="17" s="1"/>
  <c r="F366" i="17"/>
  <c r="N366" i="17" s="1"/>
  <c r="F367" i="17"/>
  <c r="N367" i="17" s="1"/>
  <c r="F368" i="17"/>
  <c r="N368" i="17" s="1"/>
  <c r="F369" i="17"/>
  <c r="N369" i="17" s="1"/>
  <c r="F370" i="17"/>
  <c r="N370" i="17" s="1"/>
  <c r="F371" i="17"/>
  <c r="N371" i="17" s="1"/>
  <c r="F372" i="17"/>
  <c r="N372" i="17" s="1"/>
  <c r="F373" i="17"/>
  <c r="N373" i="17" s="1"/>
  <c r="F374" i="17"/>
  <c r="N374" i="17" s="1"/>
  <c r="F375" i="17"/>
  <c r="N375" i="17" s="1"/>
  <c r="F376" i="17"/>
  <c r="N376" i="17" s="1"/>
  <c r="F377" i="17"/>
  <c r="N377" i="17" s="1"/>
  <c r="F378" i="17"/>
  <c r="N378" i="17" s="1"/>
  <c r="F379" i="17"/>
  <c r="N379" i="17" s="1"/>
  <c r="F380" i="17"/>
  <c r="N380" i="17" s="1"/>
  <c r="F381" i="17"/>
  <c r="N381" i="17" s="1"/>
  <c r="F382" i="17"/>
  <c r="N382" i="17" s="1"/>
  <c r="F383" i="17"/>
  <c r="N383" i="17" s="1"/>
  <c r="F384" i="17"/>
  <c r="N384" i="17" s="1"/>
  <c r="F385" i="17"/>
  <c r="N385" i="17" s="1"/>
  <c r="F386" i="17"/>
  <c r="N386" i="17" s="1"/>
  <c r="F387" i="17"/>
  <c r="N387" i="17" s="1"/>
  <c r="F388" i="17"/>
  <c r="N388" i="17" s="1"/>
  <c r="F389" i="17"/>
  <c r="N389" i="17" s="1"/>
  <c r="F390" i="17"/>
  <c r="N390" i="17" s="1"/>
  <c r="F391" i="17"/>
  <c r="N391" i="17" s="1"/>
  <c r="F392" i="17"/>
  <c r="N392" i="17" s="1"/>
  <c r="F393" i="17"/>
  <c r="N393" i="17" s="1"/>
  <c r="F394" i="17"/>
  <c r="N394" i="17" s="1"/>
  <c r="F395" i="17"/>
  <c r="N395" i="17" s="1"/>
  <c r="F396" i="17"/>
  <c r="N396" i="17" s="1"/>
  <c r="F397" i="17"/>
  <c r="N397" i="17" s="1"/>
  <c r="F398" i="17"/>
  <c r="N398" i="17" s="1"/>
  <c r="F399" i="17"/>
  <c r="N399" i="17" s="1"/>
  <c r="F400" i="17"/>
  <c r="N400" i="17" s="1"/>
  <c r="F401" i="17"/>
  <c r="N401" i="17" s="1"/>
  <c r="F402" i="17"/>
  <c r="N402" i="17" s="1"/>
  <c r="F403" i="17"/>
  <c r="N403" i="17" s="1"/>
  <c r="F404" i="17"/>
  <c r="N404" i="17" s="1"/>
  <c r="F405" i="17"/>
  <c r="N405" i="17" s="1"/>
  <c r="F406" i="17"/>
  <c r="N406" i="17" s="1"/>
  <c r="F407" i="17"/>
  <c r="N407" i="17" s="1"/>
  <c r="F408" i="17"/>
  <c r="N408" i="17" s="1"/>
  <c r="F409" i="17"/>
  <c r="N409" i="17" s="1"/>
  <c r="F410" i="17"/>
  <c r="N410" i="17" s="1"/>
  <c r="F411" i="17"/>
  <c r="N411" i="17" s="1"/>
  <c r="F412" i="17"/>
  <c r="N412" i="17" s="1"/>
  <c r="F413" i="17"/>
  <c r="N413" i="17" s="1"/>
  <c r="F414" i="17"/>
  <c r="N414" i="17" s="1"/>
  <c r="F415" i="17"/>
  <c r="N415" i="17" s="1"/>
  <c r="F416" i="17"/>
  <c r="N416" i="17" s="1"/>
  <c r="F417" i="17"/>
  <c r="N417" i="17" s="1"/>
  <c r="F418" i="17"/>
  <c r="N418" i="17" s="1"/>
  <c r="F419" i="17"/>
  <c r="N419" i="17" s="1"/>
  <c r="F420" i="17"/>
  <c r="N420" i="17" s="1"/>
  <c r="F421" i="17"/>
  <c r="N421" i="17" s="1"/>
  <c r="F422" i="17"/>
  <c r="N422" i="17" s="1"/>
  <c r="F423" i="17"/>
  <c r="N423" i="17" s="1"/>
  <c r="F424" i="17"/>
  <c r="N424" i="17" s="1"/>
  <c r="F425" i="17"/>
  <c r="N425" i="17" s="1"/>
  <c r="F426" i="17"/>
  <c r="N426" i="17" s="1"/>
  <c r="F427" i="17"/>
  <c r="N427" i="17" s="1"/>
  <c r="F428" i="17"/>
  <c r="N428" i="17" s="1"/>
  <c r="F429" i="17"/>
  <c r="N429" i="17" s="1"/>
  <c r="F430" i="17"/>
  <c r="N430" i="17" s="1"/>
  <c r="F431" i="17"/>
  <c r="N431" i="17" s="1"/>
  <c r="F432" i="17"/>
  <c r="N432" i="17" s="1"/>
  <c r="F433" i="17"/>
  <c r="N433" i="17" s="1"/>
  <c r="F434" i="17"/>
  <c r="N434" i="17" s="1"/>
  <c r="F435" i="17"/>
  <c r="N435" i="17" s="1"/>
  <c r="F436" i="17"/>
  <c r="N436" i="17" s="1"/>
  <c r="F437" i="17"/>
  <c r="N437" i="17" s="1"/>
  <c r="F438" i="17"/>
  <c r="N438" i="17" s="1"/>
  <c r="F439" i="17"/>
  <c r="N439" i="17" s="1"/>
  <c r="F440" i="17"/>
  <c r="N440" i="17" s="1"/>
  <c r="F441" i="17"/>
  <c r="N441" i="17" s="1"/>
  <c r="F442" i="17"/>
  <c r="N442" i="17" s="1"/>
  <c r="F443" i="17"/>
  <c r="N443" i="17" s="1"/>
  <c r="F444" i="17"/>
  <c r="N444" i="17" s="1"/>
  <c r="F445" i="17"/>
  <c r="N445" i="17" s="1"/>
  <c r="F446" i="17"/>
  <c r="N446" i="17" s="1"/>
  <c r="F447" i="17"/>
  <c r="N447" i="17" s="1"/>
  <c r="F448" i="17"/>
  <c r="N448" i="17" s="1"/>
  <c r="F449" i="17"/>
  <c r="N449" i="17" s="1"/>
  <c r="F450" i="17"/>
  <c r="N450" i="17" s="1"/>
  <c r="F451" i="17"/>
  <c r="N451" i="17" s="1"/>
  <c r="F452" i="17"/>
  <c r="N452" i="17" s="1"/>
  <c r="F453" i="17"/>
  <c r="N453" i="17" s="1"/>
  <c r="F454" i="17"/>
  <c r="N454" i="17" s="1"/>
  <c r="F455" i="17"/>
  <c r="N455" i="17" s="1"/>
  <c r="F456" i="17"/>
  <c r="N456" i="17" s="1"/>
  <c r="F457" i="17"/>
  <c r="N457" i="17" s="1"/>
  <c r="F458" i="17"/>
  <c r="N458" i="17" s="1"/>
  <c r="F459" i="17"/>
  <c r="N459" i="17" s="1"/>
  <c r="F460" i="17"/>
  <c r="N460" i="17" s="1"/>
  <c r="F461" i="17"/>
  <c r="N461" i="17" s="1"/>
  <c r="F462" i="17"/>
  <c r="N462" i="17" s="1"/>
  <c r="F463" i="17"/>
  <c r="N463" i="17" s="1"/>
  <c r="F464" i="17"/>
  <c r="N464" i="17" s="1"/>
  <c r="F465" i="17"/>
  <c r="N465" i="17" s="1"/>
  <c r="F466" i="17"/>
  <c r="N466" i="17" s="1"/>
  <c r="F467" i="17"/>
  <c r="N467" i="17" s="1"/>
  <c r="F468" i="17"/>
  <c r="N468" i="17" s="1"/>
  <c r="F469" i="17"/>
  <c r="N469" i="17" s="1"/>
  <c r="F470" i="17"/>
  <c r="N470" i="17" s="1"/>
  <c r="F471" i="17"/>
  <c r="N471" i="17" s="1"/>
  <c r="F472" i="17"/>
  <c r="N472" i="17" s="1"/>
  <c r="F473" i="17"/>
  <c r="N473" i="17" s="1"/>
  <c r="F474" i="17"/>
  <c r="N474" i="17" s="1"/>
  <c r="F475" i="17"/>
  <c r="N475" i="17" s="1"/>
  <c r="F476" i="17"/>
  <c r="N476" i="17" s="1"/>
  <c r="F477" i="17"/>
  <c r="N477" i="17" s="1"/>
  <c r="F478" i="17"/>
  <c r="N478" i="17" s="1"/>
  <c r="F479" i="17"/>
  <c r="N479" i="17" s="1"/>
  <c r="F480" i="17"/>
  <c r="N480" i="17" s="1"/>
  <c r="F481" i="17"/>
  <c r="N481" i="17" s="1"/>
  <c r="F482" i="17"/>
  <c r="N482" i="17" s="1"/>
  <c r="F483" i="17"/>
  <c r="N483" i="17" s="1"/>
  <c r="F484" i="17"/>
  <c r="N484" i="17" s="1"/>
  <c r="F485" i="17"/>
  <c r="N485" i="17" s="1"/>
  <c r="F486" i="17"/>
  <c r="N486" i="17" s="1"/>
  <c r="F487" i="17"/>
  <c r="N487" i="17" s="1"/>
  <c r="F488" i="17"/>
  <c r="N488" i="17" s="1"/>
  <c r="F489" i="17"/>
  <c r="N489" i="17" s="1"/>
  <c r="F490" i="17"/>
  <c r="N490" i="17" s="1"/>
  <c r="F491" i="17"/>
  <c r="N491" i="17" s="1"/>
  <c r="F492" i="17"/>
  <c r="N492" i="17" s="1"/>
  <c r="F493" i="17"/>
  <c r="N493" i="17" s="1"/>
  <c r="F494" i="17"/>
  <c r="N494" i="17" s="1"/>
  <c r="F495" i="17"/>
  <c r="N495" i="17" s="1"/>
  <c r="F496" i="17"/>
  <c r="N496" i="17" s="1"/>
  <c r="F497" i="17"/>
  <c r="N497" i="17" s="1"/>
  <c r="F498" i="17"/>
  <c r="N498" i="17" s="1"/>
  <c r="F499" i="17"/>
  <c r="N499" i="17" s="1"/>
  <c r="F500" i="17"/>
  <c r="N500" i="17" s="1"/>
  <c r="F501" i="17"/>
  <c r="N501" i="17" s="1"/>
  <c r="F502" i="17"/>
  <c r="N502" i="17" s="1"/>
  <c r="F503" i="17"/>
  <c r="N503" i="17" s="1"/>
  <c r="F504" i="17"/>
  <c r="N504" i="17" s="1"/>
  <c r="F505" i="17"/>
  <c r="N505" i="17" s="1"/>
  <c r="F506" i="17"/>
  <c r="N506" i="17" s="1"/>
  <c r="F507" i="17"/>
  <c r="N507" i="17" s="1"/>
  <c r="F508" i="17"/>
  <c r="N508" i="17" s="1"/>
  <c r="F509" i="17"/>
  <c r="N509" i="17" s="1"/>
  <c r="F510" i="17"/>
  <c r="N510" i="17" s="1"/>
  <c r="F511" i="17"/>
  <c r="N511" i="17" s="1"/>
  <c r="F512" i="17"/>
  <c r="N512" i="17" s="1"/>
  <c r="F513" i="17"/>
  <c r="N513" i="17" s="1"/>
  <c r="F514" i="17"/>
  <c r="N514" i="17" s="1"/>
  <c r="F515" i="17"/>
  <c r="N515" i="17" s="1"/>
  <c r="F516" i="17"/>
  <c r="N516" i="17" s="1"/>
  <c r="F517" i="17"/>
  <c r="N517" i="17" s="1"/>
  <c r="F518" i="17"/>
  <c r="N518" i="17" s="1"/>
  <c r="F519" i="17"/>
  <c r="N519" i="17" s="1"/>
  <c r="F520" i="17"/>
  <c r="N520" i="17" s="1"/>
  <c r="F521" i="17"/>
  <c r="N521" i="17" s="1"/>
  <c r="F522" i="17"/>
  <c r="N522" i="17" s="1"/>
  <c r="F523" i="17"/>
  <c r="N523" i="17" s="1"/>
  <c r="F524" i="17"/>
  <c r="N524" i="17" s="1"/>
  <c r="F525" i="17"/>
  <c r="N525" i="17" s="1"/>
  <c r="F526" i="17"/>
  <c r="N526" i="17" s="1"/>
  <c r="F527" i="17"/>
  <c r="N527" i="17" s="1"/>
  <c r="F528" i="17"/>
  <c r="N528" i="17" s="1"/>
  <c r="F529" i="17"/>
  <c r="N529" i="17" s="1"/>
  <c r="F530" i="17"/>
  <c r="N530" i="17" s="1"/>
  <c r="F531" i="17"/>
  <c r="N531" i="17" s="1"/>
  <c r="F532" i="17"/>
  <c r="N532" i="17" s="1"/>
  <c r="F533" i="17"/>
  <c r="N533" i="17" s="1"/>
  <c r="F534" i="17"/>
  <c r="N534" i="17" s="1"/>
  <c r="F535" i="17"/>
  <c r="N535" i="17" s="1"/>
  <c r="F536" i="17"/>
  <c r="N536" i="17" s="1"/>
  <c r="F537" i="17"/>
  <c r="N537" i="17" s="1"/>
  <c r="F538" i="17"/>
  <c r="N538" i="17" s="1"/>
  <c r="F539" i="17"/>
  <c r="N539" i="17" s="1"/>
  <c r="F540" i="17"/>
  <c r="N540" i="17" s="1"/>
  <c r="F541" i="17"/>
  <c r="N541" i="17" s="1"/>
  <c r="F542" i="17"/>
  <c r="N542" i="17" s="1"/>
  <c r="F543" i="17"/>
  <c r="N543" i="17" s="1"/>
  <c r="F544" i="17"/>
  <c r="N544" i="17" s="1"/>
  <c r="F545" i="17"/>
  <c r="N545" i="17" s="1"/>
  <c r="F546" i="17"/>
  <c r="N546" i="17" s="1"/>
  <c r="F547" i="17"/>
  <c r="N547" i="17" s="1"/>
  <c r="F548" i="17"/>
  <c r="N548" i="17" s="1"/>
  <c r="F549" i="17"/>
  <c r="N549" i="17" s="1"/>
  <c r="F550" i="17"/>
  <c r="N550" i="17" s="1"/>
  <c r="F551" i="17"/>
  <c r="N551" i="17" s="1"/>
  <c r="F552" i="17"/>
  <c r="N552" i="17" s="1"/>
  <c r="F553" i="17"/>
  <c r="N553" i="17" s="1"/>
  <c r="F554" i="17"/>
  <c r="N554" i="17" s="1"/>
  <c r="F555" i="17"/>
  <c r="N555" i="17" s="1"/>
  <c r="F556" i="17"/>
  <c r="N556" i="17" s="1"/>
  <c r="F557" i="17"/>
  <c r="N557" i="17" s="1"/>
  <c r="F558" i="17"/>
  <c r="N558" i="17" s="1"/>
  <c r="F559" i="17"/>
  <c r="N559" i="17" s="1"/>
  <c r="F560" i="17"/>
  <c r="N560" i="17" s="1"/>
  <c r="F561" i="17"/>
  <c r="N561" i="17" s="1"/>
  <c r="F562" i="17"/>
  <c r="N562" i="17" s="1"/>
  <c r="F563" i="17"/>
  <c r="N563" i="17" s="1"/>
  <c r="F564" i="17"/>
  <c r="N564" i="17" s="1"/>
  <c r="F565" i="17"/>
  <c r="N565" i="17" s="1"/>
  <c r="F566" i="17"/>
  <c r="N566" i="17" s="1"/>
  <c r="F567" i="17"/>
  <c r="N567" i="17" s="1"/>
  <c r="F568" i="17"/>
  <c r="N568" i="17" s="1"/>
  <c r="F569" i="17"/>
  <c r="N569" i="17" s="1"/>
  <c r="F570" i="17"/>
  <c r="N570" i="17" s="1"/>
  <c r="F571" i="17"/>
  <c r="N571" i="17" s="1"/>
  <c r="F572" i="17"/>
  <c r="N572" i="17" s="1"/>
  <c r="F573" i="17"/>
  <c r="N573" i="17" s="1"/>
  <c r="F574" i="17"/>
  <c r="N574" i="17" s="1"/>
  <c r="F575" i="17"/>
  <c r="N575" i="17" s="1"/>
  <c r="F576" i="17"/>
  <c r="N576" i="17" s="1"/>
  <c r="F577" i="17"/>
  <c r="N577" i="17" s="1"/>
  <c r="F578" i="17"/>
  <c r="N578" i="17" s="1"/>
  <c r="F579" i="17"/>
  <c r="N579" i="17" s="1"/>
  <c r="F580" i="17"/>
  <c r="N580" i="17" s="1"/>
  <c r="F581" i="17"/>
  <c r="N581" i="17" s="1"/>
  <c r="F582" i="17"/>
  <c r="N582" i="17" s="1"/>
  <c r="F583" i="17"/>
  <c r="N583" i="17" s="1"/>
  <c r="F584" i="17"/>
  <c r="N584" i="17" s="1"/>
  <c r="F585" i="17"/>
  <c r="N585" i="17" s="1"/>
  <c r="F586" i="17"/>
  <c r="N586" i="17" s="1"/>
  <c r="F587" i="17"/>
  <c r="N587" i="17" s="1"/>
  <c r="F588" i="17"/>
  <c r="N588" i="17" s="1"/>
  <c r="F589" i="17"/>
  <c r="N589" i="17" s="1"/>
  <c r="F590" i="17"/>
  <c r="N590" i="17" s="1"/>
  <c r="F591" i="17"/>
  <c r="N591" i="17" s="1"/>
  <c r="F592" i="17"/>
  <c r="N592" i="17" s="1"/>
  <c r="F593" i="17"/>
  <c r="N593" i="17" s="1"/>
  <c r="F594" i="17"/>
  <c r="N594" i="17" s="1"/>
  <c r="F595" i="17"/>
  <c r="N595" i="17" s="1"/>
  <c r="F596" i="17"/>
  <c r="N596" i="17" s="1"/>
  <c r="F597" i="17"/>
  <c r="N597" i="17" s="1"/>
  <c r="F598" i="17"/>
  <c r="N598" i="17" s="1"/>
  <c r="F599" i="17"/>
  <c r="N599" i="17" s="1"/>
  <c r="F600" i="17"/>
  <c r="N600" i="17" s="1"/>
  <c r="F601" i="17"/>
  <c r="N601" i="17" s="1"/>
  <c r="F602" i="17"/>
  <c r="N602" i="17" s="1"/>
  <c r="F603" i="17"/>
  <c r="N603" i="17" s="1"/>
  <c r="F604" i="17"/>
  <c r="N604" i="17" s="1"/>
  <c r="F605" i="17"/>
  <c r="N605" i="17" s="1"/>
  <c r="F606" i="17"/>
  <c r="N606" i="17" s="1"/>
  <c r="F607" i="17"/>
  <c r="N607" i="17" s="1"/>
  <c r="F608" i="17"/>
  <c r="N608" i="17" s="1"/>
  <c r="F609" i="17"/>
  <c r="N609" i="17" s="1"/>
  <c r="F610" i="17"/>
  <c r="N610" i="17" s="1"/>
  <c r="F611" i="17"/>
  <c r="N611" i="17" s="1"/>
  <c r="F612" i="17"/>
  <c r="N612" i="17" s="1"/>
  <c r="F613" i="17"/>
  <c r="N613" i="17" s="1"/>
  <c r="F614" i="17"/>
  <c r="N614" i="17" s="1"/>
  <c r="F615" i="17"/>
  <c r="N615" i="17" s="1"/>
  <c r="F616" i="17"/>
  <c r="N616" i="17" s="1"/>
  <c r="F617" i="17"/>
  <c r="N617" i="17" s="1"/>
  <c r="F618" i="17"/>
  <c r="N618" i="17" s="1"/>
  <c r="F619" i="17"/>
  <c r="N619" i="17" s="1"/>
  <c r="F620" i="17"/>
  <c r="N620" i="17" s="1"/>
  <c r="F621" i="17"/>
  <c r="N621" i="17" s="1"/>
  <c r="F622" i="17"/>
  <c r="N622" i="17" s="1"/>
  <c r="F623" i="17"/>
  <c r="N623" i="17" s="1"/>
  <c r="F624" i="17"/>
  <c r="N624" i="17" s="1"/>
  <c r="F625" i="17"/>
  <c r="N625" i="17" s="1"/>
  <c r="F626" i="17"/>
  <c r="N626" i="17" s="1"/>
  <c r="F627" i="17"/>
  <c r="N627" i="17" s="1"/>
  <c r="F628" i="17"/>
  <c r="N628" i="17" s="1"/>
  <c r="F629" i="17"/>
  <c r="N629" i="17" s="1"/>
  <c r="F630" i="17"/>
  <c r="N630" i="17" s="1"/>
  <c r="F631" i="17"/>
  <c r="N631" i="17" s="1"/>
  <c r="F632" i="17"/>
  <c r="N632" i="17" s="1"/>
  <c r="F633" i="17"/>
  <c r="N633" i="17" s="1"/>
  <c r="F634" i="17"/>
  <c r="N634" i="17" s="1"/>
  <c r="F635" i="17"/>
  <c r="N635" i="17" s="1"/>
  <c r="F636" i="17"/>
  <c r="N636" i="17" s="1"/>
  <c r="F637" i="17"/>
  <c r="N637" i="17" s="1"/>
  <c r="F638" i="17"/>
  <c r="N638" i="17" s="1"/>
  <c r="F639" i="17"/>
  <c r="N639" i="17" s="1"/>
  <c r="F640" i="17"/>
  <c r="N640" i="17" s="1"/>
  <c r="F641" i="17"/>
  <c r="N641" i="17" s="1"/>
  <c r="F642" i="17"/>
  <c r="N642" i="17" s="1"/>
  <c r="F643" i="17"/>
  <c r="N643" i="17" s="1"/>
  <c r="F644" i="17"/>
  <c r="N644" i="17" s="1"/>
  <c r="F645" i="17"/>
  <c r="N645" i="17" s="1"/>
  <c r="F646" i="17"/>
  <c r="N646" i="17" s="1"/>
  <c r="F647" i="17"/>
  <c r="N647" i="17" s="1"/>
  <c r="F648" i="17"/>
  <c r="N648" i="17" s="1"/>
  <c r="F649" i="17"/>
  <c r="N649" i="17" s="1"/>
  <c r="F650" i="17"/>
  <c r="N650" i="17" s="1"/>
  <c r="F651" i="17"/>
  <c r="N651" i="17" s="1"/>
  <c r="F652" i="17"/>
  <c r="N652" i="17" s="1"/>
  <c r="F653" i="17"/>
  <c r="N653" i="17" s="1"/>
  <c r="F654" i="17"/>
  <c r="N654" i="17" s="1"/>
  <c r="F655" i="17"/>
  <c r="N655" i="17" s="1"/>
  <c r="F656" i="17"/>
  <c r="N656" i="17" s="1"/>
  <c r="F657" i="17"/>
  <c r="N657" i="17" s="1"/>
  <c r="F658" i="17"/>
  <c r="N658" i="17" s="1"/>
  <c r="F659" i="17"/>
  <c r="N659" i="17" s="1"/>
  <c r="F660" i="17"/>
  <c r="N660" i="17" s="1"/>
  <c r="F661" i="17"/>
  <c r="N661" i="17" s="1"/>
  <c r="F662" i="17"/>
  <c r="N662" i="17" s="1"/>
  <c r="F663" i="17"/>
  <c r="N663" i="17" s="1"/>
  <c r="F664" i="17"/>
  <c r="N664" i="17" s="1"/>
  <c r="F665" i="17"/>
  <c r="N665" i="17" s="1"/>
  <c r="F666" i="17"/>
  <c r="N666" i="17" s="1"/>
  <c r="F667" i="17"/>
  <c r="N667" i="17" s="1"/>
  <c r="F668" i="17"/>
  <c r="N668" i="17" s="1"/>
  <c r="F669" i="17"/>
  <c r="N669" i="17" s="1"/>
  <c r="F670" i="17"/>
  <c r="N670" i="17" s="1"/>
  <c r="F671" i="17"/>
  <c r="N671" i="17" s="1"/>
  <c r="F672" i="17"/>
  <c r="N672" i="17" s="1"/>
  <c r="F673" i="17"/>
  <c r="N673" i="17" s="1"/>
  <c r="F674" i="17"/>
  <c r="N674" i="17" s="1"/>
  <c r="F675" i="17"/>
  <c r="N675" i="17" s="1"/>
  <c r="F676" i="17"/>
  <c r="N676" i="17" s="1"/>
  <c r="F677" i="17"/>
  <c r="N677" i="17" s="1"/>
  <c r="F678" i="17"/>
  <c r="N678" i="17" s="1"/>
  <c r="F679" i="17"/>
  <c r="N679" i="17" s="1"/>
  <c r="F680" i="17"/>
  <c r="N680" i="17" s="1"/>
  <c r="F681" i="17"/>
  <c r="N681" i="17" s="1"/>
  <c r="F682" i="17"/>
  <c r="N682" i="17" s="1"/>
  <c r="F683" i="17"/>
  <c r="N683" i="17" s="1"/>
  <c r="F684" i="17"/>
  <c r="N684" i="17" s="1"/>
  <c r="F685" i="17"/>
  <c r="N685" i="17" s="1"/>
  <c r="F686" i="17"/>
  <c r="N686" i="17" s="1"/>
  <c r="F687" i="17"/>
  <c r="N687" i="17" s="1"/>
  <c r="F688" i="17"/>
  <c r="N688" i="17" s="1"/>
  <c r="F689" i="17"/>
  <c r="N689" i="17" s="1"/>
  <c r="F690" i="17"/>
  <c r="N690" i="17" s="1"/>
  <c r="F691" i="17"/>
  <c r="N691" i="17" s="1"/>
  <c r="F692" i="17"/>
  <c r="N692" i="17" s="1"/>
  <c r="F693" i="17"/>
  <c r="N693" i="17" s="1"/>
  <c r="F694" i="17"/>
  <c r="N694" i="17" s="1"/>
  <c r="F695" i="17"/>
  <c r="N695" i="17" s="1"/>
  <c r="F696" i="17"/>
  <c r="N696" i="17" s="1"/>
  <c r="F697" i="17"/>
  <c r="N697" i="17" s="1"/>
  <c r="F698" i="17"/>
  <c r="N698" i="17" s="1"/>
  <c r="F699" i="17"/>
  <c r="N699" i="17" s="1"/>
  <c r="F700" i="17"/>
  <c r="N700" i="17" s="1"/>
  <c r="F701" i="17"/>
  <c r="N701" i="17" s="1"/>
  <c r="F702" i="17"/>
  <c r="N702" i="17" s="1"/>
  <c r="F703" i="17"/>
  <c r="N703" i="17" s="1"/>
  <c r="F704" i="17"/>
  <c r="N704" i="17" s="1"/>
  <c r="F705" i="17"/>
  <c r="N705" i="17" s="1"/>
  <c r="F706" i="17"/>
  <c r="N706" i="17" s="1"/>
  <c r="F707" i="17"/>
  <c r="N707" i="17" s="1"/>
  <c r="F708" i="17"/>
  <c r="N708" i="17" s="1"/>
  <c r="F709" i="17"/>
  <c r="N709" i="17" s="1"/>
  <c r="F710" i="17"/>
  <c r="N710" i="17" s="1"/>
  <c r="F711" i="17"/>
  <c r="N711" i="17" s="1"/>
  <c r="F712" i="17"/>
  <c r="N712" i="17" s="1"/>
  <c r="F713" i="17"/>
  <c r="N713" i="17" s="1"/>
  <c r="F714" i="17"/>
  <c r="N714" i="17" s="1"/>
  <c r="F715" i="17"/>
  <c r="N715" i="17" s="1"/>
  <c r="F716" i="17"/>
  <c r="N716" i="17" s="1"/>
  <c r="F717" i="17"/>
  <c r="N717" i="17" s="1"/>
  <c r="F718" i="17"/>
  <c r="N718" i="17" s="1"/>
  <c r="F719" i="17"/>
  <c r="N719" i="17" s="1"/>
  <c r="F720" i="17"/>
  <c r="N720" i="17" s="1"/>
  <c r="F721" i="17"/>
  <c r="N721" i="17" s="1"/>
  <c r="F722" i="17"/>
  <c r="N722" i="17" s="1"/>
  <c r="F723" i="17"/>
  <c r="N723" i="17" s="1"/>
  <c r="F724" i="17"/>
  <c r="N724" i="17" s="1"/>
  <c r="F725" i="17"/>
  <c r="N725" i="17" s="1"/>
  <c r="F726" i="17"/>
  <c r="N726" i="17" s="1"/>
  <c r="F727" i="17"/>
  <c r="N727" i="17" s="1"/>
  <c r="F728" i="17"/>
  <c r="N728" i="17" s="1"/>
  <c r="F729" i="17"/>
  <c r="N729" i="17" s="1"/>
  <c r="F730" i="17"/>
  <c r="N730" i="17" s="1"/>
  <c r="F731" i="17"/>
  <c r="N731" i="17" s="1"/>
  <c r="F732" i="17"/>
  <c r="N732" i="17" s="1"/>
  <c r="F733" i="17"/>
  <c r="N733" i="17" s="1"/>
  <c r="F734" i="17"/>
  <c r="N734" i="17" s="1"/>
  <c r="F735" i="17"/>
  <c r="N735" i="17" s="1"/>
  <c r="F736" i="17"/>
  <c r="N736" i="17" s="1"/>
  <c r="F737" i="17"/>
  <c r="N737" i="17" s="1"/>
  <c r="F738" i="17"/>
  <c r="N738" i="17" s="1"/>
  <c r="F739" i="17"/>
  <c r="N739" i="17" s="1"/>
  <c r="F740" i="17"/>
  <c r="N740" i="17" s="1"/>
  <c r="F741" i="17"/>
  <c r="N741" i="17" s="1"/>
  <c r="F742" i="17"/>
  <c r="N742" i="17" s="1"/>
  <c r="F743" i="17"/>
  <c r="N743" i="17" s="1"/>
  <c r="F744" i="17"/>
  <c r="N744" i="17" s="1"/>
  <c r="F745" i="17"/>
  <c r="N745" i="17" s="1"/>
  <c r="F746" i="17"/>
  <c r="N746" i="17" s="1"/>
  <c r="F747" i="17"/>
  <c r="N747" i="17" s="1"/>
  <c r="F748" i="17"/>
  <c r="N748" i="17" s="1"/>
  <c r="F749" i="17"/>
  <c r="N749" i="17" s="1"/>
  <c r="F750" i="17"/>
  <c r="N750" i="17" s="1"/>
  <c r="F751" i="17"/>
  <c r="N751" i="17" s="1"/>
  <c r="F752" i="17"/>
  <c r="N752" i="17" s="1"/>
  <c r="F753" i="17"/>
  <c r="N753" i="17" s="1"/>
  <c r="F754" i="17"/>
  <c r="N754" i="17" s="1"/>
  <c r="F755" i="17"/>
  <c r="N755" i="17" s="1"/>
  <c r="F756" i="17"/>
  <c r="N756" i="17" s="1"/>
  <c r="F757" i="17"/>
  <c r="N757" i="17" s="1"/>
  <c r="F758" i="17"/>
  <c r="N758" i="17" s="1"/>
  <c r="F759" i="17"/>
  <c r="N759" i="17" s="1"/>
  <c r="F760" i="17"/>
  <c r="N760" i="17" s="1"/>
  <c r="F761" i="17"/>
  <c r="N761" i="17" s="1"/>
  <c r="F762" i="17"/>
  <c r="N762" i="17" s="1"/>
  <c r="F763" i="17"/>
  <c r="N763" i="17" s="1"/>
  <c r="F764" i="17"/>
  <c r="N764" i="17" s="1"/>
  <c r="F765" i="17"/>
  <c r="N765" i="17" s="1"/>
  <c r="F766" i="17"/>
  <c r="N766" i="17" s="1"/>
  <c r="F767" i="17"/>
  <c r="N767" i="17" s="1"/>
  <c r="F768" i="17"/>
  <c r="N768" i="17" s="1"/>
  <c r="F769" i="17"/>
  <c r="N769" i="17" s="1"/>
  <c r="F770" i="17"/>
  <c r="N770" i="17" s="1"/>
  <c r="F771" i="17"/>
  <c r="N771" i="17" s="1"/>
  <c r="F772" i="17"/>
  <c r="N772" i="17" s="1"/>
  <c r="F773" i="17"/>
  <c r="N773" i="17" s="1"/>
  <c r="F774" i="17"/>
  <c r="N774" i="17" s="1"/>
  <c r="F775" i="17"/>
  <c r="N775" i="17" s="1"/>
  <c r="F776" i="17"/>
  <c r="N776" i="17" s="1"/>
  <c r="F777" i="17"/>
  <c r="N777" i="17" s="1"/>
  <c r="F778" i="17"/>
  <c r="N778" i="17" s="1"/>
  <c r="F779" i="17"/>
  <c r="N779" i="17" s="1"/>
  <c r="F780" i="17"/>
  <c r="N780" i="17" s="1"/>
  <c r="F781" i="17"/>
  <c r="N781" i="17" s="1"/>
  <c r="F782" i="17"/>
  <c r="N782" i="17" s="1"/>
  <c r="F783" i="17"/>
  <c r="N783" i="17" s="1"/>
  <c r="F784" i="17"/>
  <c r="N784" i="17" s="1"/>
  <c r="F785" i="17"/>
  <c r="N785" i="17" s="1"/>
  <c r="F786" i="17"/>
  <c r="N786" i="17" s="1"/>
  <c r="F787" i="17"/>
  <c r="N787" i="17" s="1"/>
  <c r="F788" i="17"/>
  <c r="N788" i="17" s="1"/>
  <c r="F789" i="17"/>
  <c r="N789" i="17" s="1"/>
  <c r="F790" i="17"/>
  <c r="N790" i="17" s="1"/>
  <c r="F791" i="17"/>
  <c r="N791" i="17" s="1"/>
  <c r="F792" i="17"/>
  <c r="N792" i="17" s="1"/>
  <c r="F793" i="17"/>
  <c r="N793" i="17" s="1"/>
  <c r="F794" i="17"/>
  <c r="N794" i="17" s="1"/>
  <c r="F795" i="17"/>
  <c r="N795" i="17" s="1"/>
  <c r="F796" i="17"/>
  <c r="N796" i="17" s="1"/>
  <c r="F797" i="17"/>
  <c r="N797" i="17" s="1"/>
  <c r="F798" i="17"/>
  <c r="N798" i="17" s="1"/>
  <c r="F799" i="17"/>
  <c r="N799" i="17" s="1"/>
  <c r="F800" i="17"/>
  <c r="N800" i="17" s="1"/>
  <c r="F801" i="17"/>
  <c r="N801" i="17" s="1"/>
  <c r="F802" i="17"/>
  <c r="N802" i="17" s="1"/>
  <c r="F803" i="17"/>
  <c r="N803" i="17" s="1"/>
  <c r="F804" i="17"/>
  <c r="N804" i="17" s="1"/>
  <c r="F805" i="17"/>
  <c r="N805" i="17" s="1"/>
  <c r="F806" i="17"/>
  <c r="N806" i="17" s="1"/>
  <c r="F807" i="17"/>
  <c r="N807" i="17" s="1"/>
  <c r="F808" i="17"/>
  <c r="N808" i="17" s="1"/>
  <c r="F809" i="17"/>
  <c r="N809" i="17" s="1"/>
  <c r="F810" i="17"/>
  <c r="N810" i="17" s="1"/>
  <c r="F811" i="17"/>
  <c r="N811" i="17" s="1"/>
  <c r="F812" i="17"/>
  <c r="N812" i="17" s="1"/>
  <c r="F813" i="17"/>
  <c r="N813" i="17" s="1"/>
  <c r="F814" i="17"/>
  <c r="N814" i="17" s="1"/>
  <c r="F815" i="17"/>
  <c r="N815" i="17" s="1"/>
  <c r="F816" i="17"/>
  <c r="N816" i="17" s="1"/>
  <c r="F817" i="17"/>
  <c r="N817" i="17" s="1"/>
  <c r="F818" i="17"/>
  <c r="N818" i="17" s="1"/>
  <c r="F819" i="17"/>
  <c r="N819" i="17" s="1"/>
  <c r="F820" i="17"/>
  <c r="N820" i="17" s="1"/>
  <c r="F821" i="17"/>
  <c r="N821" i="17" s="1"/>
  <c r="F822" i="17"/>
  <c r="N822" i="17" s="1"/>
  <c r="F823" i="17"/>
  <c r="N823" i="17" s="1"/>
  <c r="F824" i="17"/>
  <c r="N824" i="17" s="1"/>
  <c r="F825" i="17"/>
  <c r="N825" i="17" s="1"/>
  <c r="F826" i="17"/>
  <c r="N826" i="17" s="1"/>
  <c r="F827" i="17"/>
  <c r="N827" i="17" s="1"/>
  <c r="F828" i="17"/>
  <c r="N828" i="17" s="1"/>
  <c r="F829" i="17"/>
  <c r="N829" i="17" s="1"/>
  <c r="F830" i="17"/>
  <c r="N830" i="17" s="1"/>
  <c r="F831" i="17"/>
  <c r="N831" i="17" s="1"/>
  <c r="F832" i="17"/>
  <c r="N832" i="17" s="1"/>
  <c r="F833" i="17"/>
  <c r="N833" i="17" s="1"/>
  <c r="F834" i="17"/>
  <c r="N834" i="17" s="1"/>
  <c r="F835" i="17"/>
  <c r="N835" i="17" s="1"/>
  <c r="F836" i="17"/>
  <c r="N836" i="17" s="1"/>
  <c r="F837" i="17"/>
  <c r="N837" i="17" s="1"/>
  <c r="F838" i="17"/>
  <c r="N838" i="17" s="1"/>
  <c r="F839" i="17"/>
  <c r="N839" i="17" s="1"/>
  <c r="F840" i="17"/>
  <c r="N840" i="17" s="1"/>
  <c r="F841" i="17"/>
  <c r="N841" i="17" s="1"/>
  <c r="F842" i="17"/>
  <c r="N842" i="17" s="1"/>
  <c r="F843" i="17"/>
  <c r="N843" i="17" s="1"/>
  <c r="F844" i="17"/>
  <c r="N844" i="17" s="1"/>
  <c r="F845" i="17"/>
  <c r="N845" i="17" s="1"/>
  <c r="F846" i="17"/>
  <c r="N846" i="17" s="1"/>
  <c r="F847" i="17"/>
  <c r="N847" i="17" s="1"/>
  <c r="F848" i="17"/>
  <c r="N848" i="17" s="1"/>
  <c r="F849" i="17"/>
  <c r="N849" i="17" s="1"/>
  <c r="F850" i="17"/>
  <c r="N850" i="17" s="1"/>
  <c r="F851" i="17"/>
  <c r="N851" i="17" s="1"/>
  <c r="F852" i="17"/>
  <c r="N852" i="17" s="1"/>
  <c r="F853" i="17"/>
  <c r="N853" i="17" s="1"/>
  <c r="F854" i="17"/>
  <c r="N854" i="17" s="1"/>
  <c r="F855" i="17"/>
  <c r="N855" i="17" s="1"/>
  <c r="F856" i="17"/>
  <c r="N856" i="17" s="1"/>
  <c r="F857" i="17"/>
  <c r="N857" i="17" s="1"/>
  <c r="F858" i="17"/>
  <c r="N858" i="17" s="1"/>
  <c r="F859" i="17"/>
  <c r="N859" i="17" s="1"/>
  <c r="F860" i="17"/>
  <c r="N860" i="17" s="1"/>
  <c r="F861" i="17"/>
  <c r="N861" i="17" s="1"/>
  <c r="F862" i="17"/>
  <c r="N862" i="17" s="1"/>
  <c r="F863" i="17"/>
  <c r="N863" i="17" s="1"/>
  <c r="F864" i="17"/>
  <c r="N864" i="17" s="1"/>
  <c r="F865" i="17"/>
  <c r="N865" i="17" s="1"/>
  <c r="F866" i="17"/>
  <c r="N866" i="17" s="1"/>
  <c r="F867" i="17"/>
  <c r="N867" i="17" s="1"/>
  <c r="F868" i="17"/>
  <c r="N868" i="17" s="1"/>
  <c r="F869" i="17"/>
  <c r="N869" i="17" s="1"/>
  <c r="F870" i="17"/>
  <c r="N870" i="17" s="1"/>
  <c r="F871" i="17"/>
  <c r="N871" i="17" s="1"/>
  <c r="F872" i="17"/>
  <c r="N872" i="17" s="1"/>
  <c r="F873" i="17"/>
  <c r="N873" i="17" s="1"/>
  <c r="F874" i="17"/>
  <c r="N874" i="17" s="1"/>
  <c r="F875" i="17"/>
  <c r="N875" i="17" s="1"/>
  <c r="F876" i="17"/>
  <c r="N876" i="17" s="1"/>
  <c r="F877" i="17"/>
  <c r="N877" i="17" s="1"/>
  <c r="F878" i="17"/>
  <c r="N878" i="17" s="1"/>
  <c r="F879" i="17"/>
  <c r="N879" i="17" s="1"/>
  <c r="F880" i="17"/>
  <c r="N880" i="17" s="1"/>
  <c r="F881" i="17"/>
  <c r="N881" i="17" s="1"/>
  <c r="F882" i="17"/>
  <c r="N882" i="17" s="1"/>
  <c r="F883" i="17"/>
  <c r="N883" i="17" s="1"/>
  <c r="F884" i="17"/>
  <c r="N884" i="17" s="1"/>
  <c r="F885" i="17"/>
  <c r="N885" i="17" s="1"/>
  <c r="F886" i="17"/>
  <c r="N886" i="17" s="1"/>
  <c r="F887" i="17"/>
  <c r="N887" i="17" s="1"/>
  <c r="F888" i="17"/>
  <c r="N888" i="17" s="1"/>
  <c r="F889" i="17"/>
  <c r="N889" i="17" s="1"/>
  <c r="F890" i="17"/>
  <c r="N890" i="17" s="1"/>
  <c r="F891" i="17"/>
  <c r="N891" i="17" s="1"/>
  <c r="F892" i="17"/>
  <c r="N892" i="17" s="1"/>
  <c r="F893" i="17"/>
  <c r="N893" i="17" s="1"/>
  <c r="F894" i="17"/>
  <c r="N894" i="17" s="1"/>
  <c r="F895" i="17"/>
  <c r="N895" i="17" s="1"/>
  <c r="F896" i="17"/>
  <c r="N896" i="17" s="1"/>
  <c r="F897" i="17"/>
  <c r="N897" i="17" s="1"/>
  <c r="F898" i="17"/>
  <c r="N898" i="17" s="1"/>
  <c r="F899" i="17"/>
  <c r="N899" i="17" s="1"/>
  <c r="F900" i="17"/>
  <c r="N900" i="17" s="1"/>
  <c r="F901" i="17"/>
  <c r="N901" i="17" s="1"/>
  <c r="F902" i="17"/>
  <c r="N902" i="17" s="1"/>
  <c r="F903" i="17"/>
  <c r="N903" i="17" s="1"/>
  <c r="F904" i="17"/>
  <c r="N904" i="17" s="1"/>
  <c r="F905" i="17"/>
  <c r="N905" i="17" s="1"/>
  <c r="F906" i="17"/>
  <c r="N906" i="17" s="1"/>
  <c r="F907" i="17"/>
  <c r="N907" i="17" s="1"/>
  <c r="F908" i="17"/>
  <c r="N908" i="17" s="1"/>
  <c r="F909" i="17"/>
  <c r="N909" i="17" s="1"/>
  <c r="F910" i="17"/>
  <c r="N910" i="17" s="1"/>
  <c r="F911" i="17"/>
  <c r="N911" i="17" s="1"/>
  <c r="F912" i="17"/>
  <c r="N912" i="17" s="1"/>
  <c r="F913" i="17"/>
  <c r="N913" i="17" s="1"/>
  <c r="F914" i="17"/>
  <c r="N914" i="17" s="1"/>
  <c r="F915" i="17"/>
  <c r="N915" i="17" s="1"/>
  <c r="F916" i="17"/>
  <c r="N916" i="17" s="1"/>
  <c r="F917" i="17"/>
  <c r="N917" i="17" s="1"/>
  <c r="F918" i="17"/>
  <c r="N918" i="17" s="1"/>
  <c r="F919" i="17"/>
  <c r="N919" i="17" s="1"/>
  <c r="F920" i="17"/>
  <c r="N920" i="17" s="1"/>
  <c r="F921" i="17"/>
  <c r="N921" i="17" s="1"/>
  <c r="F922" i="17"/>
  <c r="N922" i="17" s="1"/>
  <c r="F923" i="17"/>
  <c r="N923" i="17" s="1"/>
  <c r="F924" i="17"/>
  <c r="N924" i="17" s="1"/>
  <c r="F925" i="17"/>
  <c r="N925" i="17" s="1"/>
  <c r="F926" i="17"/>
  <c r="N926" i="17" s="1"/>
  <c r="F927" i="17"/>
  <c r="N927" i="17" s="1"/>
  <c r="F928" i="17"/>
  <c r="N928" i="17" s="1"/>
  <c r="F929" i="17"/>
  <c r="N929" i="17" s="1"/>
  <c r="F930" i="17"/>
  <c r="N930" i="17" s="1"/>
  <c r="F931" i="17"/>
  <c r="N931" i="17" s="1"/>
  <c r="F932" i="17"/>
  <c r="N932" i="17" s="1"/>
  <c r="F933" i="17"/>
  <c r="N933" i="17" s="1"/>
  <c r="F934" i="17"/>
  <c r="N934" i="17" s="1"/>
  <c r="F935" i="17"/>
  <c r="N935" i="17" s="1"/>
  <c r="F936" i="17"/>
  <c r="N936" i="17" s="1"/>
  <c r="F937" i="17"/>
  <c r="N937" i="17" s="1"/>
  <c r="F938" i="17"/>
  <c r="N938" i="17" s="1"/>
  <c r="F939" i="17"/>
  <c r="N939" i="17" s="1"/>
  <c r="F940" i="17"/>
  <c r="N940" i="17" s="1"/>
  <c r="F941" i="17"/>
  <c r="N941" i="17" s="1"/>
  <c r="F942" i="17"/>
  <c r="N942" i="17" s="1"/>
  <c r="F943" i="17"/>
  <c r="N943" i="17" s="1"/>
  <c r="F944" i="17"/>
  <c r="N944" i="17" s="1"/>
  <c r="F945" i="17"/>
  <c r="N945" i="17" s="1"/>
  <c r="F946" i="17"/>
  <c r="N946" i="17" s="1"/>
  <c r="F947" i="17"/>
  <c r="N947" i="17" s="1"/>
  <c r="F948" i="17"/>
  <c r="N948" i="17" s="1"/>
  <c r="F949" i="17"/>
  <c r="N949" i="17" s="1"/>
  <c r="F950" i="17"/>
  <c r="N950" i="17" s="1"/>
  <c r="F951" i="17"/>
  <c r="N951" i="17" s="1"/>
  <c r="F952" i="17"/>
  <c r="N952" i="17" s="1"/>
  <c r="F953" i="17"/>
  <c r="N953" i="17" s="1"/>
  <c r="F954" i="17"/>
  <c r="N954" i="17" s="1"/>
  <c r="F955" i="17"/>
  <c r="N955" i="17" s="1"/>
  <c r="F956" i="17"/>
  <c r="N956" i="17" s="1"/>
  <c r="F957" i="17"/>
  <c r="N957" i="17" s="1"/>
  <c r="F958" i="17"/>
  <c r="N958" i="17" s="1"/>
  <c r="F959" i="17"/>
  <c r="N959" i="17" s="1"/>
  <c r="F960" i="17"/>
  <c r="N960" i="17" s="1"/>
  <c r="F961" i="17"/>
  <c r="N961" i="17" s="1"/>
  <c r="F962" i="17"/>
  <c r="N962" i="17" s="1"/>
  <c r="F963" i="17"/>
  <c r="N963" i="17" s="1"/>
  <c r="F964" i="17"/>
  <c r="N964" i="17" s="1"/>
  <c r="F965" i="17"/>
  <c r="N965" i="17" s="1"/>
  <c r="F966" i="17"/>
  <c r="N966" i="17" s="1"/>
  <c r="F967" i="17"/>
  <c r="N967" i="17" s="1"/>
  <c r="F968" i="17"/>
  <c r="N968" i="17" s="1"/>
  <c r="F969" i="17"/>
  <c r="N969" i="17" s="1"/>
  <c r="F970" i="17"/>
  <c r="N970" i="17" s="1"/>
  <c r="F971" i="17"/>
  <c r="N971" i="17" s="1"/>
  <c r="F972" i="17"/>
  <c r="N972" i="17" s="1"/>
  <c r="F973" i="17"/>
  <c r="N973" i="17" s="1"/>
  <c r="F974" i="17"/>
  <c r="N974" i="17" s="1"/>
  <c r="F975" i="17"/>
  <c r="N975" i="17" s="1"/>
  <c r="F976" i="17"/>
  <c r="N976" i="17" s="1"/>
  <c r="F977" i="17"/>
  <c r="N977" i="17" s="1"/>
  <c r="F978" i="17"/>
  <c r="N978" i="17" s="1"/>
  <c r="F979" i="17"/>
  <c r="N979" i="17" s="1"/>
  <c r="F980" i="17"/>
  <c r="N980" i="17" s="1"/>
  <c r="F981" i="17"/>
  <c r="N981" i="17" s="1"/>
  <c r="F982" i="17"/>
  <c r="N982" i="17" s="1"/>
  <c r="F983" i="17"/>
  <c r="N983" i="17" s="1"/>
  <c r="F984" i="17"/>
  <c r="N984" i="17" s="1"/>
  <c r="F985" i="17"/>
  <c r="N985" i="17" s="1"/>
  <c r="F986" i="17"/>
  <c r="N986" i="17" s="1"/>
  <c r="F987" i="17"/>
  <c r="N987" i="17" s="1"/>
  <c r="F988" i="17"/>
  <c r="N988" i="17" s="1"/>
  <c r="F989" i="17"/>
  <c r="N989" i="17" s="1"/>
  <c r="F990" i="17"/>
  <c r="N990" i="17" s="1"/>
  <c r="F991" i="17"/>
  <c r="N991" i="17" s="1"/>
  <c r="F992" i="17"/>
  <c r="N992" i="17" s="1"/>
  <c r="F993" i="17"/>
  <c r="N993" i="17" s="1"/>
  <c r="F994" i="17"/>
  <c r="N994" i="17" s="1"/>
  <c r="F995" i="17"/>
  <c r="N995" i="17" s="1"/>
  <c r="F996" i="17"/>
  <c r="N996" i="17" s="1"/>
  <c r="F997" i="17"/>
  <c r="N997" i="17" s="1"/>
  <c r="F998" i="17"/>
  <c r="N998" i="17" s="1"/>
  <c r="F999" i="17"/>
  <c r="N999" i="17" s="1"/>
  <c r="F1000" i="17"/>
  <c r="N1000" i="17" s="1"/>
  <c r="F1001" i="17"/>
  <c r="N1001" i="17" s="1"/>
</calcChain>
</file>

<file path=xl/sharedStrings.xml><?xml version="1.0" encoding="utf-8"?>
<sst xmlns="http://schemas.openxmlformats.org/spreadsheetml/2006/main" count="11132" uniqueCount="6224">
  <si>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</si>
  <si>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</si>
  <si>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</si>
  <si>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</si>
  <si>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</si>
  <si>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</si>
  <si>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</si>
  <si>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</si>
  <si>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</si>
  <si>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</si>
  <si>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</si>
  <si>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</si>
  <si>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</si>
  <si>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</si>
  <si>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</si>
  <si>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</si>
  <si>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</si>
  <si>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</si>
  <si>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</si>
  <si>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</si>
  <si>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</si>
  <si>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</si>
  <si>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</si>
  <si>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</si>
  <si>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</si>
  <si>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</si>
  <si>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</si>
  <si>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</si>
  <si>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</si>
  <si>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</si>
  <si>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</si>
  <si>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</si>
  <si>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</si>
  <si>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</si>
  <si>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</si>
  <si>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</si>
  <si>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</si>
  <si>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</si>
  <si>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</si>
  <si>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</si>
  <si>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</si>
  <si>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</si>
  <si>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</si>
  <si>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</si>
  <si>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</si>
  <si>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</si>
  <si>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</si>
  <si>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</si>
  <si>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</si>
  <si>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</si>
  <si>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</si>
  <si>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</si>
  <si>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</si>
  <si>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</si>
  <si>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</si>
  <si>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</si>
  <si>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</si>
  <si>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</si>
  <si>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</si>
  <si>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</si>
  <si>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</si>
  <si>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</si>
  <si>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</si>
  <si>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</si>
  <si>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</si>
  <si>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</si>
  <si>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</si>
  <si>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</si>
  <si>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</si>
  <si>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</si>
  <si>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</si>
  <si>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</si>
  <si>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</si>
  <si>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</si>
  <si>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</si>
  <si>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</si>
  <si>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</si>
  <si>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</si>
  <si>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</si>
  <si>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</si>
  <si>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</si>
  <si>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</si>
  <si>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</si>
  <si>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</si>
  <si>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</si>
  <si>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</si>
  <si>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</si>
  <si>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</si>
  <si>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</si>
  <si>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</si>
  <si>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</si>
  <si>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</si>
  <si>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</si>
  <si>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</si>
  <si>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</si>
  <si>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</si>
  <si>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</si>
  <si>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</si>
  <si>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</si>
  <si>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</si>
  <si>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</si>
  <si>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</si>
  <si>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</si>
  <si>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</si>
  <si>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</si>
  <si>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</si>
  <si>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</si>
  <si>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</si>
  <si>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</si>
  <si>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</si>
  <si>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</si>
  <si>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</si>
  <si>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</si>
  <si>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</si>
  <si>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</si>
  <si>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</si>
  <si>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</si>
  <si>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</si>
  <si>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</si>
  <si>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</si>
  <si>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</si>
  <si>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</si>
  <si>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</si>
  <si>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</si>
  <si>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</si>
  <si>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</si>
  <si>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</si>
  <si>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</si>
  <si>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</si>
  <si>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</si>
  <si>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</si>
  <si>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</si>
  <si>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</si>
  <si>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</si>
  <si>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</si>
  <si>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</si>
  <si>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</si>
  <si>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</si>
  <si>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</si>
  <si>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</si>
  <si>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</si>
  <si>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</si>
  <si>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</si>
  <si>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</si>
  <si>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</si>
  <si>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</si>
  <si>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</si>
  <si>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</si>
  <si>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</si>
  <si>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</si>
  <si>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</si>
  <si>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</si>
  <si>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</si>
  <si>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</si>
  <si>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</si>
  <si>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</si>
  <si>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</si>
  <si>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</si>
  <si>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</si>
  <si>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</si>
  <si>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</si>
  <si>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</si>
  <si>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</si>
  <si>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</si>
  <si>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</si>
  <si>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</si>
  <si>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</si>
  <si>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</si>
  <si>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</si>
  <si>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</si>
  <si>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</si>
  <si>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</si>
  <si>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</si>
  <si>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</si>
  <si>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</si>
  <si>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</si>
  <si>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</si>
  <si>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</si>
  <si>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</si>
  <si>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</si>
  <si>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</si>
  <si>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</si>
  <si>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</si>
  <si>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</si>
  <si>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</si>
  <si>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</si>
  <si>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</si>
  <si>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</si>
  <si>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</si>
  <si>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</si>
  <si>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</si>
  <si>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</si>
  <si>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</si>
  <si>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</si>
  <si>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</si>
  <si>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</si>
  <si>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</si>
  <si>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</si>
  <si>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</si>
  <si>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</si>
  <si>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</si>
  <si>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</si>
  <si>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</si>
  <si>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</si>
  <si>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</si>
  <si>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</si>
  <si>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</si>
  <si>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</si>
  <si>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</si>
  <si>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</si>
  <si>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</si>
  <si>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</si>
  <si>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</si>
  <si>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</si>
  <si>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</si>
  <si>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</si>
  <si>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</si>
  <si>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</si>
  <si>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</si>
  <si>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</si>
  <si>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</si>
  <si>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</si>
  <si>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</si>
  <si>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</si>
  <si>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</si>
  <si>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</si>
  <si>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</si>
  <si>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</si>
  <si>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</si>
  <si>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</si>
  <si>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</si>
  <si>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</si>
  <si>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</si>
  <si>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</si>
  <si>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</si>
  <si>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</si>
  <si>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</si>
  <si>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</si>
  <si>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</si>
  <si>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</si>
  <si>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</si>
  <si>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</si>
  <si>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</si>
  <si>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</si>
  <si>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</si>
  <si>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</si>
  <si>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</si>
  <si>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</si>
  <si>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</si>
  <si>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</si>
  <si>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</si>
  <si>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</si>
  <si>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</si>
  <si>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</si>
  <si>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</si>
  <si>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</si>
  <si>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</si>
  <si>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</si>
  <si>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</si>
  <si>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</si>
  <si>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</si>
  <si>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</si>
  <si>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</si>
  <si>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</si>
  <si>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</si>
  <si>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</si>
  <si>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</si>
  <si>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</si>
  <si>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</si>
  <si>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</si>
  <si>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</si>
  <si>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</si>
  <si>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</si>
  <si>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</si>
  <si>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</si>
  <si>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</si>
  <si>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</si>
  <si>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</si>
  <si>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</si>
  <si>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</si>
  <si>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</si>
  <si>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</si>
  <si>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</si>
  <si>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</si>
  <si>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</si>
  <si>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</si>
  <si>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</si>
  <si>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</si>
  <si>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</si>
  <si>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</si>
  <si>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</si>
  <si>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</si>
  <si>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</si>
  <si>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</si>
  <si>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</si>
  <si>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</si>
  <si>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</si>
  <si>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</si>
  <si>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</si>
  <si>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</si>
  <si>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</si>
  <si>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</si>
  <si>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</si>
  <si>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</si>
  <si>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</si>
  <si>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</si>
  <si>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</si>
  <si>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</si>
  <si>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</si>
  <si>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</si>
  <si>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</si>
  <si>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</si>
  <si>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</si>
  <si>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</si>
  <si>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</si>
  <si>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</si>
  <si>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</si>
  <si>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</si>
  <si>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</si>
  <si>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</si>
  <si>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</si>
  <si>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</si>
  <si>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</si>
  <si>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</si>
  <si>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</si>
  <si>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</si>
  <si>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</si>
  <si>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</si>
  <si>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</si>
  <si>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</si>
  <si>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</si>
  <si>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</si>
  <si>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</si>
  <si>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</si>
  <si>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</si>
  <si>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</si>
  <si>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</si>
  <si>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</si>
  <si>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</si>
  <si>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</si>
  <si>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</si>
  <si>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</si>
  <si>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</si>
  <si>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</si>
  <si>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</si>
  <si>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</si>
  <si>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</si>
  <si>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</si>
  <si>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</si>
  <si>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</si>
  <si>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</si>
  <si>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</si>
  <si>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</si>
  <si>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</si>
  <si>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</si>
  <si>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</si>
  <si>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</si>
  <si>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</si>
  <si>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</si>
  <si>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</si>
  <si>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</si>
  <si>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</si>
  <si>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</si>
  <si>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</si>
  <si>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</si>
  <si>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</si>
  <si>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</si>
  <si>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</si>
  <si>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</si>
  <si>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</si>
  <si>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</si>
  <si>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</si>
  <si>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</si>
  <si>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</si>
  <si>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</si>
  <si>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</si>
  <si>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</si>
  <si>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</si>
  <si>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</si>
  <si>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</si>
  <si>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</si>
  <si>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</si>
  <si>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</si>
  <si>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</si>
  <si>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</si>
  <si>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</si>
  <si>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</si>
  <si>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</si>
  <si>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</si>
  <si>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</si>
  <si>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</si>
  <si>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</si>
  <si>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</si>
  <si>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</si>
  <si>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</si>
  <si>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</si>
  <si>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</si>
  <si>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</si>
  <si>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</si>
  <si>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</si>
  <si>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</si>
  <si>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</si>
  <si>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</si>
  <si>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</si>
  <si>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</si>
  <si>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</si>
  <si>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</si>
  <si>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</si>
  <si>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</si>
  <si>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</si>
  <si>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</si>
  <si>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</si>
  <si>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</si>
  <si>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</si>
  <si>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</si>
  <si>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</si>
  <si>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</si>
  <si>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</si>
  <si>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</si>
  <si>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</si>
  <si>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</si>
  <si>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</si>
  <si>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</si>
  <si>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</si>
  <si>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</si>
  <si>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</si>
  <si>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</si>
  <si>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</si>
  <si>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</si>
  <si>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</si>
  <si>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</si>
  <si>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</si>
  <si>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</si>
  <si>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</si>
  <si>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</si>
  <si>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</si>
  <si>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</si>
  <si>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</si>
  <si>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</si>
  <si>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</si>
  <si>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</si>
  <si>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</si>
  <si>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</si>
  <si>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</si>
  <si>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</si>
  <si>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</si>
  <si>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</si>
  <si>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</si>
  <si>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</si>
  <si>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</si>
  <si>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</si>
  <si>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</si>
  <si>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</si>
  <si>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</si>
  <si>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</si>
  <si>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</si>
  <si>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</si>
  <si>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</si>
  <si>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</si>
  <si>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</si>
  <si>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</si>
  <si>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</si>
  <si>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</si>
  <si>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</si>
  <si>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</si>
  <si>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</si>
  <si>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</si>
  <si>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</si>
  <si>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</si>
  <si>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</si>
  <si>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</si>
  <si>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</si>
  <si>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</si>
  <si>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</si>
  <si>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</si>
  <si>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</si>
  <si>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</si>
  <si>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</si>
  <si>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</si>
  <si>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</si>
  <si>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</si>
  <si>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</si>
  <si>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</si>
  <si>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</si>
  <si>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</si>
  <si>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</si>
  <si>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</si>
  <si>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</si>
  <si>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</si>
  <si>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</si>
  <si>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</si>
  <si>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</si>
  <si>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</si>
  <si>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</si>
  <si>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</si>
  <si>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</si>
  <si>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</si>
  <si>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</si>
  <si>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</si>
  <si>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</si>
  <si>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</si>
  <si>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</si>
  <si>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</si>
  <si>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</si>
  <si>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</si>
  <si>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</si>
  <si>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</si>
  <si>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</si>
  <si>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</si>
  <si>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</si>
  <si>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</si>
  <si>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</si>
  <si>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</si>
  <si>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</si>
  <si>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</si>
  <si>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</si>
  <si>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</si>
  <si>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</si>
  <si>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</si>
  <si>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</si>
  <si>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</si>
  <si>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</si>
  <si>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</si>
  <si>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</si>
  <si>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</si>
  <si>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</si>
  <si>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</si>
  <si>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</si>
  <si>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</si>
  <si>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</si>
  <si>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</si>
  <si>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</si>
  <si>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</si>
  <si>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</si>
  <si>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</si>
  <si>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</si>
  <si>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</si>
  <si>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</si>
  <si>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</si>
  <si>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</si>
  <si>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</si>
  <si>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</si>
  <si>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</si>
  <si>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</si>
  <si>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</si>
  <si>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</si>
  <si>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</si>
  <si>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</si>
  <si>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</si>
  <si>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</si>
  <si>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</si>
  <si>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</si>
  <si>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</si>
  <si>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</si>
  <si>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</si>
  <si>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</si>
  <si>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</si>
  <si>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</si>
  <si>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</si>
  <si>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</si>
  <si>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</si>
  <si>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</si>
  <si>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</si>
  <si>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</si>
  <si>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</si>
  <si>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</si>
  <si>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</si>
  <si>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</si>
  <si>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</si>
  <si>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</si>
  <si>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</si>
  <si>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</si>
  <si>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</si>
  <si>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</si>
  <si>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</si>
  <si>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</si>
  <si>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</si>
  <si>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</si>
  <si>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</si>
  <si>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</si>
  <si>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</si>
  <si>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</si>
  <si>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</si>
  <si>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</si>
  <si>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</si>
  <si>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</si>
  <si>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</si>
  <si>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</si>
  <si>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</si>
  <si>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</si>
  <si>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</si>
  <si>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</si>
  <si>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</si>
  <si>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</si>
  <si>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</si>
  <si>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</si>
  <si>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</si>
  <si>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</si>
  <si>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</si>
  <si>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</si>
  <si>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</si>
  <si>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</si>
  <si>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</si>
  <si>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</si>
  <si>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</si>
  <si>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</si>
  <si>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</si>
  <si>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</si>
  <si>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</si>
  <si>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</si>
  <si>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</si>
  <si>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</si>
  <si>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</si>
  <si>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</si>
  <si>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</si>
  <si>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</si>
  <si>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</si>
  <si>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</si>
  <si>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</si>
  <si>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</si>
  <si>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</si>
  <si>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</si>
  <si>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</si>
  <si>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</si>
  <si>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</si>
  <si>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</si>
  <si>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</si>
  <si>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</si>
  <si>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</si>
  <si>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</si>
  <si>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</si>
  <si>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</si>
  <si>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</si>
  <si>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</si>
  <si>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</si>
  <si>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</si>
  <si>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</si>
  <si>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</si>
  <si>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</si>
  <si>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</si>
  <si>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</si>
  <si>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</si>
  <si>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</si>
  <si>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</si>
  <si>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</si>
  <si>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</si>
  <si>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</si>
  <si>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</si>
  <si>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</si>
  <si>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</si>
  <si>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</si>
  <si>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</si>
  <si>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</si>
  <si>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</si>
  <si>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</si>
  <si>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</si>
  <si>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</si>
  <si>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</si>
  <si>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</si>
  <si>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</si>
  <si>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</si>
  <si>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</si>
  <si>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</si>
  <si>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</si>
  <si>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</si>
  <si>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</si>
  <si>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</si>
  <si>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</si>
  <si>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</si>
  <si>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</si>
  <si>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</si>
  <si>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</si>
  <si>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</si>
  <si>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</si>
  <si>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</si>
  <si>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</si>
  <si>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</si>
  <si>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</si>
  <si>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</si>
  <si>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</si>
  <si>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</si>
  <si>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</si>
  <si>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</si>
  <si>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</si>
  <si>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</si>
  <si>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</si>
  <si>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</si>
  <si>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</si>
  <si>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</si>
  <si>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</si>
  <si>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</si>
  <si>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</si>
  <si>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</si>
  <si>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</si>
  <si>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</si>
  <si>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</si>
  <si>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</si>
  <si>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</si>
  <si>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</si>
  <si>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</si>
  <si>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</si>
  <si>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</si>
  <si>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</si>
  <si>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</si>
  <si>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</si>
  <si>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</si>
  <si>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</si>
  <si>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</si>
  <si>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</si>
  <si>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</si>
  <si>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</si>
  <si>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</si>
  <si>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</si>
  <si>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</si>
  <si>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</si>
  <si>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</si>
  <si>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</si>
  <si>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</si>
  <si>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</si>
  <si>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</si>
  <si>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</si>
  <si>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</si>
  <si>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</si>
  <si>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</si>
  <si>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</si>
  <si>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</si>
  <si>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</si>
  <si>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</si>
  <si>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</si>
  <si>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</si>
  <si>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</si>
  <si>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</si>
  <si>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</si>
  <si>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</si>
  <si>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</si>
  <si>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</si>
  <si>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</si>
  <si>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</si>
  <si>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</si>
  <si>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</si>
  <si>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</si>
  <si>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</si>
  <si>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</si>
  <si>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</si>
  <si>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</si>
  <si>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</si>
  <si>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</si>
  <si>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</si>
  <si>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</si>
  <si>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</si>
  <si>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</si>
  <si>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</si>
  <si>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</si>
  <si>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</si>
  <si>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</si>
  <si>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</si>
  <si>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</si>
  <si>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</si>
  <si>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</si>
  <si>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</si>
  <si>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</si>
  <si>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</si>
  <si>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</si>
  <si>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</si>
  <si>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</si>
  <si>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</si>
  <si>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</si>
  <si>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</si>
  <si>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</si>
  <si>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</si>
  <si>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</si>
  <si>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</si>
  <si>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</si>
  <si>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</si>
  <si>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</si>
  <si>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</si>
  <si>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</si>
  <si>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</si>
  <si>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</si>
  <si>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</si>
  <si>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</si>
  <si>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</si>
  <si>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</si>
  <si>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</si>
  <si>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</si>
  <si>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</si>
  <si>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</si>
  <si>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</si>
  <si>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</si>
  <si>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</si>
  <si>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</si>
  <si>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</si>
  <si>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</si>
  <si>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</si>
  <si>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</si>
  <si>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</si>
  <si>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</si>
  <si>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</si>
  <si>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</si>
  <si>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</si>
  <si>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</si>
  <si>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</si>
  <si>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</si>
  <si>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</si>
  <si>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</si>
  <si>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</si>
  <si>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</si>
  <si>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</si>
  <si>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</si>
  <si>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</si>
  <si>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</si>
  <si>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</si>
  <si>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</si>
  <si>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</si>
  <si>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</si>
  <si>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</si>
  <si>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</si>
  <si>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</si>
  <si>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</si>
  <si>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</si>
  <si>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</si>
  <si>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</si>
  <si>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</si>
  <si>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</si>
  <si>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</si>
  <si>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</si>
  <si>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</si>
  <si>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</si>
  <si>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</si>
  <si>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</si>
  <si>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</si>
  <si>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</si>
  <si>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</si>
  <si>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</si>
  <si>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</si>
  <si>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</si>
  <si>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</si>
  <si>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</si>
  <si>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</si>
  <si>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</si>
  <si>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</si>
  <si>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</si>
  <si>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</si>
  <si>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</si>
  <si>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</si>
  <si>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</si>
  <si>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</si>
  <si>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</si>
  <si>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</si>
  <si>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</si>
  <si>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</si>
  <si>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</si>
  <si>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</si>
  <si>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</si>
  <si>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</si>
  <si>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</si>
  <si>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</si>
  <si>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</si>
  <si>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</si>
  <si>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</si>
  <si>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</si>
  <si>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</si>
  <si>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</si>
  <si>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</si>
  <si>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</si>
  <si>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</si>
  <si>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</si>
  <si>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</si>
  <si>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</si>
  <si>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</si>
  <si>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</si>
  <si>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</si>
  <si>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</si>
  <si>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</si>
  <si>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</si>
  <si>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</si>
  <si>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</si>
  <si>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</si>
  <si>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</si>
  <si>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</si>
  <si>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</si>
  <si>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</si>
  <si>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</si>
  <si>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</si>
  <si>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</si>
  <si>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</si>
  <si>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</si>
  <si>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</si>
  <si>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</si>
  <si>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</si>
  <si>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</si>
  <si>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</si>
  <si>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</si>
  <si>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</si>
  <si>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</si>
  <si>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</si>
  <si>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</si>
  <si>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</si>
  <si>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</si>
  <si>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</si>
  <si>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</si>
  <si>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</si>
  <si>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</si>
  <si>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</si>
  <si>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</si>
  <si>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</si>
  <si>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</si>
  <si>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</si>
  <si>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</si>
  <si>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</si>
  <si>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</si>
  <si>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</si>
  <si>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</si>
  <si>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</si>
  <si>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</si>
  <si>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</si>
  <si>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</si>
  <si>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</si>
  <si>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</si>
  <si>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</si>
  <si>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</si>
  <si>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</si>
  <si>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</si>
  <si>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</si>
  <si>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</si>
  <si>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</si>
  <si>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</si>
  <si>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</si>
  <si>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</si>
  <si>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</si>
  <si>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</si>
  <si>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</si>
  <si>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</si>
  <si>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</si>
  <si>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</si>
  <si>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</si>
  <si>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</si>
  <si>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</si>
  <si>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</si>
  <si>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</si>
  <si>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</si>
  <si>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</si>
  <si>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</si>
  <si>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</si>
  <si>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</si>
  <si>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</si>
  <si>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</si>
  <si>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</si>
  <si>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</si>
  <si>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</si>
  <si>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</si>
  <si>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</si>
  <si>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</si>
  <si>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</si>
  <si>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</si>
  <si>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</si>
  <si>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</si>
  <si>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</si>
  <si>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</si>
  <si>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</si>
  <si>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</si>
  <si>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</si>
  <si>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</si>
  <si>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</si>
  <si>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</si>
  <si>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</si>
  <si>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</si>
  <si>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</si>
  <si>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</si>
  <si>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</si>
  <si>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</si>
  <si>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</si>
  <si>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</si>
  <si>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</si>
  <si>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</si>
  <si>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</si>
  <si>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</si>
  <si>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</si>
  <si>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</si>
  <si>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</si>
  <si>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</si>
  <si>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</si>
  <si>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</si>
  <si>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</si>
  <si>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</si>
  <si>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</si>
  <si>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</si>
  <si>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</si>
  <si>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</si>
  <si>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</si>
  <si>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</si>
  <si>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</si>
  <si>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</si>
  <si>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</si>
  <si>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</si>
  <si>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</si>
  <si>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</si>
  <si>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</si>
  <si>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</si>
  <si>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</si>
  <si>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</si>
  <si>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</si>
  <si>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</si>
  <si>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</si>
  <si>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</si>
  <si>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</si>
  <si>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</si>
  <si>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</si>
  <si>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</si>
  <si>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</si>
  <si>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</si>
  <si>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</si>
  <si>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</si>
  <si>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</si>
  <si>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</si>
  <si>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</si>
  <si>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</si>
  <si>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</si>
  <si>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</si>
  <si>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</si>
  <si>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</si>
  <si>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</si>
  <si>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</si>
  <si>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</si>
  <si>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</si>
  <si>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</si>
  <si>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</si>
  <si>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</si>
  <si>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</si>
  <si>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</si>
  <si>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</si>
  <si>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</si>
  <si>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</si>
  <si>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</si>
  <si>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</si>
  <si>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</si>
  <si>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</si>
  <si>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</si>
  <si>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</si>
  <si>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</si>
  <si>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</si>
  <si>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</si>
  <si>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</si>
  <si>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</si>
  <si>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</si>
  <si>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</si>
  <si>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</si>
  <si>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</si>
  <si>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</si>
  <si>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</si>
  <si>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</si>
  <si>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</si>
  <si>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</si>
  <si>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</si>
  <si>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</si>
  <si>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</si>
  <si>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</si>
  <si>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</si>
  <si>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</si>
  <si>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</si>
  <si>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</si>
  <si>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</si>
  <si>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</si>
  <si>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</si>
  <si>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</si>
  <si>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</si>
  <si>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</si>
  <si>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</si>
  <si>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</si>
  <si>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</si>
  <si>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</si>
  <si>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</si>
  <si>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</si>
  <si>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</si>
  <si>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</si>
  <si>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</si>
  <si>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</si>
  <si>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</si>
  <si>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</si>
  <si>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</si>
  <si>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</si>
  <si>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</si>
  <si>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</si>
  <si>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</si>
  <si>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</si>
  <si>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</si>
  <si>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</si>
  <si>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</si>
  <si>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</si>
  <si>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</si>
  <si>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</si>
  <si>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</si>
  <si>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</si>
  <si>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</si>
  <si>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</si>
  <si>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</si>
  <si>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</si>
  <si>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</si>
  <si>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</si>
  <si>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</si>
  <si>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</si>
  <si>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</si>
  <si>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</si>
  <si>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</si>
  <si>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</si>
  <si>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</si>
  <si>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</si>
  <si>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</si>
  <si>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</si>
  <si>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</si>
  <si>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</si>
  <si>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</si>
  <si>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</si>
  <si>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</si>
  <si>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</si>
  <si>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</si>
  <si>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</si>
  <si>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</si>
  <si>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</si>
  <si>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</si>
  <si>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</si>
  <si>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</si>
  <si>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</si>
  <si>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</si>
  <si>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</si>
  <si>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</si>
  <si>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</si>
  <si>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</si>
  <si>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</si>
  <si>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</si>
  <si>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</si>
  <si>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</si>
  <si>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</si>
  <si>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</si>
  <si>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</si>
  <si>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</si>
  <si>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</si>
  <si>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</si>
  <si>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</si>
  <si>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</si>
  <si>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</si>
  <si>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</si>
  <si>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</si>
  <si>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</si>
  <si>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</si>
  <si>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</si>
  <si>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</si>
  <si>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</si>
  <si>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</si>
  <si>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</si>
  <si>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</si>
  <si>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</si>
  <si>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</si>
  <si>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</si>
  <si>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</si>
  <si>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</si>
  <si>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</si>
  <si>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</si>
  <si>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</si>
  <si>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</si>
  <si>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</si>
  <si>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</si>
  <si>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</si>
  <si>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</si>
  <si>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</si>
  <si>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</si>
  <si>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</si>
  <si>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</si>
  <si>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</si>
  <si>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</si>
  <si>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</si>
  <si>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</si>
  <si>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</si>
  <si>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</si>
  <si>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</si>
  <si>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</si>
  <si>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</si>
  <si>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</si>
  <si>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</si>
  <si>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</si>
  <si>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</si>
  <si>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</si>
  <si>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</si>
  <si>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</si>
  <si>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</si>
  <si>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</si>
  <si>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</si>
  <si>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</si>
  <si>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</si>
  <si>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</si>
  <si>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</si>
  <si>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</si>
  <si>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</si>
  <si>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</si>
  <si>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</si>
  <si>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</si>
  <si>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</si>
  <si>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</si>
  <si>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</si>
  <si>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</si>
  <si>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</si>
  <si>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</si>
  <si>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</si>
  <si>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</si>
  <si>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</si>
  <si>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</si>
  <si>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</si>
  <si>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</si>
  <si>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</si>
  <si>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</si>
  <si>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</si>
  <si>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</si>
  <si>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</si>
  <si>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</si>
  <si>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</si>
  <si>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</si>
  <si>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</si>
  <si>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</si>
  <si>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</si>
  <si>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</si>
  <si>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</si>
  <si>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</si>
  <si>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</si>
  <si>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</si>
  <si>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</si>
  <si>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</si>
  <si>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</si>
  <si>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</si>
  <si>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</si>
  <si>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</si>
  <si>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</si>
  <si>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</si>
  <si>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</si>
  <si>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</si>
  <si>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</si>
  <si>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</si>
  <si>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</si>
  <si>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</si>
  <si>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</si>
  <si>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</si>
  <si>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</si>
  <si>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</si>
  <si>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</si>
  <si>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</si>
  <si>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</si>
  <si>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</si>
  <si>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</si>
  <si>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</si>
  <si>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</si>
  <si>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</si>
  <si>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</si>
  <si>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</si>
  <si>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</si>
  <si>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</si>
  <si>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</si>
  <si>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</si>
  <si>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</si>
  <si>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</si>
  <si>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</si>
  <si>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</si>
  <si>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</si>
  <si>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</si>
  <si>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</si>
  <si>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</si>
  <si>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</si>
  <si>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</si>
  <si>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</si>
  <si>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</si>
  <si>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</si>
  <si>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</si>
  <si>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</si>
  <si>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</si>
  <si>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</si>
  <si>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</si>
  <si>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</si>
  <si>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</si>
  <si>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</si>
  <si>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</si>
  <si>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</si>
  <si>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</si>
  <si>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</si>
  <si>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</si>
  <si>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</si>
  <si>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</si>
  <si>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</si>
  <si>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</si>
  <si>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</si>
  <si>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</si>
  <si>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</si>
  <si>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</si>
  <si>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</si>
  <si>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</si>
  <si>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</si>
  <si>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</si>
  <si>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</si>
  <si>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</si>
  <si>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</si>
  <si>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</si>
  <si>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</si>
  <si>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</si>
  <si>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</si>
  <si>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</si>
  <si>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</si>
  <si>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</si>
  <si>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</si>
  <si>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</si>
  <si>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</si>
  <si>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</si>
  <si>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</si>
  <si>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</si>
  <si>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</si>
  <si>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</si>
  <si>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</si>
  <si>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</si>
  <si>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</si>
  <si>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</si>
  <si>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</si>
  <si>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</si>
  <si>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</si>
  <si>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</si>
  <si>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</si>
  <si>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</si>
  <si>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</si>
  <si>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</si>
  <si>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</si>
  <si>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</si>
  <si>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</si>
  <si>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</si>
  <si>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</si>
  <si>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</si>
  <si>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</si>
  <si>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</si>
  <si>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</si>
  <si>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</si>
  <si>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</si>
  <si>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</si>
  <si>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</si>
  <si>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</si>
  <si>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</si>
  <si>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</si>
  <si>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</si>
  <si>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</si>
  <si>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</si>
  <si>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</si>
  <si>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</si>
  <si>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</si>
  <si>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</si>
  <si>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</si>
  <si>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</si>
  <si>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</si>
  <si>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</si>
  <si>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</si>
  <si>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</si>
  <si>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</si>
  <si>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</si>
  <si>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</si>
  <si>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</si>
  <si>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</si>
  <si>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</si>
  <si>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</si>
  <si>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</si>
  <si>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</si>
  <si>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</si>
  <si>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</si>
  <si>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</si>
  <si>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</si>
  <si>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</si>
  <si>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</si>
  <si>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</si>
  <si>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</si>
  <si>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</si>
  <si>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</si>
  <si>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</si>
  <si>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</si>
  <si>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</si>
  <si>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</si>
  <si>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</si>
  <si>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</si>
  <si>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</si>
  <si>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</si>
  <si>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</si>
  <si>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</si>
  <si>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</si>
  <si>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</si>
  <si>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</si>
  <si>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</si>
  <si>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</si>
  <si>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</si>
  <si>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</si>
  <si>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</si>
  <si>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</si>
  <si>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</si>
  <si>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</si>
  <si>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</si>
  <si>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</si>
  <si>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</si>
  <si>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</si>
  <si>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</si>
  <si>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</si>
  <si>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</si>
  <si>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</si>
  <si>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</si>
  <si>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</si>
  <si>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</si>
  <si>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</si>
  <si>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</si>
  <si>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</si>
  <si>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</si>
  <si>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</si>
  <si>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</si>
  <si>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</si>
  <si>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</si>
  <si>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</si>
  <si>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</si>
  <si>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</si>
  <si>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</si>
  <si>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</si>
  <si>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</si>
  <si>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</si>
  <si>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</si>
  <si>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</si>
  <si>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</si>
  <si>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</si>
  <si>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</si>
  <si>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</si>
  <si>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</si>
  <si>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</si>
  <si>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</si>
  <si>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</si>
  <si>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</si>
  <si>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</si>
  <si>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</si>
  <si>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</si>
  <si>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</si>
  <si>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</si>
  <si>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</si>
  <si>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</si>
  <si>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</si>
  <si>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</si>
  <si>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</si>
  <si>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</si>
  <si>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</si>
  <si>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</si>
  <si>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</si>
  <si>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</si>
  <si>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</si>
  <si>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</si>
  <si>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</si>
  <si>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</si>
  <si>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</si>
  <si>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</si>
  <si>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</si>
  <si>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</si>
  <si>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</si>
  <si>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</si>
  <si>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</si>
  <si>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</si>
  <si>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</si>
  <si>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</si>
  <si>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</si>
  <si>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</si>
  <si>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</si>
  <si>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</si>
  <si>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</si>
  <si>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</si>
  <si>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</si>
  <si>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</si>
  <si>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</si>
  <si>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</si>
  <si>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</si>
  <si>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</si>
  <si>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</si>
  <si>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</si>
  <si>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</si>
  <si>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</si>
  <si>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</si>
  <si>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</si>
  <si>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</si>
  <si>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</si>
  <si>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</si>
  <si>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</si>
  <si>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</si>
  <si>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</si>
  <si>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</si>
  <si>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</si>
  <si>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</si>
  <si>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</si>
  <si>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</si>
  <si>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</si>
  <si>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</si>
  <si>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</si>
  <si>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</si>
  <si>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</si>
  <si>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</si>
  <si>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</si>
  <si>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</si>
  <si>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</si>
  <si>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</si>
  <si>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</si>
  <si>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</si>
  <si>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</si>
  <si>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</si>
  <si>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</si>
  <si>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</si>
  <si>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</si>
  <si>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</si>
  <si>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</si>
  <si>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</si>
  <si>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</si>
  <si>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</si>
  <si>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</si>
  <si>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</si>
  <si>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</si>
  <si>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</si>
  <si>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</si>
  <si>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</si>
  <si>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</si>
  <si>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</si>
  <si>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</si>
  <si>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</si>
  <si>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</si>
  <si>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</si>
  <si>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</si>
  <si>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</si>
  <si>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</si>
  <si>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</si>
  <si>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</si>
  <si>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</si>
  <si>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</si>
  <si>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</si>
  <si>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</si>
  <si>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</si>
  <si>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</si>
  <si>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</si>
  <si>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</si>
  <si>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</si>
  <si>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</si>
  <si>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</si>
  <si>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</si>
  <si>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</si>
  <si>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</si>
  <si>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</si>
  <si>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</si>
  <si>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</si>
  <si>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</si>
  <si>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</si>
  <si>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</si>
  <si>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</si>
  <si>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</si>
  <si>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</si>
  <si>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</si>
  <si>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</si>
  <si>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</si>
  <si>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</si>
  <si>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</si>
  <si>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</si>
  <si>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</si>
  <si>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</si>
  <si>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</si>
  <si>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</si>
  <si>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</si>
  <si>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</si>
  <si>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</si>
  <si>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</si>
  <si>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</si>
  <si>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</si>
  <si>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</si>
  <si>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</si>
  <si>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</si>
  <si>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</si>
  <si>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</si>
  <si>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</si>
  <si>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</si>
  <si>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</si>
  <si>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</si>
  <si>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</si>
  <si>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</si>
  <si>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</si>
  <si>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</si>
  <si>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</si>
  <si>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</si>
  <si>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</si>
  <si>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</si>
  <si>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</si>
  <si>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</si>
  <si>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</si>
  <si>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</si>
  <si>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</si>
  <si>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</si>
  <si>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</si>
  <si>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</si>
  <si>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</si>
  <si>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</si>
  <si>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</si>
  <si>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</si>
  <si>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</si>
  <si>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</si>
  <si>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</si>
  <si>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</si>
  <si>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</si>
  <si>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</si>
  <si>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</si>
  <si>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</si>
  <si>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</si>
  <si>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</si>
  <si>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</si>
  <si>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</si>
  <si>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</si>
  <si>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</si>
  <si>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</si>
  <si>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</si>
  <si>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</si>
  <si>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</si>
  <si>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</si>
  <si>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</si>
  <si>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</si>
  <si>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</si>
  <si>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</si>
  <si>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</si>
  <si>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</si>
  <si>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</si>
  <si>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</si>
  <si>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</si>
  <si>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</si>
  <si>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</si>
  <si>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</si>
  <si>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</si>
  <si>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</si>
  <si>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</si>
  <si>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</si>
  <si>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</si>
  <si>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</si>
  <si>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</si>
  <si>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</si>
  <si>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</si>
  <si>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</si>
  <si>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</si>
  <si>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</si>
  <si>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</si>
  <si>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</si>
  <si>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</si>
  <si>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</si>
  <si>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</si>
  <si>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</si>
  <si>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</si>
  <si>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</si>
  <si>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</si>
  <si>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</si>
  <si>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</si>
  <si>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</si>
  <si>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</si>
  <si>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</si>
  <si>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</si>
  <si>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</si>
  <si>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</si>
  <si>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</si>
  <si>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</si>
  <si>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</si>
  <si>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</si>
  <si>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</si>
  <si>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</si>
  <si>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</si>
  <si>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</si>
  <si>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</si>
  <si>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</si>
  <si>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</si>
  <si>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</si>
  <si>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</si>
  <si>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</si>
  <si>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</si>
  <si>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</si>
  <si>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</si>
  <si>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</si>
  <si>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</si>
  <si>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</si>
  <si>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</si>
  <si>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</si>
  <si>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</si>
  <si>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</si>
  <si>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</si>
  <si>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</si>
  <si>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</si>
  <si>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</si>
  <si>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</si>
  <si>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</si>
  <si>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</si>
  <si>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</si>
  <si>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</si>
  <si>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</si>
  <si>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</si>
  <si>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</si>
  <si>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</si>
  <si>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</si>
  <si>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</si>
  <si>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</si>
  <si>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</si>
  <si>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</si>
  <si>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</si>
  <si>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</si>
  <si>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</si>
  <si>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</si>
  <si>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</si>
  <si>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</si>
  <si>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</si>
  <si>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</si>
  <si>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</si>
  <si>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</si>
  <si>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</si>
  <si>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</si>
  <si>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</si>
  <si>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</si>
  <si>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</si>
  <si>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</si>
  <si>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</si>
  <si>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</si>
  <si>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</si>
  <si>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</si>
  <si>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</si>
  <si>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</si>
  <si>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</si>
  <si>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</si>
  <si>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</si>
  <si>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</si>
  <si>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</si>
  <si>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</si>
  <si>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</si>
  <si>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</si>
  <si>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</si>
  <si>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</si>
  <si>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</si>
  <si>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</si>
  <si>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</si>
  <si>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</si>
  <si>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</si>
  <si>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</si>
  <si>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</si>
  <si>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</si>
  <si>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</si>
  <si>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</si>
  <si>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</si>
  <si>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</si>
  <si>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</si>
  <si>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</si>
  <si>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</si>
  <si>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</si>
  <si>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</si>
  <si>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</si>
  <si>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</si>
  <si>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</si>
  <si>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</si>
  <si>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</si>
  <si>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</si>
  <si>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</si>
  <si>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</si>
  <si>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</si>
  <si>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</si>
  <si>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</si>
  <si>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</si>
  <si>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</si>
  <si>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</si>
  <si>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</si>
  <si>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</si>
  <si>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</si>
  <si>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</si>
  <si>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</si>
  <si>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</si>
  <si>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</si>
  <si>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</si>
  <si>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</si>
  <si>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</si>
  <si>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</si>
  <si>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</si>
  <si>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</si>
  <si>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</si>
  <si>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</si>
  <si>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</si>
  <si>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</si>
  <si>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</si>
  <si>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</si>
  <si>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</si>
  <si>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</si>
  <si>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</si>
  <si>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</si>
  <si>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</si>
  <si>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</si>
  <si>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</si>
  <si>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</si>
  <si>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</si>
  <si>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</si>
  <si>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</si>
  <si>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</si>
  <si>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</si>
  <si>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</si>
  <si>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</si>
  <si>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</si>
  <si>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</si>
  <si>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</si>
  <si>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</si>
  <si>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</si>
  <si>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</si>
  <si>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</si>
  <si>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</si>
  <si>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</si>
  <si>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</si>
  <si>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</si>
  <si>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</si>
  <si>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</si>
  <si>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</si>
  <si>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</si>
  <si>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</si>
  <si>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</si>
  <si>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</si>
  <si>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</si>
  <si>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</si>
  <si>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</si>
  <si>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</si>
  <si>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</si>
  <si>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</si>
  <si>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</si>
  <si>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</si>
  <si>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</si>
  <si>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</si>
  <si>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</si>
  <si>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</si>
  <si>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</si>
  <si>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</si>
  <si>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</si>
  <si>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</si>
  <si>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</si>
  <si>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</si>
  <si>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</si>
  <si>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</si>
  <si>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</si>
  <si>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</si>
  <si>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</si>
  <si>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</si>
  <si>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</si>
  <si>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</si>
  <si>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</si>
  <si>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</si>
  <si>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</si>
  <si>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</si>
  <si>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</si>
  <si>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</si>
  <si>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</si>
  <si>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</si>
  <si>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</si>
  <si>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</si>
  <si>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</si>
  <si>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</si>
  <si>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</si>
  <si>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</si>
  <si>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</si>
  <si>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</si>
  <si>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</si>
  <si>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</si>
  <si>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</si>
  <si>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</si>
  <si>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</si>
  <si>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</si>
  <si>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</si>
  <si>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</si>
  <si>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</si>
  <si>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</si>
  <si>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</si>
  <si>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</si>
  <si>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</si>
  <si>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</si>
  <si>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</si>
  <si>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</si>
  <si>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</si>
  <si>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</si>
  <si>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</si>
  <si>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</si>
  <si>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</si>
  <si>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</si>
  <si>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</si>
  <si>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</si>
  <si>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</si>
  <si>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</si>
  <si>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</si>
  <si>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</si>
  <si>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</si>
  <si>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</si>
  <si>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</si>
  <si>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</si>
  <si>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</si>
  <si>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</si>
  <si>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</si>
  <si>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</si>
  <si>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</si>
  <si>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</si>
  <si>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</si>
  <si>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</si>
  <si>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</si>
  <si>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</si>
  <si>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</si>
  <si>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</si>
  <si>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</si>
  <si>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</si>
  <si>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</si>
  <si>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</si>
  <si>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</si>
  <si>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</si>
  <si>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</si>
  <si>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</si>
  <si>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</si>
  <si>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</si>
  <si>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</si>
  <si>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</si>
  <si>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</si>
  <si>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</si>
  <si>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</si>
  <si>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</si>
  <si>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</si>
  <si>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</si>
  <si>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</si>
  <si>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</si>
  <si>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</si>
  <si>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</si>
  <si>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</si>
  <si>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</si>
  <si>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</si>
  <si>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</si>
  <si>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</si>
  <si>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</si>
  <si>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</si>
  <si>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</si>
  <si>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</si>
  <si>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</si>
  <si>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</si>
  <si>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</si>
  <si>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</si>
  <si>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</si>
  <si>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</si>
  <si>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</si>
  <si>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</si>
  <si>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</si>
  <si>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</si>
  <si>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</si>
  <si>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</si>
  <si>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</si>
  <si>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</si>
  <si>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</si>
  <si>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</si>
  <si>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</si>
  <si>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</si>
  <si>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</si>
  <si>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</si>
  <si>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</si>
  <si>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</si>
  <si>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</si>
  <si>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</si>
  <si>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</si>
  <si>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</si>
  <si>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</si>
  <si>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</si>
  <si>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</si>
  <si>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</si>
  <si>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</si>
  <si>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</si>
  <si>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</si>
  <si>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</si>
  <si>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</si>
  <si>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</si>
  <si>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</si>
  <si>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</si>
  <si>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</si>
  <si>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</si>
  <si>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</si>
  <si>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</si>
  <si>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</si>
  <si>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</si>
  <si>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</si>
  <si>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</si>
  <si>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</si>
  <si>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</si>
  <si>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</si>
  <si>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</si>
  <si>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</si>
  <si>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</si>
  <si>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</si>
  <si>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</si>
  <si>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</si>
  <si>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</si>
  <si>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</si>
  <si>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</si>
  <si>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</si>
  <si>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</si>
  <si>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</si>
  <si>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</si>
  <si>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</si>
  <si>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</si>
  <si>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</si>
  <si>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</si>
  <si>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</si>
  <si>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</si>
  <si>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</si>
  <si>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</si>
  <si>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</si>
  <si>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</si>
  <si>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</si>
  <si>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</si>
  <si>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</si>
  <si>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</si>
  <si>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</si>
  <si>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</si>
  <si>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</si>
  <si>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</si>
  <si>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</si>
  <si>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</si>
  <si>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</si>
  <si>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</si>
  <si>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</si>
  <si>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</si>
  <si>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</si>
  <si>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</si>
  <si>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</si>
  <si>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</si>
  <si>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</si>
  <si>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</si>
  <si>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</si>
  <si>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</si>
  <si>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</si>
  <si>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</si>
  <si>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</si>
  <si>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</si>
  <si>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</si>
  <si>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</si>
  <si>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</si>
  <si>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</si>
  <si>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</si>
  <si>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</si>
  <si>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</si>
  <si>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</si>
  <si>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</si>
  <si>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</si>
  <si>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</si>
  <si>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</si>
  <si>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</si>
  <si>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</si>
  <si>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</si>
  <si>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</si>
  <si>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</si>
  <si>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</si>
  <si>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</si>
  <si>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</si>
  <si>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</si>
  <si>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</si>
  <si>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</si>
  <si>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</si>
  <si>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</si>
  <si>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</si>
  <si>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</si>
  <si>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</si>
  <si>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</si>
  <si>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</si>
  <si>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</si>
  <si>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</si>
  <si>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</si>
  <si>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</si>
  <si>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</si>
  <si>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</si>
  <si>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</si>
  <si>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</si>
  <si>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</si>
  <si>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</si>
  <si>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</si>
  <si>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</si>
  <si>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</si>
  <si>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</si>
  <si>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</si>
  <si>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</si>
  <si>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</si>
  <si>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</si>
  <si>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</si>
  <si>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</si>
  <si>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</si>
  <si>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</si>
  <si>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</si>
  <si>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</si>
  <si>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</si>
  <si>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</si>
  <si>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</si>
  <si>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</si>
  <si>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</si>
  <si>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</si>
  <si>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</si>
  <si>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</si>
  <si>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</si>
  <si>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</si>
  <si>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</si>
  <si>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</si>
  <si>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</si>
  <si>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</si>
  <si>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</si>
  <si>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</si>
  <si>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</si>
  <si>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</si>
  <si>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</si>
  <si>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</si>
  <si>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</si>
  <si>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</si>
  <si>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</si>
  <si>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</si>
  <si>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</si>
  <si>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</si>
  <si>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</si>
  <si>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</si>
  <si>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</si>
  <si>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</si>
  <si>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</si>
  <si>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</si>
  <si>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</si>
  <si>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</si>
  <si>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</si>
  <si>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</si>
  <si>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</si>
  <si>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</si>
  <si>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</si>
  <si>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</si>
  <si>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</si>
  <si>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</si>
  <si>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</si>
  <si>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</si>
  <si>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</si>
  <si>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</si>
  <si>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</si>
  <si>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</si>
  <si>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</si>
  <si>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</si>
  <si>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</si>
  <si>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</si>
  <si>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</si>
  <si>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</si>
  <si>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</si>
  <si>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</si>
  <si>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</si>
  <si>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</si>
  <si>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</si>
  <si>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</si>
  <si>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</si>
  <si>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</si>
  <si>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</si>
  <si>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</si>
  <si>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</si>
  <si>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</si>
  <si>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</si>
  <si>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</si>
  <si>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</si>
  <si>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</si>
  <si>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</si>
  <si>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</si>
  <si>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</si>
  <si>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</si>
  <si>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</si>
  <si>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</si>
  <si>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</si>
  <si>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</si>
  <si>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</si>
  <si>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</si>
  <si>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</si>
  <si>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</si>
  <si>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</si>
  <si>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</si>
  <si>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</si>
  <si>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</si>
  <si>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</si>
  <si>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</si>
  <si>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</si>
  <si>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</si>
  <si>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</si>
  <si>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</si>
  <si>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</si>
  <si>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</si>
  <si>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</si>
  <si>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</si>
  <si>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</si>
  <si>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</si>
  <si>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</si>
  <si>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</si>
  <si>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</si>
  <si>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</si>
  <si>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</si>
  <si>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</si>
  <si>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</si>
  <si>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</si>
  <si>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</si>
  <si>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</si>
  <si>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</si>
  <si>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</si>
  <si>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</si>
  <si>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</si>
  <si>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</si>
  <si>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</si>
  <si>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</si>
  <si>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</si>
  <si>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</si>
  <si>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</si>
  <si>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</si>
  <si>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</si>
  <si>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</si>
  <si>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</si>
  <si>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</si>
  <si>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</si>
  <si>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</si>
  <si>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</si>
  <si>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</si>
  <si>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</si>
  <si>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</si>
  <si>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</si>
  <si>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</si>
  <si>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</si>
  <si>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</si>
  <si>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</si>
  <si>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</si>
  <si>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</si>
  <si>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</si>
  <si>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</si>
  <si>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</si>
  <si>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</si>
  <si>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</si>
  <si>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</si>
  <si>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</si>
  <si>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</si>
  <si>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</si>
  <si>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</si>
  <si>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</si>
  <si>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</si>
  <si>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</si>
  <si>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</si>
  <si>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</si>
  <si>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</si>
  <si>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</si>
  <si>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</si>
  <si>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</si>
  <si>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</si>
  <si>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</si>
  <si>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</si>
  <si>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</si>
  <si>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</si>
  <si>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</si>
  <si>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</si>
  <si>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</si>
  <si>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</si>
  <si>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</si>
  <si>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</si>
  <si>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</si>
  <si>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</si>
  <si>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</si>
  <si>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</si>
  <si>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</si>
  <si>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</si>
  <si>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</si>
  <si>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</si>
  <si>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</si>
  <si>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</si>
  <si>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</si>
  <si>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</si>
  <si>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</si>
  <si>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</si>
  <si>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</si>
  <si>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</si>
  <si>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</si>
  <si>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</si>
  <si>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</si>
  <si>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</si>
  <si>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</si>
  <si>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</si>
  <si>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</si>
  <si>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</si>
  <si>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</si>
  <si>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</si>
  <si>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</si>
  <si>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</si>
  <si>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</si>
  <si>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</si>
  <si>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</si>
  <si>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</si>
  <si>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</si>
  <si>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</si>
  <si>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</si>
  <si>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</si>
  <si>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</si>
  <si>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</si>
  <si>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</si>
  <si>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</si>
  <si>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</si>
  <si>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</si>
  <si>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</si>
  <si>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</si>
  <si>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</si>
  <si>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</si>
  <si>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</si>
  <si>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</si>
  <si>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</si>
  <si>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</si>
  <si>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</si>
  <si>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</si>
  <si>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</si>
  <si>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</si>
  <si>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</si>
  <si>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</si>
  <si>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</si>
  <si>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</si>
  <si>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</si>
  <si>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</si>
  <si>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</si>
  <si>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</si>
  <si>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</si>
  <si>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</si>
  <si>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</si>
  <si>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</si>
  <si>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</si>
  <si>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</si>
  <si>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</si>
  <si>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</si>
  <si>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</si>
  <si>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</si>
  <si>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</si>
  <si>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</si>
  <si>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</si>
  <si>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</si>
  <si>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</si>
  <si>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</si>
  <si>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</si>
  <si>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</si>
  <si>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</si>
  <si>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</si>
  <si>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</si>
  <si>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</si>
  <si>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</si>
  <si>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</si>
  <si>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</si>
  <si>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</si>
  <si>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</si>
  <si>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</si>
  <si>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</si>
  <si>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</si>
  <si>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</si>
  <si>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</si>
  <si>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</si>
  <si>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</si>
  <si>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</si>
  <si>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</si>
  <si>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</si>
  <si>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</si>
  <si>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</si>
  <si>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</si>
  <si>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</si>
  <si>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</si>
  <si>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</si>
  <si>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</si>
  <si>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</si>
  <si>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</si>
  <si>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</si>
  <si>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</si>
  <si>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</si>
  <si>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</si>
  <si>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</si>
  <si>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</si>
  <si>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</si>
  <si>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</si>
  <si>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</si>
  <si>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</si>
  <si>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</si>
  <si>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</si>
  <si>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</si>
  <si>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</si>
  <si>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</si>
  <si>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</si>
  <si>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</si>
  <si>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</si>
  <si>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</si>
  <si>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</si>
  <si>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</si>
  <si>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</si>
  <si>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</si>
  <si>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</si>
  <si>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</si>
  <si>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</si>
  <si>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</si>
  <si>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</si>
  <si>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</si>
  <si>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</si>
  <si>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</si>
  <si>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</si>
  <si>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</si>
  <si>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</si>
  <si>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</si>
  <si>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</si>
  <si>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</si>
  <si>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</si>
  <si>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</si>
  <si>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</si>
  <si>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</si>
  <si>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</si>
  <si>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</si>
  <si>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</si>
  <si>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</si>
  <si>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</si>
  <si>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</si>
  <si>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</si>
  <si>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</si>
  <si>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</si>
  <si>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</si>
  <si>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</si>
  <si>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</si>
  <si>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</si>
  <si>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</si>
  <si>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</si>
  <si>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</si>
  <si>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</si>
  <si>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</si>
  <si>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</si>
  <si>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</si>
  <si>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</si>
  <si>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</si>
  <si>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</si>
  <si>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</si>
  <si>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</si>
  <si>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</si>
  <si>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</si>
  <si>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</si>
  <si>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</si>
  <si>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</si>
  <si>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</si>
  <si>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</si>
  <si>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</si>
  <si>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</si>
  <si>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</si>
  <si>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</si>
  <si>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</si>
  <si>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</si>
  <si>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</si>
  <si>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</si>
  <si>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</si>
  <si>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</si>
  <si>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</si>
  <si>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</si>
  <si>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</si>
  <si>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</si>
  <si>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</si>
  <si>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</si>
  <si>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</si>
  <si>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</si>
  <si>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</si>
  <si>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</si>
  <si>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</si>
  <si>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</si>
  <si>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</si>
  <si>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</si>
  <si>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</si>
  <si>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</si>
  <si>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</si>
  <si>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</si>
  <si>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</si>
  <si>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</si>
  <si>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</si>
  <si>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</si>
  <si>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</si>
  <si>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</si>
  <si>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</si>
  <si>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</si>
  <si>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</si>
  <si>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</si>
  <si>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</si>
  <si>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</si>
  <si>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</si>
  <si>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</si>
  <si>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</si>
  <si>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</si>
  <si>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</si>
  <si>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</si>
  <si>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</si>
  <si>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</si>
  <si>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</si>
  <si>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</si>
  <si>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</si>
  <si>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</si>
  <si>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</si>
  <si>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</si>
  <si>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</si>
  <si>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</si>
  <si>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</si>
  <si>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</si>
  <si>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</si>
  <si>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</si>
  <si>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</si>
  <si>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</si>
  <si>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</si>
  <si>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</si>
  <si>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</si>
  <si>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</si>
  <si>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</si>
  <si>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</si>
  <si>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</si>
  <si>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</si>
  <si>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</si>
  <si>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</si>
  <si>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</si>
  <si>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</si>
  <si>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</si>
  <si>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</si>
  <si>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</si>
  <si>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</si>
  <si>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</si>
  <si>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</si>
  <si>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</si>
  <si>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</si>
  <si>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</si>
  <si>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</si>
  <si>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</si>
  <si>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</si>
  <si>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</si>
  <si>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</si>
  <si>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</si>
  <si>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</si>
  <si>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</si>
  <si>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</si>
  <si>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</si>
  <si>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</si>
  <si>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</si>
  <si>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</si>
  <si>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</si>
  <si>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</si>
  <si>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</si>
  <si>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</si>
  <si>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</si>
  <si>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</si>
  <si>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</si>
  <si>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</si>
  <si>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</si>
  <si>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</si>
  <si>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</si>
  <si>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</si>
  <si>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</si>
  <si>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</si>
  <si>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</si>
  <si>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</si>
  <si>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</si>
  <si>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</si>
  <si>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</si>
  <si>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</si>
  <si>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</si>
  <si>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</si>
  <si>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</si>
  <si>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</si>
  <si>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</si>
  <si>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</si>
  <si>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</si>
  <si>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</si>
  <si>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</si>
  <si>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</si>
  <si>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</si>
  <si>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</si>
  <si>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</si>
  <si>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</si>
  <si>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</si>
  <si>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</si>
  <si>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</si>
  <si>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</si>
  <si>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</si>
  <si>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</si>
  <si>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</si>
  <si>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</si>
  <si>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</si>
  <si>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</si>
  <si>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</si>
  <si>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</si>
  <si>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</si>
  <si>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</si>
  <si>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</si>
  <si>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</si>
  <si>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</si>
  <si>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</si>
  <si>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</si>
  <si>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</si>
  <si>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</si>
  <si>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</si>
  <si>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</si>
  <si>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</si>
  <si>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</si>
  <si>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</si>
  <si>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</si>
  <si>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</si>
  <si>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</si>
  <si>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</si>
  <si>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</si>
  <si>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</si>
  <si>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</si>
  <si>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</si>
  <si>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</si>
  <si>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</si>
  <si>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</si>
  <si>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</si>
  <si>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</si>
  <si>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</si>
  <si>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</si>
  <si>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</si>
  <si>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</si>
  <si>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</si>
  <si>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</si>
  <si>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</si>
  <si>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</si>
  <si>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</si>
  <si>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</si>
  <si>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</si>
  <si>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</si>
  <si>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</si>
  <si>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</si>
  <si>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</si>
  <si>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</si>
  <si>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</si>
  <si>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</si>
  <si>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</si>
  <si>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</si>
  <si>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</si>
  <si>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</si>
  <si>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</si>
  <si>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</si>
  <si>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</si>
  <si>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</si>
  <si>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</si>
  <si>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</si>
  <si>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</si>
  <si>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</si>
  <si>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</si>
  <si>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</si>
  <si>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</si>
  <si>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</si>
  <si>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</si>
  <si>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</si>
  <si>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</si>
  <si>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</si>
  <si>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</si>
  <si>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</si>
  <si>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</si>
  <si>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</si>
  <si>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</si>
  <si>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</si>
  <si>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</si>
  <si>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</si>
  <si>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</si>
  <si>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</si>
  <si>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</si>
  <si>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</si>
  <si>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</si>
  <si>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</si>
  <si>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</si>
  <si>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</si>
  <si>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</si>
  <si>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</si>
  <si>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</si>
  <si>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</si>
  <si>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</si>
  <si>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</si>
  <si>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</si>
  <si>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</si>
  <si>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</si>
  <si>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</si>
  <si>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</si>
  <si>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</si>
  <si>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</si>
  <si>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</si>
  <si>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</si>
  <si>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</si>
  <si>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</si>
  <si>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</si>
  <si>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</si>
  <si>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</si>
  <si>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</si>
  <si>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</si>
  <si>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</si>
  <si>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</si>
  <si>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</si>
  <si>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</si>
  <si>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</si>
  <si>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</si>
  <si>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</si>
  <si>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</si>
  <si>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</si>
  <si>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</si>
  <si>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</si>
  <si>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</si>
  <si>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</si>
  <si>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</si>
  <si>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</si>
  <si>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</si>
  <si>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</si>
  <si>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</si>
  <si>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</si>
  <si>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</si>
  <si>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</si>
  <si>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</si>
  <si>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</si>
  <si>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</si>
  <si>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</si>
  <si>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</si>
  <si>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</si>
  <si>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</si>
  <si>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</si>
  <si>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</si>
  <si>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</si>
  <si>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</si>
  <si>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</si>
  <si>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</si>
  <si>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</si>
  <si>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</si>
  <si>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</si>
  <si>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</si>
  <si>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</si>
  <si>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</si>
  <si>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</si>
  <si>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</si>
  <si>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</si>
  <si>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</si>
  <si>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</si>
  <si>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</si>
  <si>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</si>
  <si>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</si>
  <si>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</si>
  <si>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</si>
  <si>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</si>
  <si>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</si>
  <si>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</si>
  <si>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</si>
  <si>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</si>
  <si>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</si>
  <si>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</si>
  <si>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</si>
  <si>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</si>
  <si>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</si>
  <si>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</si>
  <si>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</si>
  <si>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</si>
  <si>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</si>
  <si>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</si>
  <si>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</si>
  <si>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</si>
  <si>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</si>
  <si>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</si>
  <si>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</si>
  <si>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</si>
  <si>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</si>
  <si>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</si>
  <si>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</si>
  <si>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</si>
  <si>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</si>
  <si>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</si>
  <si>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</si>
  <si>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</si>
  <si>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</si>
  <si>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</si>
  <si>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</si>
  <si>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</si>
  <si>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</si>
  <si>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</si>
  <si>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</si>
  <si>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</si>
  <si>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</si>
  <si>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</si>
  <si>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</si>
  <si>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</si>
  <si>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</si>
  <si>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</si>
  <si>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</si>
  <si>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</si>
  <si>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</si>
  <si>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</si>
  <si>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</si>
  <si>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</si>
  <si>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</si>
  <si>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</si>
  <si>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</si>
  <si>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</si>
  <si>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</si>
  <si>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</si>
  <si>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</si>
  <si>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</si>
  <si>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</si>
  <si>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</si>
  <si>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</si>
  <si>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</si>
  <si>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</si>
  <si>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</si>
  <si>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</si>
  <si>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</si>
  <si>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</si>
  <si>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</si>
  <si>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</si>
  <si>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</si>
  <si>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</si>
  <si>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</si>
  <si>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</si>
  <si>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</si>
  <si>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</si>
  <si>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</si>
  <si>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</si>
  <si>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</si>
  <si>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</si>
  <si>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</si>
  <si>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</si>
  <si>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</si>
  <si>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</si>
  <si>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</si>
  <si>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</si>
  <si>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</si>
  <si>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</si>
  <si>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</si>
  <si>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</si>
  <si>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</si>
  <si>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</si>
  <si>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</si>
  <si>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</si>
  <si>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</si>
  <si>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</si>
  <si>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</si>
  <si>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</si>
  <si>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</si>
  <si>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</si>
  <si>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</si>
  <si>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</si>
  <si>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</si>
  <si>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</si>
  <si>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</si>
  <si>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</si>
  <si>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</si>
  <si>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</si>
  <si>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</si>
  <si>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</si>
  <si>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</si>
  <si>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</si>
  <si>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</si>
  <si>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</si>
  <si>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</si>
  <si>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</si>
  <si>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</si>
  <si>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</si>
  <si>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</si>
  <si>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</si>
  <si>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</si>
  <si>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</si>
  <si>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</si>
  <si>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</si>
  <si>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</si>
  <si>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</si>
  <si>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</si>
  <si>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</si>
  <si>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</si>
  <si>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</si>
  <si>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</si>
  <si>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</si>
  <si>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</si>
  <si>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</si>
  <si>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</si>
  <si>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</si>
  <si>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</si>
  <si>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</si>
  <si>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</si>
  <si>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</si>
  <si>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</si>
  <si>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</si>
  <si>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</si>
  <si>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</si>
  <si>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</si>
  <si>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</si>
  <si>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</si>
  <si>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</si>
  <si>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</si>
  <si>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</si>
  <si>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</si>
  <si>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</si>
  <si>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</si>
  <si>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</si>
  <si>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</si>
  <si>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</si>
  <si>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</si>
  <si>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</si>
  <si>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</si>
  <si>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</si>
  <si>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</si>
  <si>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</si>
  <si>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</si>
  <si>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</si>
  <si>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</si>
  <si>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</si>
  <si>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</si>
  <si>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</si>
  <si>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</si>
  <si>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</si>
  <si>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</si>
  <si>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</si>
  <si>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</si>
  <si>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</si>
  <si>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</si>
  <si>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</si>
  <si>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</si>
  <si>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</si>
  <si>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</si>
  <si>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</si>
  <si>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</si>
  <si>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</si>
  <si>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</si>
  <si>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</si>
  <si>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</si>
  <si>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</si>
  <si>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</si>
  <si>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</si>
  <si>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</si>
  <si>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</si>
  <si>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</si>
  <si>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</si>
  <si>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</si>
  <si>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</si>
  <si>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</si>
  <si>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</si>
  <si>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</si>
  <si>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</si>
  <si>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</si>
  <si>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</si>
  <si>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</si>
  <si>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</si>
  <si>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</si>
  <si>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</si>
  <si>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</si>
  <si>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</si>
  <si>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</si>
  <si>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</si>
  <si>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</si>
  <si>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</si>
  <si>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</si>
  <si>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</si>
  <si>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</si>
  <si>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</si>
  <si>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</si>
  <si>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</si>
  <si>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</si>
  <si>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</si>
  <si>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</si>
  <si>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</si>
  <si>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</si>
  <si>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</si>
  <si>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</si>
  <si>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</si>
  <si>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</si>
  <si>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</si>
  <si>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</si>
  <si>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</si>
  <si>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</si>
  <si>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</si>
  <si>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</si>
  <si>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</si>
  <si>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</si>
  <si>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</si>
  <si>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</si>
  <si>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</si>
  <si>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</si>
  <si>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</si>
  <si>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</si>
  <si>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</si>
  <si>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</si>
  <si>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</si>
  <si>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</si>
  <si>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</si>
  <si>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</si>
  <si>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</si>
  <si>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</si>
  <si>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</si>
  <si>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</si>
  <si>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</si>
  <si>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</si>
  <si>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</si>
  <si>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</si>
  <si>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</si>
  <si>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</si>
  <si>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</si>
  <si>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</si>
  <si>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</si>
  <si>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</si>
  <si>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</si>
  <si>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</si>
  <si>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</si>
  <si>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</si>
  <si>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</si>
  <si>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</si>
  <si>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</si>
  <si>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</si>
  <si>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</si>
  <si>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</si>
  <si>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</si>
  <si>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</si>
  <si>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</si>
  <si>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</si>
  <si>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</si>
  <si>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</si>
  <si>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</si>
  <si>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</si>
  <si>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</si>
  <si>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</si>
  <si>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</si>
  <si>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</si>
  <si>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</si>
  <si>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</si>
  <si>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</si>
  <si>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</si>
  <si>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</si>
  <si>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</si>
  <si>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</si>
  <si>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</si>
  <si>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</si>
  <si>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</si>
  <si>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</si>
  <si>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</si>
  <si>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</si>
  <si>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</si>
  <si>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</si>
  <si>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</si>
  <si>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</si>
  <si>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</si>
  <si>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</si>
  <si>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</si>
  <si>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</si>
  <si>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</si>
  <si>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</si>
  <si>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</si>
  <si>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</si>
  <si>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</si>
  <si>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</si>
  <si>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</si>
  <si>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</si>
  <si>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</si>
  <si>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</si>
  <si>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</si>
  <si>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</si>
  <si>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</si>
  <si>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</si>
  <si>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</si>
  <si>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</si>
  <si>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</si>
  <si>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</si>
  <si>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</si>
  <si>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</si>
  <si>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</si>
  <si>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</si>
  <si>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</si>
  <si>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</si>
  <si>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</si>
  <si>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</si>
  <si>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</si>
  <si>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</si>
  <si>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</si>
  <si>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</si>
  <si>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</si>
  <si>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</si>
  <si>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</si>
  <si>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</si>
  <si>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</si>
  <si>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</si>
  <si>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</si>
  <si>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</si>
  <si>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</si>
  <si>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</si>
  <si>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</si>
  <si>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</si>
  <si>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</si>
  <si>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</si>
  <si>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</si>
  <si>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</si>
  <si>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</si>
  <si>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</si>
  <si>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</si>
  <si>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</si>
  <si>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</si>
  <si>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</si>
  <si>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</si>
  <si>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</si>
  <si>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</si>
  <si>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</si>
  <si>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</si>
  <si>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</si>
  <si>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</si>
  <si>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</si>
  <si>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</si>
  <si>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</si>
  <si>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</si>
  <si>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</si>
  <si>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</si>
  <si>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</si>
  <si>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</si>
  <si>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</si>
  <si>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</si>
  <si>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</si>
  <si>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</si>
  <si>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</si>
  <si>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</si>
  <si>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</si>
  <si>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</si>
  <si>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</si>
  <si>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</si>
  <si>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</si>
  <si>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</si>
  <si>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</si>
  <si>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</si>
  <si>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</si>
  <si>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</si>
  <si>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</si>
  <si>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</si>
  <si>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</si>
  <si>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</si>
  <si>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</si>
  <si>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</si>
  <si>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</si>
  <si>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</si>
  <si>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</si>
  <si>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</si>
  <si>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</si>
  <si>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</si>
  <si>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</si>
  <si>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</si>
  <si>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</si>
  <si>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</si>
  <si>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</si>
  <si>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</si>
  <si>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</si>
  <si>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</si>
  <si>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</si>
  <si>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</si>
  <si>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</si>
  <si>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</si>
  <si>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</si>
  <si>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</si>
  <si>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</si>
  <si>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</si>
  <si>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</si>
  <si>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</si>
  <si>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</si>
  <si>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</si>
  <si>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</si>
  <si>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</si>
  <si>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</si>
  <si>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</si>
  <si>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</si>
  <si>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</si>
  <si>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</si>
  <si>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</si>
  <si>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</si>
  <si>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</si>
  <si>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</si>
  <si>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</si>
  <si>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</si>
  <si>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</si>
  <si>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</si>
  <si>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</si>
  <si>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</si>
  <si>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</si>
  <si>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</si>
  <si>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</si>
  <si>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</si>
  <si>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</si>
  <si>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</si>
  <si>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</si>
  <si>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</si>
  <si>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</si>
  <si>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</si>
  <si>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</si>
  <si>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</si>
  <si>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</si>
  <si>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</si>
  <si>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</si>
  <si>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</si>
  <si>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</si>
  <si>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</si>
  <si>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</si>
  <si>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</si>
  <si>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</si>
  <si>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</si>
  <si>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</si>
  <si>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</si>
  <si>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</si>
  <si>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</si>
  <si>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</si>
  <si>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</si>
  <si>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</si>
  <si>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</si>
  <si>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</si>
  <si>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</si>
  <si>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</si>
  <si>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</si>
  <si>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</si>
  <si>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</si>
  <si>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</si>
  <si>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</si>
  <si>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</si>
  <si>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</si>
  <si>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</si>
  <si>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</si>
  <si>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</si>
  <si>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</si>
  <si>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</si>
  <si>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</si>
  <si>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</si>
  <si>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</si>
  <si>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</si>
  <si>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</si>
  <si>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</si>
  <si>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</si>
  <si>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</si>
  <si>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</si>
  <si>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</si>
  <si>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</si>
  <si>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</si>
  <si>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</si>
  <si>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</si>
  <si>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</si>
  <si>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</si>
  <si>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</si>
  <si>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</si>
  <si>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</si>
  <si>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</si>
  <si>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</si>
  <si>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</si>
  <si>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</si>
  <si>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</si>
  <si>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</si>
  <si>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</si>
  <si>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</si>
  <si>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</si>
  <si>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</si>
  <si>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</si>
  <si>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</si>
  <si>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</si>
  <si>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</si>
  <si>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</si>
  <si>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</si>
  <si>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</si>
  <si>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</si>
  <si>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</si>
  <si>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</si>
  <si>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</si>
  <si>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</si>
  <si>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</si>
  <si>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</si>
  <si>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</si>
  <si>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</si>
  <si>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</si>
  <si>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</si>
  <si>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</si>
  <si>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</si>
  <si>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</si>
  <si>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</si>
  <si>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</si>
  <si>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</si>
  <si>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</si>
  <si>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</si>
  <si>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</si>
  <si>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</si>
  <si>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</si>
  <si>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</si>
  <si>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</si>
  <si>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</si>
  <si>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</si>
  <si>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</si>
  <si>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</si>
  <si>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</si>
  <si>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</si>
  <si>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</si>
  <si>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</si>
  <si>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</si>
  <si>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</si>
  <si>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</si>
  <si>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</si>
  <si>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</si>
  <si>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</si>
  <si>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</si>
  <si>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</si>
  <si>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</si>
  <si>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</si>
  <si>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</si>
  <si>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</si>
  <si>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</si>
  <si>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</si>
  <si>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</si>
  <si>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</si>
  <si>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</si>
  <si>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</si>
  <si>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</si>
  <si>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</si>
  <si>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</si>
  <si>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</si>
  <si>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</si>
  <si>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</si>
  <si>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</si>
  <si>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</si>
  <si>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</si>
  <si>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</si>
  <si>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</si>
  <si>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</si>
  <si>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</si>
  <si>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</si>
  <si>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</si>
  <si>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</si>
  <si>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</si>
  <si>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</si>
  <si>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</si>
  <si>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</si>
  <si>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</si>
  <si>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</si>
  <si>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</si>
  <si>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</si>
  <si>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</si>
  <si>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</si>
  <si>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</si>
  <si>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</si>
  <si>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</si>
  <si>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</si>
  <si>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</si>
  <si>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</si>
  <si>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</si>
  <si>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</si>
  <si>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</si>
  <si>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</si>
  <si>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</si>
  <si>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</si>
  <si>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</si>
  <si>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</si>
  <si>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</si>
  <si>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</si>
  <si>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</si>
  <si>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</si>
  <si>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</si>
  <si>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</si>
  <si>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</si>
  <si>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</si>
  <si>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</si>
  <si>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</si>
  <si>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</si>
  <si>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</si>
  <si>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</si>
  <si>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</si>
  <si>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</si>
  <si>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</si>
  <si>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</si>
  <si>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</si>
  <si>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</si>
  <si>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</si>
  <si>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</si>
  <si>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</si>
  <si>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</si>
  <si>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</si>
  <si>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</si>
  <si>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</si>
  <si>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</si>
  <si>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</si>
  <si>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</si>
  <si>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</si>
  <si>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</si>
  <si>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</si>
  <si>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</si>
  <si>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</si>
  <si>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</si>
  <si>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</si>
  <si>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</si>
  <si>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</si>
  <si>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</si>
  <si>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</si>
  <si>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</si>
  <si>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</si>
  <si>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</si>
  <si>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</si>
  <si>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</si>
  <si>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</si>
  <si>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</si>
  <si>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</si>
  <si>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</si>
  <si>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</si>
  <si>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</si>
  <si>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</si>
  <si>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</si>
  <si>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</si>
  <si>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</si>
  <si>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</si>
  <si>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</si>
  <si>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</si>
  <si>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</si>
  <si>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</si>
  <si>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</si>
  <si>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</si>
  <si>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</si>
  <si>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</si>
  <si>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</si>
  <si>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</si>
  <si>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</si>
  <si>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</si>
  <si>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</si>
  <si>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</si>
  <si>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</si>
  <si>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</si>
  <si>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</si>
  <si>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</si>
  <si>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</si>
  <si>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</si>
  <si>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</si>
  <si>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</si>
  <si>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</si>
  <si>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</si>
  <si>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</si>
  <si>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</si>
  <si>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</si>
  <si>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</si>
  <si>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</si>
  <si>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</si>
  <si>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</si>
  <si>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</si>
  <si>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</si>
  <si>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</si>
  <si>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</si>
  <si>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</si>
  <si>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</si>
  <si>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</si>
  <si>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</si>
  <si>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</si>
  <si>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</si>
  <si>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</si>
  <si>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</si>
  <si>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</si>
  <si>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</si>
  <si>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</si>
  <si>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</si>
  <si>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</si>
  <si>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</si>
  <si>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</si>
  <si>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</si>
  <si>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</si>
  <si>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</si>
  <si>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</si>
  <si>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</si>
  <si>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</si>
  <si>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</si>
  <si>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</si>
  <si>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</si>
  <si>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</si>
  <si>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</si>
  <si>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</si>
  <si>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</si>
  <si>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</si>
  <si>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</si>
  <si>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</si>
  <si>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</si>
  <si>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</si>
  <si>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</si>
  <si>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</si>
  <si>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</si>
  <si>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</si>
  <si>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</si>
  <si>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</si>
  <si>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</si>
  <si>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</si>
  <si>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</si>
  <si>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</si>
  <si>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</si>
  <si>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</si>
  <si>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</si>
  <si>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</si>
  <si>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</si>
  <si>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</si>
  <si>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</si>
  <si>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</si>
  <si>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</si>
  <si>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</si>
  <si>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</si>
  <si>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</si>
  <si>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</si>
  <si>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</si>
  <si>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</si>
  <si>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</si>
  <si>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</si>
  <si>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</si>
  <si>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</si>
  <si>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</si>
  <si>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</si>
  <si>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</si>
  <si>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</si>
  <si>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</si>
  <si>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</si>
  <si>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</si>
  <si>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</si>
  <si>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</si>
  <si>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</si>
  <si>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</si>
  <si>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</si>
  <si>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</si>
  <si>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</si>
  <si>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</si>
  <si>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</si>
  <si>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</si>
  <si>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</si>
  <si>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</si>
  <si>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</si>
  <si>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</si>
  <si>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</si>
  <si>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</si>
  <si>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</si>
  <si>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</si>
  <si>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</si>
  <si>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</si>
  <si>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</si>
  <si>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</si>
  <si>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</si>
  <si>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</si>
  <si>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</si>
  <si>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</si>
  <si>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</si>
  <si>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</si>
  <si>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</si>
  <si>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</si>
  <si>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</si>
  <si>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</si>
  <si>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</si>
  <si>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</si>
  <si>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</si>
  <si>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</si>
  <si>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</si>
  <si>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</si>
  <si>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</si>
  <si>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</si>
  <si>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</si>
  <si>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</si>
  <si>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</si>
  <si>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</si>
  <si>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</si>
  <si>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</si>
  <si>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</si>
  <si>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</si>
  <si>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</si>
  <si>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</si>
  <si>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</si>
  <si>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</si>
  <si>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</si>
  <si>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</si>
  <si>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</si>
  <si>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</si>
  <si>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</si>
  <si>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</si>
  <si>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</si>
  <si>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</si>
  <si>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</si>
  <si>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</si>
  <si>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</si>
  <si>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</si>
  <si>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</si>
  <si>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</si>
  <si>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</si>
  <si>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</si>
  <si>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</si>
  <si>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</si>
  <si>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</si>
  <si>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</si>
  <si>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</si>
  <si>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</si>
  <si>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</si>
  <si>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</si>
  <si>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</si>
  <si>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</si>
  <si>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</si>
  <si>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</si>
  <si>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</si>
  <si>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</si>
  <si>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</si>
  <si>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</si>
  <si>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</si>
  <si>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</si>
  <si>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</si>
  <si>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</si>
  <si>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</si>
  <si>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</si>
  <si>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</si>
  <si>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</si>
  <si>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</si>
  <si>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</si>
  <si>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</si>
  <si>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</si>
  <si>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</si>
  <si>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</si>
  <si>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</si>
  <si>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</si>
  <si>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</si>
  <si>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</si>
  <si>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</si>
  <si>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</si>
  <si>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</si>
  <si>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</si>
  <si>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</si>
  <si>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</si>
  <si>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</si>
  <si>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</si>
  <si>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</si>
  <si>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</si>
  <si>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</si>
  <si>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</si>
  <si>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</si>
  <si>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</si>
  <si>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</si>
  <si>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</si>
  <si>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</si>
  <si>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</si>
  <si>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</si>
  <si>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</si>
  <si>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</si>
  <si>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</si>
  <si>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</si>
  <si>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</si>
  <si>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</si>
  <si>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</si>
  <si>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</si>
  <si>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</si>
  <si>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</si>
  <si>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</si>
  <si>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</si>
  <si>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</si>
  <si>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</si>
  <si>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</si>
  <si>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</si>
  <si>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</si>
  <si>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</si>
  <si>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</si>
  <si>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</si>
  <si>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</si>
  <si>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</si>
  <si>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</si>
  <si>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</si>
  <si>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</si>
  <si>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</si>
  <si>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</si>
  <si>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</si>
  <si>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</si>
  <si>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</si>
  <si>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</si>
  <si>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</si>
  <si>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</si>
  <si>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</si>
  <si>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</si>
  <si>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</si>
  <si>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</si>
  <si>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</si>
  <si>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</si>
  <si>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</si>
  <si>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</si>
  <si>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</si>
  <si>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</si>
  <si>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</si>
  <si>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</si>
  <si>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</si>
  <si>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</si>
  <si>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</si>
  <si>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</si>
  <si>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</si>
  <si>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</si>
  <si>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</si>
  <si>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</si>
  <si>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</si>
  <si>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</si>
  <si>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</si>
  <si>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</si>
  <si>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</si>
  <si>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</si>
  <si>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</si>
  <si>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</si>
  <si>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</si>
  <si>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</si>
  <si>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</si>
  <si>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</si>
  <si>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</si>
  <si>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</si>
  <si>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</si>
  <si>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</si>
  <si>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</si>
  <si>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</si>
  <si>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</si>
  <si>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</si>
  <si>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</si>
  <si>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</si>
  <si>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</si>
  <si>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</si>
  <si>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</si>
  <si>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</si>
  <si>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</si>
  <si>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</si>
  <si>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</si>
  <si>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</si>
  <si>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</si>
  <si>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</si>
  <si>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</si>
  <si>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</si>
  <si>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</si>
  <si>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</si>
  <si>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</si>
  <si>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</si>
  <si>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</si>
  <si>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</si>
  <si>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</si>
  <si>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</si>
  <si>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</si>
  <si>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</si>
  <si>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</si>
  <si>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</si>
  <si>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</si>
  <si>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</si>
  <si>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</si>
  <si>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</si>
  <si>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</si>
  <si>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</si>
  <si>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</si>
  <si>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</si>
  <si>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</si>
  <si>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</si>
  <si>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</si>
  <si>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</si>
  <si>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</si>
  <si>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</si>
  <si>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</si>
  <si>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</si>
  <si>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</si>
  <si>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</si>
  <si>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</si>
  <si>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</si>
  <si>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</si>
  <si>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</si>
  <si>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</si>
  <si>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</si>
  <si>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</si>
  <si>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</si>
  <si>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</si>
  <si>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</si>
  <si>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</si>
  <si>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</si>
  <si>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</si>
  <si>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</si>
  <si>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</si>
  <si>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</si>
  <si>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</si>
  <si>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</si>
  <si>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</si>
  <si>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</si>
  <si>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</si>
  <si>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</si>
  <si>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</si>
  <si>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</si>
  <si>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</si>
  <si>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</si>
  <si>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</si>
  <si>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</si>
  <si>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</si>
  <si>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</si>
  <si>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</si>
  <si>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</si>
  <si>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</si>
  <si>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</si>
  <si>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</si>
  <si>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</si>
  <si>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</si>
  <si>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</si>
  <si>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</si>
  <si>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</si>
  <si>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</si>
  <si>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</si>
  <si>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</si>
  <si>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</si>
  <si>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</si>
  <si>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</si>
  <si>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</si>
  <si>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</si>
  <si>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</si>
  <si>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</si>
  <si>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</si>
  <si>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</si>
  <si>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</si>
  <si>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</si>
  <si>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</si>
  <si>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</si>
  <si>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</si>
  <si>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</si>
  <si>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</si>
  <si>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</si>
  <si>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</si>
  <si>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</si>
  <si>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</si>
  <si>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</si>
  <si>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</si>
  <si>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</si>
  <si>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</si>
  <si>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</si>
  <si>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</si>
  <si>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</si>
  <si>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</si>
  <si>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</si>
  <si>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</si>
  <si>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</si>
  <si>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</si>
  <si>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</si>
  <si>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</si>
  <si>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</si>
  <si>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</si>
  <si>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</si>
  <si>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</si>
  <si>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</si>
  <si>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</si>
  <si>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</si>
  <si>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</si>
  <si>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</si>
  <si>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</si>
  <si>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</si>
  <si>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</si>
  <si>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</si>
  <si>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</si>
  <si>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</si>
  <si>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</si>
  <si>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</si>
  <si>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</si>
  <si>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</si>
  <si>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</si>
  <si>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</si>
  <si>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</si>
  <si>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</si>
  <si>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</si>
  <si>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</si>
  <si>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</si>
  <si>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</si>
  <si>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</si>
  <si>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</si>
  <si>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</si>
  <si>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</si>
  <si>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</si>
  <si>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</si>
  <si>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</si>
  <si>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</si>
  <si>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</si>
  <si>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</si>
  <si>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</si>
  <si>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</si>
  <si>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</si>
  <si>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</si>
  <si>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</si>
  <si>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</si>
  <si>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</si>
  <si>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</si>
  <si>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</si>
  <si>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</si>
  <si>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</si>
  <si>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</si>
  <si>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</si>
  <si>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</si>
  <si>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</si>
  <si>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</si>
  <si>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</si>
  <si>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</si>
  <si>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</si>
  <si>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</si>
  <si>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</si>
  <si>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</si>
  <si>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</si>
  <si>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</si>
  <si>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</si>
  <si>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</si>
  <si>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</si>
  <si>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</si>
  <si>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</si>
  <si>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</si>
  <si>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</si>
  <si>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</si>
  <si>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</si>
  <si>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</si>
  <si>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</si>
  <si>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</si>
  <si>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</si>
  <si>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</si>
  <si>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</si>
  <si>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</si>
  <si>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</si>
  <si>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</si>
  <si>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</si>
  <si>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</si>
  <si>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</si>
  <si>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</si>
  <si>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</si>
  <si>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</si>
  <si>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</si>
  <si>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</si>
  <si>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</si>
  <si>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</si>
  <si>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</si>
  <si>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</si>
  <si>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</si>
  <si>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</si>
  <si>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</si>
  <si>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</si>
  <si>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</si>
  <si>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</si>
  <si>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</si>
  <si>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</si>
  <si>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</si>
  <si>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</si>
  <si>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</si>
  <si>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</si>
  <si>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</si>
  <si>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</si>
  <si>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</si>
  <si>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</si>
  <si>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</si>
  <si>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</si>
  <si>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</si>
  <si>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</si>
  <si>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</si>
  <si>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</si>
  <si>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</si>
  <si>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</si>
  <si>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</si>
  <si>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</si>
  <si>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</si>
  <si>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</si>
  <si>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</si>
  <si>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</si>
  <si>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</si>
  <si>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</si>
  <si>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</si>
  <si>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</si>
  <si>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</si>
  <si>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</si>
  <si>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</si>
  <si>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</si>
  <si>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</si>
  <si>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</si>
  <si>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</si>
  <si>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</si>
  <si>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</si>
  <si>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</si>
  <si>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</si>
  <si>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</si>
  <si>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</si>
  <si>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</si>
  <si>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</si>
  <si>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</si>
  <si>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</si>
  <si>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</si>
  <si>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</si>
  <si>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</si>
  <si>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</si>
  <si>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</si>
  <si>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</si>
  <si>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</si>
  <si>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</si>
  <si>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</si>
  <si>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</si>
  <si>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</si>
  <si>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</si>
  <si>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</si>
  <si>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</si>
  <si>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</si>
  <si>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</si>
  <si>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</si>
  <si>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</si>
  <si>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</si>
  <si>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</si>
  <si>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</si>
  <si>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</si>
  <si>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</si>
  <si>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</si>
  <si>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</si>
  <si>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</si>
  <si>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</si>
  <si>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</si>
  <si>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</si>
  <si>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</si>
  <si>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</si>
  <si>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</si>
  <si>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</si>
  <si>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</si>
  <si>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</si>
  <si>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</si>
  <si>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</si>
  <si>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</si>
  <si>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</si>
  <si>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</si>
  <si>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</si>
  <si>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</si>
  <si>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</si>
  <si>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</si>
  <si>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</si>
  <si>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</si>
  <si>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</si>
  <si>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</si>
  <si>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</si>
  <si>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</si>
  <si>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</si>
  <si>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</si>
  <si>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</si>
  <si>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</si>
  <si>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</si>
  <si>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</si>
  <si>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</si>
  <si>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</si>
  <si>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</si>
  <si>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</si>
  <si>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</si>
  <si>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</si>
  <si>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</si>
  <si>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</si>
  <si>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</si>
  <si>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</si>
  <si>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</si>
  <si>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</si>
  <si>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</si>
  <si>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</si>
  <si>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</si>
  <si>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</si>
  <si>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</si>
  <si>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</si>
  <si>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</si>
  <si>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</si>
  <si>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</si>
  <si>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</si>
  <si>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</si>
  <si>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</si>
  <si>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</si>
  <si>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</si>
  <si>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</si>
  <si>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</si>
  <si>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</si>
  <si>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</si>
  <si>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</si>
  <si>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</si>
  <si>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</si>
  <si>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</si>
  <si>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</si>
  <si>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</si>
  <si>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</si>
  <si>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</si>
  <si>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</si>
  <si>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</si>
  <si>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</si>
  <si>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</si>
  <si>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</si>
  <si>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</si>
  <si>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</si>
  <si>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</si>
  <si>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</si>
  <si>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</si>
  <si>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</si>
  <si>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</si>
  <si>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</si>
  <si>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</si>
  <si>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</si>
  <si>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</si>
  <si>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</si>
  <si>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</si>
  <si>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</si>
  <si>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</si>
  <si>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</si>
  <si>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</si>
  <si>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</si>
  <si>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</si>
  <si>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</si>
  <si>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</si>
  <si>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</si>
  <si>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</si>
  <si>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</si>
  <si>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</si>
  <si>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</si>
  <si>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</si>
  <si>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</si>
  <si>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</si>
  <si>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</si>
  <si>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</si>
  <si>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</si>
  <si>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</si>
  <si>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</si>
  <si>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</si>
  <si>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</si>
  <si>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</si>
  <si>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</si>
  <si>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</si>
  <si>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</si>
  <si>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</si>
  <si>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</si>
  <si>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</si>
  <si>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</si>
  <si>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</si>
  <si>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</si>
  <si>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</si>
  <si>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</si>
  <si>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</si>
  <si>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</si>
  <si>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</si>
  <si>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</si>
  <si>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</si>
  <si>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</si>
  <si>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</si>
  <si>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</si>
  <si>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</si>
  <si>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</si>
  <si>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</si>
  <si>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</si>
  <si>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</si>
  <si>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</si>
  <si>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</si>
  <si>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</si>
  <si>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</si>
  <si>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</si>
  <si>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</si>
  <si>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</si>
  <si>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</si>
  <si>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</si>
  <si>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</si>
  <si>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</si>
  <si>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</si>
  <si>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</si>
  <si>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</si>
  <si>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</si>
  <si>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</si>
  <si>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</si>
  <si>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</si>
  <si>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</si>
  <si>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</si>
  <si>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</si>
  <si>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</si>
  <si>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</si>
  <si>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</si>
  <si>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</si>
  <si>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</si>
  <si>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</si>
  <si>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</si>
  <si>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</si>
  <si>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</si>
  <si>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</si>
  <si>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</si>
  <si>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</si>
  <si>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</si>
  <si>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</si>
  <si>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</si>
  <si>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</si>
  <si>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</si>
  <si>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</si>
  <si>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</si>
  <si>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</si>
  <si>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</si>
  <si>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</si>
  <si>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</si>
  <si>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</si>
  <si>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</si>
  <si>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</si>
  <si>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</si>
  <si>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</si>
  <si>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</si>
  <si>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</si>
  <si>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</si>
  <si>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</si>
  <si>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</si>
  <si>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</si>
  <si>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</si>
  <si>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</si>
  <si>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</si>
  <si>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</si>
  <si>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</si>
  <si>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</si>
  <si>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</si>
  <si>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</si>
  <si>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</si>
  <si>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</si>
  <si>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</si>
  <si>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</si>
  <si>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</si>
  <si>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</si>
  <si>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</si>
  <si>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</si>
  <si>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</si>
  <si>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</si>
  <si>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</si>
  <si>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</si>
  <si>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</si>
  <si>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</si>
  <si>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</si>
  <si>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</si>
  <si>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</si>
  <si>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</si>
  <si>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</si>
  <si>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</si>
  <si>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</si>
  <si>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</si>
  <si>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</si>
  <si>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</si>
  <si>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</si>
  <si>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</si>
  <si>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</si>
  <si>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</si>
  <si>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</si>
  <si>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</si>
  <si>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</si>
  <si>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</si>
  <si>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</si>
  <si>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</si>
  <si>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</si>
  <si>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</si>
  <si>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</si>
  <si>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</si>
  <si>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</si>
  <si>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</si>
  <si>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</si>
  <si>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</si>
  <si>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</si>
  <si>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</si>
  <si>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</si>
  <si>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</si>
  <si>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</si>
  <si>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</si>
  <si>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</si>
  <si>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</si>
  <si>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</si>
  <si>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</si>
  <si>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</si>
  <si>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</si>
  <si>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</si>
  <si>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</si>
  <si>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</si>
  <si>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</si>
  <si>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</si>
  <si>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</si>
  <si>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</si>
  <si>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</si>
  <si>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</si>
  <si>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</si>
  <si>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</si>
  <si>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</si>
  <si>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</si>
  <si>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</si>
  <si>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</si>
  <si>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</si>
  <si>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</si>
  <si>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</si>
  <si>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</si>
  <si>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</si>
  <si>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</si>
  <si>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</si>
  <si>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</si>
  <si>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</si>
  <si>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</si>
  <si>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</si>
  <si>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</si>
  <si>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</si>
  <si>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</si>
  <si>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</si>
  <si>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</si>
  <si>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</si>
  <si>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</si>
  <si>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</si>
  <si>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</si>
  <si>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</si>
  <si>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</si>
  <si>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</si>
  <si>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</si>
  <si>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</si>
  <si>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</si>
  <si>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</si>
  <si>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</si>
  <si>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</si>
  <si>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</si>
  <si>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</si>
  <si>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</si>
  <si>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</si>
  <si>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</si>
  <si>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</si>
  <si>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</si>
  <si>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</si>
  <si>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</si>
  <si>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</si>
  <si>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</si>
  <si>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</si>
  <si>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</si>
  <si>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</si>
  <si>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</si>
  <si>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</si>
  <si>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</si>
  <si>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</si>
  <si>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</si>
  <si>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</si>
  <si>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</si>
  <si>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</si>
  <si>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</si>
  <si>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</si>
  <si>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</si>
  <si>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</si>
  <si>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</si>
  <si>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</si>
  <si>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</si>
  <si>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</si>
  <si>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</si>
  <si>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</si>
  <si>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</si>
  <si>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</si>
  <si>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</si>
  <si>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</si>
  <si>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</si>
  <si>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</si>
  <si>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</si>
  <si>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</si>
  <si>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</si>
  <si>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</si>
  <si>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</si>
  <si>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</si>
  <si>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</si>
  <si>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</si>
  <si>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</si>
  <si>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</si>
  <si>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</si>
  <si>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</si>
  <si>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</si>
  <si>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</si>
  <si>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</si>
  <si>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</si>
  <si>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</si>
  <si>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</si>
  <si>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</si>
  <si>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</si>
  <si>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</si>
  <si>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</si>
  <si>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</si>
  <si>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</si>
  <si>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</si>
  <si>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</si>
  <si>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</si>
  <si>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</si>
  <si>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</si>
  <si>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</si>
  <si>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</si>
  <si>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</si>
  <si>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</si>
  <si>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</si>
  <si>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</si>
  <si>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</si>
  <si>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</si>
  <si>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</si>
  <si>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</si>
  <si>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</si>
  <si>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</si>
  <si>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</si>
  <si>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</si>
  <si>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</si>
  <si>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</si>
  <si>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</si>
  <si>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</si>
  <si>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</si>
  <si>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</si>
  <si>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</si>
  <si>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</si>
  <si>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</si>
  <si>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</si>
  <si>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</si>
  <si>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</si>
  <si>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</si>
  <si>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</si>
  <si>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</si>
  <si>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</si>
  <si>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</si>
  <si>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</si>
  <si>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</si>
  <si>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</si>
  <si>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</si>
  <si>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</si>
  <si>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</si>
  <si>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</si>
  <si>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</si>
  <si>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</si>
  <si>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</si>
  <si>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</si>
  <si>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</si>
  <si>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</si>
  <si>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</si>
  <si>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</si>
  <si>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</si>
  <si>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</si>
  <si>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</si>
  <si>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</si>
  <si>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</si>
  <si>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</si>
  <si>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</si>
  <si>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</si>
  <si>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</si>
  <si>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</si>
  <si>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</si>
  <si>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</si>
  <si>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</si>
  <si>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</si>
  <si>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</si>
  <si>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</si>
  <si>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</si>
  <si>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</si>
  <si>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</si>
  <si>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</si>
  <si>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</si>
  <si>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</si>
  <si>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</si>
  <si>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</si>
  <si>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</si>
  <si>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</si>
  <si>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</si>
  <si>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</si>
  <si>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</si>
  <si>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</si>
  <si>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</si>
  <si>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</si>
  <si>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</si>
  <si>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</si>
  <si>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</si>
  <si>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</si>
  <si>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</si>
  <si>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</si>
  <si>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</si>
  <si>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</si>
  <si>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</si>
  <si>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</si>
  <si>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</si>
  <si>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</si>
  <si>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</si>
  <si>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</si>
  <si>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</si>
  <si>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</si>
  <si>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</si>
  <si>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</si>
  <si>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</si>
  <si>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</si>
  <si>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</si>
  <si>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</si>
  <si>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</si>
  <si>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</si>
  <si>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</si>
  <si>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</si>
  <si>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</si>
  <si>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</si>
  <si>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</si>
  <si>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</si>
  <si>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</si>
  <si>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</si>
  <si>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</si>
  <si>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</si>
  <si>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</si>
  <si>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</si>
  <si>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</si>
  <si>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</si>
  <si>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</si>
  <si>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</si>
  <si>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</si>
  <si>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</si>
  <si>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</si>
  <si>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</si>
  <si>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</si>
  <si>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</si>
  <si>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</si>
  <si>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</si>
  <si>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</si>
  <si>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</si>
  <si>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</si>
  <si>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</si>
  <si>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</si>
  <si>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</si>
  <si>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</si>
  <si>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</si>
  <si>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</si>
  <si>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</si>
  <si>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</si>
  <si>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</si>
  <si>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</si>
  <si>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</si>
  <si>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</si>
  <si>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</si>
  <si>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</si>
  <si>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</si>
  <si>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</si>
  <si>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</si>
  <si>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</si>
  <si>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</si>
  <si>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</si>
  <si>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</si>
  <si>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</si>
  <si>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</si>
  <si>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</si>
  <si>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</si>
  <si>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</si>
  <si>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</si>
  <si>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</si>
  <si>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</si>
  <si>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</si>
  <si>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</si>
  <si>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</si>
  <si>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</si>
  <si>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</si>
  <si>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</si>
  <si>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</si>
  <si>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</si>
  <si>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</si>
  <si>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</si>
  <si>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</si>
  <si>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</si>
  <si>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</si>
  <si>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</si>
  <si>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</si>
  <si>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</si>
  <si>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</si>
  <si>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</si>
  <si>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</si>
  <si>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</si>
  <si>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</si>
  <si>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</si>
  <si>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</si>
  <si>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</si>
  <si>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</si>
  <si>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</si>
  <si>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</si>
  <si>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</si>
  <si>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</si>
  <si>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</si>
  <si>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</si>
  <si>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</si>
  <si>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</si>
  <si>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</si>
  <si>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</si>
  <si>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</si>
  <si>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</si>
  <si>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</si>
  <si>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</si>
  <si>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</si>
  <si>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</si>
  <si>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</si>
  <si>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</si>
  <si>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</si>
  <si>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</si>
  <si>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</si>
  <si>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</si>
  <si>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</si>
  <si>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</si>
  <si>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</si>
  <si>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</si>
  <si>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</si>
  <si>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</si>
  <si>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</si>
  <si>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</si>
  <si>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</si>
  <si>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</si>
  <si>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</si>
  <si>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</si>
  <si>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</si>
  <si>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</si>
  <si>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</si>
  <si>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</si>
  <si>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</si>
  <si>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</si>
  <si>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</si>
  <si>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</si>
  <si>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</si>
  <si>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</si>
  <si>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</si>
  <si>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</si>
  <si>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</si>
  <si>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</si>
  <si>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</si>
  <si>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</si>
  <si>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</si>
  <si>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</si>
  <si>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</si>
  <si>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</si>
  <si>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</si>
  <si>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</si>
  <si>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</si>
  <si>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</si>
  <si>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</si>
  <si>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</si>
  <si>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</si>
  <si>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</si>
  <si>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</si>
  <si>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</si>
  <si>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</si>
  <si>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</si>
  <si>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</si>
  <si>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</si>
  <si>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</si>
  <si>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</si>
  <si>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</si>
  <si>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</si>
  <si>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</si>
  <si>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</si>
  <si>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</si>
  <si>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</si>
  <si>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</si>
  <si>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</si>
  <si>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</si>
  <si>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</si>
  <si>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</si>
  <si>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</si>
  <si>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</si>
  <si>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</si>
  <si>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</si>
  <si>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</si>
  <si>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</si>
  <si>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</si>
  <si>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</si>
  <si>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</si>
  <si>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</si>
  <si>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</si>
  <si>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</si>
  <si>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</si>
  <si>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</si>
  <si>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</si>
  <si>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</si>
  <si>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</si>
  <si>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</si>
  <si>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</si>
  <si>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</si>
  <si>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</si>
  <si>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</si>
  <si>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</si>
  <si>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</si>
  <si>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</si>
  <si>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</si>
  <si>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</si>
  <si>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</si>
  <si>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</si>
  <si>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</si>
  <si>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</si>
  <si>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</si>
  <si>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</si>
  <si>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</si>
  <si>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</si>
  <si>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</si>
  <si>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</si>
  <si>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</si>
  <si>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</si>
  <si>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</si>
  <si>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</si>
  <si>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</si>
  <si>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</si>
  <si>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</si>
  <si>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</si>
  <si>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</si>
  <si>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</si>
  <si>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</si>
  <si>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</si>
  <si>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</si>
  <si>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</si>
  <si>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</si>
  <si>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</si>
  <si>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</si>
  <si>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</si>
  <si>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</si>
  <si>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</si>
  <si>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</si>
  <si>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</si>
  <si>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</si>
  <si>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</si>
  <si>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</si>
  <si>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</si>
  <si>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</si>
  <si>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</si>
  <si>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</si>
  <si>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</si>
  <si>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</si>
  <si>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</si>
  <si>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</si>
  <si>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</si>
  <si>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</si>
  <si>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</si>
  <si>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</si>
  <si>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</si>
  <si>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</si>
  <si>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</si>
  <si>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</si>
  <si>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</si>
  <si>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</si>
  <si>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</si>
  <si>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</si>
  <si>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</si>
  <si>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</si>
  <si>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</si>
  <si>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</si>
  <si>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</si>
  <si>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</si>
  <si>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</si>
  <si>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</si>
  <si>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</si>
  <si>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</si>
  <si>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</si>
  <si>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</si>
  <si>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</si>
  <si>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</si>
  <si>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</si>
  <si>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</si>
  <si>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</si>
  <si>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</si>
  <si>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</si>
  <si>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</si>
  <si>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</si>
  <si>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</si>
  <si>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</si>
  <si>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</si>
  <si>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</si>
  <si>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</si>
  <si>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</si>
  <si>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</si>
  <si>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</si>
  <si>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</si>
  <si>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</si>
  <si>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</si>
  <si>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</si>
  <si>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</si>
  <si>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</si>
  <si>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</si>
  <si>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</si>
  <si>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</si>
  <si>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</si>
  <si>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</si>
  <si>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</si>
  <si>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</si>
  <si>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</si>
  <si>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</si>
  <si>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</si>
  <si>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</si>
  <si>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</si>
  <si>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</si>
  <si>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</si>
  <si>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</si>
  <si>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</si>
  <si>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</si>
  <si>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</si>
  <si>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</si>
  <si>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</si>
  <si>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</si>
  <si>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</si>
  <si>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</si>
  <si>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</si>
  <si>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</si>
  <si>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</si>
  <si>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</si>
  <si>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</si>
  <si>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</si>
  <si>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</si>
  <si>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</si>
  <si>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</si>
  <si>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</si>
  <si>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</si>
  <si>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</si>
  <si>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</si>
  <si>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</si>
  <si>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</si>
  <si>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</si>
  <si>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</si>
  <si>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</si>
  <si>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</si>
  <si>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</si>
  <si>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</si>
  <si>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</si>
  <si>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</si>
  <si>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</si>
  <si>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</si>
  <si>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</si>
  <si>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</si>
  <si>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</si>
  <si>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</si>
  <si>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</si>
  <si>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</si>
  <si>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</si>
  <si>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</si>
  <si>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</si>
  <si>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</si>
  <si>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</si>
  <si>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</si>
  <si>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</si>
  <si>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</si>
  <si>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</si>
  <si>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</si>
  <si>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</si>
  <si>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</si>
  <si>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</si>
  <si>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</si>
  <si>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</si>
  <si>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</si>
  <si>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</si>
  <si>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</si>
  <si>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</si>
  <si>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</si>
  <si>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</si>
  <si>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</si>
  <si>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</si>
  <si>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</si>
  <si>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</si>
  <si>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</si>
  <si>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</si>
  <si>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</si>
  <si>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</si>
  <si>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</si>
  <si>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</si>
  <si>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</si>
  <si>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</si>
  <si>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</si>
  <si>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</si>
  <si>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</si>
  <si>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</si>
  <si>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</si>
  <si>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</si>
  <si>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</si>
  <si>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</si>
  <si>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</si>
  <si>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</si>
  <si>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</si>
  <si>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</si>
  <si>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</si>
  <si>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</si>
  <si>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</si>
  <si>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</si>
  <si>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</si>
  <si>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</si>
  <si>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</si>
  <si>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</si>
  <si>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</si>
  <si>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</si>
  <si>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</si>
  <si>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</si>
  <si>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</si>
  <si>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</si>
  <si>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</si>
  <si>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</si>
  <si>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</si>
  <si>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</si>
  <si>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</si>
  <si>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</si>
  <si>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</si>
  <si>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</si>
  <si>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</si>
  <si>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</si>
  <si>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</si>
  <si>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</si>
  <si>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</si>
  <si>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</si>
  <si>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</si>
  <si>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</si>
  <si>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</si>
  <si>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</si>
  <si>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</si>
  <si>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</si>
  <si>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</si>
  <si>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</si>
  <si>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</si>
  <si>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</si>
  <si>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</si>
  <si>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</si>
  <si>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</si>
  <si>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</si>
  <si>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</si>
  <si>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</si>
  <si>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</si>
  <si>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</si>
  <si>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</si>
  <si>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</si>
  <si>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</si>
  <si>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</si>
  <si>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</si>
  <si>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</si>
  <si>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</si>
  <si>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</si>
  <si>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</si>
  <si>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</si>
  <si>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</si>
  <si>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</si>
  <si>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</si>
  <si>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</si>
  <si>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</si>
  <si>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</si>
  <si>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</si>
  <si>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</si>
  <si>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</si>
  <si>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</si>
  <si>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</si>
  <si>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</si>
  <si>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</si>
  <si>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</si>
  <si>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</si>
  <si>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</si>
  <si>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</si>
  <si>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</si>
  <si>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</si>
  <si>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</si>
  <si>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</si>
  <si>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</si>
  <si>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</si>
  <si>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</si>
  <si>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</si>
  <si>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</si>
  <si>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</si>
  <si>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</si>
  <si>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</si>
  <si>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</si>
  <si>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</si>
  <si>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</si>
  <si>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</si>
  <si>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</si>
  <si>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</si>
  <si>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</si>
  <si>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</si>
  <si>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</si>
  <si>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</si>
  <si>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</si>
  <si>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</si>
  <si>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</si>
  <si>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</si>
  <si>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</si>
  <si>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</si>
  <si>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</si>
  <si>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</si>
  <si>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</si>
  <si>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</si>
  <si>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</si>
  <si>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</si>
  <si>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</si>
  <si>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</si>
  <si>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</si>
  <si>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</si>
  <si>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</si>
  <si>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</si>
  <si>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</si>
  <si>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</si>
  <si>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</si>
  <si>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</si>
  <si>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</si>
  <si>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</si>
  <si>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</si>
  <si>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</si>
  <si>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</si>
  <si>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</si>
  <si>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</si>
  <si>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</si>
  <si>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</si>
  <si>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</si>
  <si>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</si>
  <si>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</si>
  <si>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</si>
  <si>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</si>
  <si>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</si>
  <si>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</si>
  <si>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</si>
  <si>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</si>
  <si>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</si>
  <si>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</si>
  <si>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</si>
  <si>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</si>
  <si>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</si>
  <si>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</si>
  <si>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</si>
  <si>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</si>
  <si>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</si>
  <si>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</si>
  <si>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</si>
  <si>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</si>
  <si>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</si>
  <si>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</si>
  <si>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</si>
  <si>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</si>
  <si>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</si>
  <si>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</si>
  <si>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</si>
  <si>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</si>
  <si>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</si>
  <si>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</si>
  <si>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</si>
  <si>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</si>
  <si>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</si>
  <si>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</si>
  <si>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</si>
  <si>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</si>
  <si>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</si>
  <si>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</si>
  <si>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</si>
  <si>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</si>
  <si>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</si>
  <si>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</si>
  <si>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</si>
  <si>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</si>
  <si>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</si>
  <si>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</si>
  <si>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</si>
  <si>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</si>
  <si>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</si>
  <si>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</si>
  <si>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</si>
  <si>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</si>
  <si>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</si>
  <si>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</si>
  <si>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</si>
  <si>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</si>
  <si>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</si>
  <si>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</si>
  <si>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</si>
  <si>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</si>
  <si>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</si>
  <si>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</si>
  <si>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</si>
  <si>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</si>
  <si>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</si>
  <si>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</si>
  <si>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</si>
  <si>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</si>
  <si>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</si>
  <si>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</si>
  <si>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</si>
  <si>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</si>
  <si>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</si>
  <si>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</si>
  <si>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</si>
  <si>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</si>
  <si>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</si>
  <si>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</si>
  <si>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</si>
  <si>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</si>
  <si>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</si>
  <si>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</si>
  <si>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</si>
  <si>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</si>
  <si>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</si>
  <si>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</si>
  <si>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</si>
  <si>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</si>
  <si>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</si>
  <si>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</si>
  <si>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</si>
  <si>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</si>
  <si>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</si>
  <si>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</si>
  <si>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</si>
  <si>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</si>
  <si>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</si>
  <si>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</si>
  <si>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</si>
  <si>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</si>
  <si>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</si>
  <si>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</si>
  <si>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</si>
  <si>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</si>
  <si>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</si>
  <si>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</si>
  <si>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</si>
  <si>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</si>
  <si>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</si>
  <si>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</si>
  <si>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</si>
  <si>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</si>
  <si>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</si>
  <si>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</si>
  <si>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</si>
  <si>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</si>
  <si>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</si>
  <si>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</si>
  <si>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</si>
  <si>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</si>
  <si>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</si>
  <si>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</si>
  <si>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</si>
  <si>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</si>
  <si>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</si>
  <si>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</si>
  <si>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</si>
  <si>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</si>
  <si>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</si>
  <si>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</si>
  <si>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</si>
  <si>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</si>
  <si>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</si>
  <si>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</si>
  <si>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</si>
  <si>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</si>
  <si>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</si>
  <si>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</si>
  <si>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</si>
  <si>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</si>
  <si>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</si>
  <si>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</si>
  <si>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</si>
  <si>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</si>
  <si>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</si>
  <si>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</si>
  <si>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</si>
  <si>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</si>
  <si>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</si>
  <si>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</si>
  <si>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</si>
  <si>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</si>
  <si>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</si>
  <si>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</si>
  <si>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</si>
  <si>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</si>
  <si>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</si>
  <si>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</si>
  <si>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</si>
  <si>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</si>
  <si>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</si>
  <si>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</si>
  <si>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</si>
  <si>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</si>
  <si>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</si>
  <si>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</si>
  <si>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</si>
  <si>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</si>
  <si>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</si>
  <si>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</si>
  <si>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</si>
  <si>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</si>
  <si>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</si>
  <si>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</si>
  <si>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</si>
  <si>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</si>
  <si>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</si>
  <si>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</si>
  <si>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</si>
  <si>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</si>
  <si>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</si>
  <si>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</si>
  <si>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</si>
  <si>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</si>
  <si>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</si>
  <si>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</si>
  <si>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</si>
  <si>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</si>
  <si>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</si>
  <si>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</si>
  <si>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</si>
  <si>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</si>
  <si>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</si>
  <si>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</si>
  <si>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</si>
  <si>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</si>
  <si>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</si>
  <si>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</si>
  <si>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</si>
  <si>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</si>
  <si>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</si>
  <si>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</si>
  <si>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</si>
  <si>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</si>
  <si>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</si>
  <si>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</si>
  <si>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</si>
  <si>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</si>
  <si>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</si>
  <si>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</si>
  <si>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</si>
  <si>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</si>
  <si>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</si>
  <si>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</si>
  <si>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</si>
  <si>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</si>
  <si>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</si>
  <si>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</si>
  <si>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</si>
  <si>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</si>
  <si>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</si>
  <si>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</si>
  <si>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</si>
  <si>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</si>
  <si>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</si>
  <si>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</si>
  <si>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</si>
  <si>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</si>
  <si>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</si>
  <si>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</si>
  <si>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</si>
  <si>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</si>
  <si>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</si>
  <si>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</si>
  <si>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</si>
  <si>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</si>
  <si>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</si>
  <si>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</si>
  <si>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</si>
  <si>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</si>
  <si>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</si>
  <si>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</si>
  <si>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</si>
  <si>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</si>
  <si>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</si>
  <si>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</si>
  <si>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</si>
  <si>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</si>
  <si>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</si>
  <si>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</si>
  <si>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</si>
  <si>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</si>
  <si>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</si>
  <si>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</si>
  <si>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</si>
  <si>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</si>
  <si>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</si>
  <si>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</si>
  <si>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</si>
  <si>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</si>
  <si>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</si>
  <si>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</si>
  <si>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</si>
  <si>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</si>
  <si>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</si>
  <si>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</si>
  <si>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</si>
  <si>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</si>
  <si>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</si>
  <si>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</si>
  <si>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</si>
  <si>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</si>
  <si>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</si>
  <si>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</si>
  <si>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</si>
  <si>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</si>
  <si>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</si>
  <si>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</si>
  <si>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</si>
  <si>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</si>
  <si>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</si>
  <si>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</si>
  <si>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</si>
  <si>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</si>
  <si>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</si>
  <si>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</si>
  <si>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</si>
  <si>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</si>
  <si>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</si>
  <si>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</si>
  <si>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</si>
  <si>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</si>
  <si>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</si>
  <si>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</si>
  <si>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</si>
  <si>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</si>
  <si>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</si>
  <si>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</si>
  <si>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</si>
  <si>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</si>
  <si>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</si>
  <si>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</si>
  <si>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</si>
  <si>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</si>
  <si>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</si>
  <si>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</si>
  <si>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</si>
  <si>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</si>
  <si>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</si>
  <si>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</si>
  <si>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</si>
  <si>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</si>
  <si>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</si>
  <si>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</si>
  <si>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</si>
  <si>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</si>
  <si>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</si>
  <si>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</si>
  <si>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</si>
  <si>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</si>
  <si>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</si>
  <si>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</si>
  <si>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</si>
  <si>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</si>
  <si>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</si>
  <si>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</si>
  <si>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</si>
  <si>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</si>
  <si>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</si>
  <si>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</si>
  <si>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</si>
  <si>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</si>
  <si>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</si>
  <si>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</si>
  <si>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</si>
  <si>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</si>
  <si>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</si>
  <si>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</si>
  <si>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</si>
  <si>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</si>
  <si>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</si>
  <si>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</si>
  <si>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</si>
  <si>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</si>
  <si>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</si>
  <si>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</si>
  <si>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</si>
  <si>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</si>
  <si>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</si>
  <si>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</si>
  <si>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</si>
  <si>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</si>
  <si>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</si>
  <si>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</si>
  <si>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</si>
  <si>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</si>
  <si>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</si>
  <si>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</si>
  <si>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</si>
  <si>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</si>
  <si>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</si>
  <si>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</si>
  <si>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</si>
  <si>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</si>
  <si>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</si>
  <si>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</si>
  <si>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</si>
  <si>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</si>
  <si>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</si>
  <si>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</si>
  <si>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</si>
  <si>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</si>
  <si>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</si>
  <si>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</si>
  <si>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</si>
  <si>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</si>
  <si>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</si>
  <si>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</si>
  <si>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</si>
  <si>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</si>
  <si>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</si>
  <si>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</si>
  <si>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</si>
  <si>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</si>
  <si>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</si>
  <si>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</si>
  <si>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</si>
  <si>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</si>
  <si>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</si>
  <si>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</si>
  <si>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</si>
  <si>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</si>
  <si>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</si>
  <si>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</si>
  <si>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</si>
  <si>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</si>
  <si>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</si>
  <si>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</si>
  <si>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</si>
  <si>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</si>
  <si>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</si>
  <si>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</si>
  <si>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</si>
  <si>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</si>
  <si>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</si>
  <si>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</si>
  <si>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</si>
  <si>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</si>
  <si>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</si>
  <si>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</si>
  <si>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</si>
  <si>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</si>
  <si>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</si>
  <si>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</si>
  <si>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</si>
  <si>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</si>
  <si>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</si>
  <si>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</si>
  <si>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</si>
  <si>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</si>
  <si>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</si>
  <si>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</si>
  <si>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</si>
  <si>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</si>
  <si>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</si>
  <si>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</si>
  <si>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</si>
  <si>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</si>
  <si>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</si>
  <si>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</si>
  <si>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</si>
  <si>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</si>
  <si>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</si>
  <si>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</si>
  <si>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</si>
  <si>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</si>
  <si>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</si>
  <si>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</si>
  <si>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</si>
  <si>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</si>
  <si>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</si>
  <si>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</si>
  <si>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</si>
  <si>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</si>
  <si>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</si>
  <si>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</si>
  <si>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</si>
  <si>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</si>
  <si>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</si>
  <si>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</si>
  <si>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</si>
  <si>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</si>
  <si>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</si>
  <si>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</si>
  <si>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</si>
  <si>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</si>
  <si>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</si>
  <si>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</si>
  <si>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</si>
  <si>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</si>
  <si>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</si>
  <si>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</si>
  <si>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</si>
  <si>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</si>
  <si>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</si>
  <si>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</si>
  <si>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</si>
  <si>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</si>
  <si>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</si>
  <si>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</si>
  <si>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</si>
  <si>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</si>
  <si>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</si>
  <si>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</si>
  <si>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</si>
  <si>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</si>
  <si>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</si>
  <si>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</si>
  <si>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</si>
  <si>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</si>
  <si>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</si>
  <si>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</si>
  <si>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</si>
  <si>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</si>
  <si>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</si>
  <si>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</si>
  <si>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</si>
  <si>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</si>
  <si>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</si>
  <si>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</si>
  <si>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</si>
  <si>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</si>
  <si>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</si>
  <si>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</si>
  <si>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</si>
  <si>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</si>
  <si>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</si>
  <si>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</si>
  <si>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</si>
  <si>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</si>
  <si>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</si>
  <si>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</si>
  <si>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</si>
  <si>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</si>
  <si>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</si>
  <si>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</si>
  <si>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</si>
  <si>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</si>
  <si>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</si>
  <si>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</si>
  <si>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</si>
  <si>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</si>
  <si>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</si>
  <si>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</si>
  <si>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</si>
  <si>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</si>
  <si>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</si>
  <si>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</si>
  <si>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</si>
  <si>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</si>
  <si>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</si>
  <si>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</si>
  <si>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</si>
  <si>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</si>
  <si>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</si>
  <si>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</si>
  <si>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</si>
  <si>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</si>
  <si>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</si>
  <si>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</si>
  <si>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</si>
  <si>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</si>
  <si>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</si>
  <si>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</si>
  <si>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</si>
  <si>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</si>
  <si>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</si>
  <si>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</si>
  <si>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</si>
  <si>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</si>
  <si>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</si>
  <si>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</si>
  <si>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</si>
  <si>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</si>
  <si>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</si>
  <si>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</si>
  <si>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</si>
  <si>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</si>
  <si>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</si>
  <si>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</si>
  <si>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</si>
  <si>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</si>
  <si>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</si>
  <si>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</si>
  <si>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</si>
  <si>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</si>
  <si>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</si>
  <si>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</si>
  <si>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</si>
  <si>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</si>
  <si>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</si>
  <si>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</si>
  <si>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</si>
  <si>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</si>
  <si>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</si>
  <si>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</si>
  <si>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</si>
  <si>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</si>
  <si>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</si>
  <si>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</si>
  <si>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</si>
  <si>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</si>
  <si>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</si>
  <si>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</si>
  <si>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</si>
  <si>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</si>
  <si>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</si>
  <si>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</si>
  <si>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</si>
  <si>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</si>
  <si>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</si>
  <si>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</si>
  <si>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</si>
  <si>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</si>
  <si>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</si>
  <si>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</si>
  <si>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</si>
  <si>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</si>
  <si>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</si>
  <si>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</si>
  <si>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</si>
  <si>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</si>
  <si>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</si>
  <si>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</si>
  <si>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</si>
  <si>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</si>
  <si>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</si>
  <si>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</si>
  <si>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</si>
  <si>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</si>
  <si>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</si>
  <si>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</si>
  <si>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</si>
  <si>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</si>
  <si>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</si>
  <si>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</si>
  <si>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</si>
  <si>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</si>
  <si>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</si>
  <si>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</si>
  <si>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</si>
  <si>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</si>
  <si>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</si>
  <si>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</si>
  <si>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</si>
  <si>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</si>
  <si>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</si>
  <si>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</si>
  <si>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</si>
  <si>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</si>
  <si>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</si>
  <si>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</si>
  <si>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</si>
  <si>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</si>
  <si>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</si>
  <si>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</si>
  <si>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</si>
  <si>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</si>
  <si>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</si>
  <si>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</si>
  <si>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</si>
  <si>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</si>
  <si>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</si>
  <si>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</si>
  <si>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</si>
  <si>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</si>
  <si>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</si>
  <si>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</si>
  <si>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</si>
  <si>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</si>
  <si>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</si>
  <si>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</si>
  <si>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</si>
  <si>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</si>
  <si>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</si>
  <si>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</si>
  <si>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</si>
  <si>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</si>
  <si>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</si>
  <si>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</si>
  <si>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</si>
  <si>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</si>
  <si>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</si>
  <si>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</si>
  <si>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</si>
  <si>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</si>
  <si>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</si>
  <si>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</si>
  <si>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</si>
  <si>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</si>
  <si>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</si>
  <si>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</si>
  <si>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</si>
  <si>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</si>
  <si>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</si>
  <si>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</si>
  <si>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</si>
  <si>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</si>
  <si>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</si>
  <si>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</si>
  <si>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</si>
  <si>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</si>
  <si>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</si>
  <si>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</si>
  <si>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</si>
  <si>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</si>
  <si>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</si>
  <si>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</si>
  <si>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</si>
  <si>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</si>
  <si>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</si>
  <si>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</si>
  <si>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</si>
  <si>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</si>
  <si>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</si>
  <si>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</si>
  <si>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</si>
  <si>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</si>
  <si>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</si>
  <si>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</si>
  <si>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</si>
  <si>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</si>
  <si>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</si>
  <si>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</si>
  <si>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</si>
  <si>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</si>
  <si>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</si>
  <si>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</si>
  <si>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</si>
  <si>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</si>
  <si>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</si>
  <si>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</si>
  <si>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</si>
  <si>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</si>
  <si>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</si>
  <si>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</si>
  <si>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</si>
  <si>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</si>
  <si>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</si>
  <si>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</si>
  <si>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</si>
  <si>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</si>
  <si>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</si>
  <si>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</si>
  <si>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</si>
  <si>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</si>
  <si>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</si>
  <si>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</si>
  <si>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</si>
  <si>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</si>
  <si>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</si>
  <si>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</si>
  <si>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</si>
  <si>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</si>
  <si>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</si>
  <si>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</si>
  <si>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</si>
  <si>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</si>
  <si>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</si>
  <si>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</si>
  <si>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</si>
  <si>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</si>
  <si>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</si>
  <si>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</si>
  <si>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</si>
  <si>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</si>
  <si>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</si>
  <si>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</si>
  <si>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</si>
  <si>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</si>
  <si>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</si>
  <si>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</si>
  <si>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</si>
  <si>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</si>
  <si>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</si>
  <si>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</si>
  <si>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</si>
  <si>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</si>
  <si>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</si>
  <si>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</si>
  <si>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</si>
  <si>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</si>
  <si>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</si>
  <si>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</si>
  <si>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</si>
  <si>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</si>
  <si>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</si>
  <si>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</si>
  <si>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</si>
  <si>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</si>
  <si>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</si>
  <si>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</si>
  <si>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</si>
  <si>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</si>
  <si>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</si>
  <si>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</si>
  <si>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</si>
  <si>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</si>
  <si>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</si>
  <si>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</si>
  <si>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</si>
  <si>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</si>
  <si>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</si>
  <si>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</si>
  <si>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</si>
  <si>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</si>
  <si>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</si>
  <si>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</si>
  <si>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</si>
  <si>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</si>
  <si>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</si>
  <si>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</si>
  <si>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</si>
  <si>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</si>
  <si>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</si>
  <si>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</si>
  <si>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</si>
  <si>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</si>
  <si>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</si>
  <si>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</si>
  <si>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</si>
  <si>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</si>
  <si>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</si>
  <si>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</si>
  <si>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</si>
  <si>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</si>
  <si>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</si>
  <si>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</si>
  <si>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</si>
  <si>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</si>
  <si>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</si>
  <si>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</si>
  <si>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</si>
  <si>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</si>
  <si>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</si>
  <si>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</si>
  <si>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</si>
  <si>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</si>
  <si>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</si>
  <si>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</si>
  <si>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</si>
  <si>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</si>
  <si>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</si>
  <si>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</si>
  <si>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</si>
  <si>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</si>
  <si>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</si>
  <si>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</si>
  <si>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</si>
  <si>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</si>
  <si>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</si>
  <si>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</si>
  <si>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</si>
  <si>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</si>
  <si>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</si>
  <si>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</si>
  <si>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</si>
  <si>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</si>
  <si>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</si>
  <si>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</si>
  <si>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</si>
  <si>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</si>
  <si>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</si>
  <si>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</si>
  <si>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</si>
  <si>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</si>
  <si>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</si>
  <si>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</si>
  <si>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</si>
  <si>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</si>
  <si>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</si>
  <si>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</si>
  <si>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</si>
  <si>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</si>
  <si>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</si>
  <si>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</si>
  <si>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</si>
  <si>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</si>
  <si>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</si>
  <si>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</si>
  <si>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</si>
  <si>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</si>
  <si>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</si>
  <si>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</si>
  <si>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</si>
  <si>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</si>
  <si>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</si>
  <si>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</si>
  <si>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</si>
  <si>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</si>
  <si>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</si>
  <si>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</si>
  <si>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</si>
  <si>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</si>
  <si>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</si>
  <si>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</si>
  <si>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</si>
  <si>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</si>
  <si>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</si>
  <si>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</si>
  <si>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</si>
  <si>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</si>
  <si>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</si>
  <si>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</si>
  <si>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</si>
  <si>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</si>
  <si>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</si>
  <si>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</si>
  <si>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</si>
  <si>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</si>
  <si>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</si>
  <si>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</si>
  <si>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</si>
  <si>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</si>
  <si>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</si>
  <si>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</si>
  <si>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</si>
  <si>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</si>
  <si>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</si>
  <si>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</si>
  <si>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</si>
  <si>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</si>
  <si>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</si>
  <si>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</si>
  <si>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</si>
  <si>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</si>
  <si>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</si>
  <si>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</si>
  <si>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</si>
  <si>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</si>
  <si>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</si>
  <si>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</si>
  <si>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</si>
  <si>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</si>
  <si>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</si>
  <si>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</si>
  <si>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</si>
  <si>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</si>
  <si>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</si>
  <si>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</si>
  <si>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</si>
  <si>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</si>
  <si>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</si>
  <si>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</si>
  <si>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</si>
  <si>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</si>
  <si>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</si>
  <si>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</si>
  <si>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</si>
  <si>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</si>
  <si>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</si>
  <si>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</si>
  <si>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</si>
  <si>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</si>
  <si>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</si>
  <si>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</si>
  <si>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</si>
  <si>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</si>
  <si>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</si>
  <si>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</si>
  <si>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</si>
  <si>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</si>
  <si>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</si>
  <si>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</si>
  <si>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</si>
  <si>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</si>
  <si>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</si>
  <si>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</si>
  <si>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</si>
  <si>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</si>
  <si>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</si>
  <si>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</si>
  <si>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</si>
  <si>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</si>
  <si>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</si>
  <si>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</si>
  <si>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</si>
  <si>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</si>
  <si>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</si>
  <si>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</si>
  <si>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</si>
  <si>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</si>
  <si>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</si>
  <si>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</si>
  <si>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</si>
  <si>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</si>
  <si>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</si>
  <si>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</si>
  <si>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</si>
  <si>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</si>
  <si>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</si>
  <si>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</si>
  <si>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</si>
  <si>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</si>
  <si>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</si>
  <si>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</si>
  <si>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</si>
  <si>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</si>
  <si>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</si>
  <si>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</si>
  <si>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</si>
  <si>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</si>
  <si>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</si>
  <si>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</si>
  <si>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</si>
  <si>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</si>
  <si>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</si>
  <si>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</si>
  <si>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</si>
  <si>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</si>
  <si>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</si>
  <si>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</si>
  <si>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</si>
  <si>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</si>
  <si>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</si>
  <si>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</si>
  <si>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</si>
  <si>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</si>
  <si>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</si>
  <si>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</si>
  <si>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</si>
  <si>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</si>
  <si>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</si>
  <si>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</si>
  <si>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</si>
  <si>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</si>
  <si>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</si>
  <si>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</si>
  <si>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</si>
  <si>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</si>
  <si>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</si>
  <si>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</si>
  <si>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</si>
  <si>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</si>
  <si>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</si>
  <si>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</si>
  <si>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</si>
  <si>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</si>
  <si>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</si>
  <si>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</si>
  <si>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</si>
  <si>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</si>
  <si>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</si>
  <si>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</si>
  <si>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</si>
  <si>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</si>
  <si>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</si>
  <si>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</si>
  <si>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</si>
  <si>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</si>
  <si>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</si>
  <si>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</si>
  <si>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</si>
  <si>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</si>
  <si>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</si>
  <si>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</si>
  <si>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</si>
  <si>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</si>
  <si>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</si>
  <si>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</si>
  <si>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</si>
  <si>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</si>
  <si>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</si>
  <si>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</si>
  <si>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</si>
  <si>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</si>
  <si>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</si>
  <si>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</si>
  <si>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</si>
  <si>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</si>
  <si>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</si>
  <si>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</si>
  <si>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</si>
  <si>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</si>
  <si>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</si>
  <si>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</si>
  <si>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</si>
  <si>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</si>
  <si>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</si>
  <si>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</si>
  <si>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</si>
  <si>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</si>
  <si>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</si>
  <si>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</si>
  <si>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</si>
  <si>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</si>
  <si>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</si>
  <si>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</si>
  <si>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</si>
  <si>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</si>
  <si>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</si>
  <si>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</si>
  <si>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</si>
  <si>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</si>
  <si>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</si>
  <si>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</si>
  <si>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</si>
  <si>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</si>
  <si>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</si>
  <si>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</si>
  <si>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</si>
  <si>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</si>
  <si>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</si>
  <si>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</si>
  <si>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</si>
  <si>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</si>
  <si>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</si>
  <si>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</si>
  <si>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</si>
  <si>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</si>
  <si>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</si>
  <si>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</si>
  <si>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</si>
  <si>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</si>
  <si>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</si>
  <si>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</si>
  <si>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</si>
  <si>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</si>
  <si>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</si>
  <si>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</si>
  <si>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</si>
  <si>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</si>
  <si>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</si>
  <si>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</si>
  <si>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</si>
  <si>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</si>
  <si>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</si>
  <si>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</si>
  <si>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</si>
  <si>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</si>
  <si>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</si>
  <si>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</si>
  <si>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</si>
  <si>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</si>
  <si>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</si>
  <si>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</si>
  <si>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</si>
  <si>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</si>
  <si>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</si>
  <si>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</si>
  <si>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</si>
  <si>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</si>
  <si>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</si>
  <si>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</si>
  <si>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</si>
  <si>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</si>
  <si>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</si>
  <si>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</si>
  <si>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</si>
  <si>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</si>
  <si>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</si>
  <si>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</si>
  <si>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</si>
  <si>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</si>
  <si>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</si>
  <si>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</si>
  <si>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</si>
  <si>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</si>
  <si>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</si>
  <si>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</si>
  <si>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</si>
  <si>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</si>
  <si>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</si>
  <si>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</si>
  <si>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</si>
  <si>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</si>
  <si>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</si>
  <si>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</si>
  <si>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</si>
  <si>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</si>
  <si>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</si>
  <si>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</si>
  <si>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</si>
  <si>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</si>
  <si>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</si>
  <si>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</si>
  <si>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</si>
  <si>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</si>
  <si>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</si>
  <si>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</si>
  <si>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</si>
  <si>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</si>
  <si>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</si>
  <si>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</si>
  <si>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</si>
  <si>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</si>
  <si>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</si>
  <si>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</si>
  <si>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</si>
  <si>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</si>
  <si>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</si>
  <si>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</si>
  <si>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</si>
  <si>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</si>
  <si>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</si>
  <si>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</si>
  <si>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</si>
  <si>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</si>
  <si>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</si>
  <si>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</si>
  <si>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</si>
  <si>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</si>
  <si>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</si>
  <si>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</si>
  <si>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</si>
  <si>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</si>
  <si>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</si>
  <si>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</si>
  <si>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</si>
  <si>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</si>
  <si>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</si>
  <si>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</si>
  <si>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</si>
  <si>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</si>
  <si>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</si>
  <si>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</si>
  <si>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</si>
  <si>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</si>
  <si>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</si>
  <si>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</si>
  <si>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</si>
  <si>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</si>
  <si>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</si>
  <si>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</si>
  <si>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</si>
  <si>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</si>
  <si>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</si>
  <si>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</si>
  <si>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</si>
  <si>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</si>
  <si>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</si>
  <si>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</si>
  <si>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</si>
  <si>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</si>
  <si>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</si>
  <si>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</si>
  <si>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</si>
  <si>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</si>
  <si>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</si>
  <si>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</si>
  <si>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</si>
  <si>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</si>
  <si>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</si>
  <si>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</si>
  <si>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</si>
  <si>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</si>
  <si>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</si>
  <si>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</si>
  <si>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</si>
  <si>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</si>
  <si>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</si>
  <si>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</si>
  <si>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</si>
  <si>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</si>
  <si>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</si>
  <si>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</si>
  <si>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</si>
  <si>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</si>
  <si>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</si>
  <si>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</si>
  <si>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</si>
  <si>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</si>
  <si>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</si>
  <si>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</si>
  <si>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</si>
  <si>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</si>
  <si>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</si>
  <si>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</si>
  <si>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</si>
  <si>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</si>
  <si>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</si>
  <si>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</si>
  <si>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</si>
  <si>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</si>
  <si>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</si>
  <si>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</si>
  <si>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</si>
  <si>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</si>
  <si>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</si>
  <si>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</si>
  <si>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</si>
  <si>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</si>
  <si>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</si>
  <si>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</si>
  <si>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</si>
  <si>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</si>
  <si>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</si>
  <si>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</si>
  <si>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Robusta</t>
  </si>
  <si>
    <t>Excelsa</t>
  </si>
  <si>
    <t>Arabica</t>
  </si>
  <si>
    <t>Liberica</t>
  </si>
  <si>
    <t>Medium</t>
  </si>
  <si>
    <t>Light</t>
  </si>
  <si>
    <t>Dark</t>
  </si>
  <si>
    <t>Sum of Sales</t>
  </si>
  <si>
    <t>2019</t>
  </si>
  <si>
    <t>2020</t>
  </si>
  <si>
    <t>2021</t>
  </si>
  <si>
    <t>2022</t>
  </si>
  <si>
    <t>Jan</t>
  </si>
  <si>
    <t>Feb</t>
  </si>
  <si>
    <t>Mar</t>
  </si>
  <si>
    <t>Apr</t>
  </si>
  <si>
    <t>May</t>
  </si>
  <si>
    <t>Jun</t>
  </si>
  <si>
    <t>Jul</t>
  </si>
  <si>
    <t>Aug</t>
  </si>
  <si>
    <t>Sep</t>
  </si>
  <si>
    <t>Oct</t>
  </si>
  <si>
    <t>Nov</t>
  </si>
  <si>
    <t>Dec</t>
  </si>
  <si>
    <t>Years (Order Date)</t>
  </si>
  <si>
    <t>Months (Order Date)</t>
  </si>
  <si>
    <t>Coffee Sales Dashboard</t>
  </si>
  <si>
    <t>Average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</si>
</sst>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0.0\ &quot;kg&quot;"/>
    <numFmt numFmtId="167" formatCode="[$$-409]#,##0.00"/>
    <numFmt numFmtId="168" formatCode="[$$-409]#,##0"/>
    <numFmt numFmtId="171" formatCode="_-[$$-409]* #,##0.00_ ;_-[$$-409]* \-#,##0.00\ ;_-[$$-409]* &quot;-&quot;??_ ;_-@_ "/>
  </numFmts>
  <fonts count="4" x14ac:knownFonts="1">
    <font>
      <sz val="11"/>
      <color theme="1"/>
      <name val="Calibri"/>
      <family val="2"/>
      <scheme val="minor"/>
    </font>
    <font>
      <sz val="11"/>
      <color indexed="8"/>
      <name val="Calibri"/>
      <family val="2"/>
    </font>
    <font>
      <sz val="48"/>
      <color theme="0"/>
      <name val="Calibri"/>
      <family val="2"/>
      <scheme val="minor"/>
    </font>
    <font>
      <b/>
      <sz val="11"/>
      <color indexed="8"/>
      <name val="Calibri"/>
      <family val="2"/>
    </font>
  </fonts>
  <fills count="6">
    <fill>
      <patternFill patternType="none"/>
    </fill>
    <fill>
      <patternFill patternType="gray125"/>
    </fill>
    <fill>
      <patternFill patternType="solid">
        <fgColor theme="5"/>
        <bgColor theme="5"/>
      </patternFill>
    </fill>
    <fill>
      <patternFill patternType="solid">
        <fgColor theme="0" tint="-0.14999847407452621"/>
        <bgColor theme="0" tint="-0.14999847407452621"/>
      </patternFill>
    </fill>
    <fill>
      <patternFill patternType="solid">
        <fgColor theme="5" tint="-0.249977111117893"/>
        <bgColor indexed="64"/>
      </patternFill>
    </fill>
    <fill>
      <patternFill patternType="solid">
        <fgColor theme="5" tint="0.79998168889431442"/>
        <bgColor theme="0" tint="-0.14999847407452621"/>
      </patternFill>
    </fill>
  </fills>
  <borders count="12">
    <border>
      <left/>
      <right/>
      <top/>
      <bottom/>
      <diagonal/>
    </border>
    <border>
      <left/>
      <right/>
      <top/>
      <bottom style="medium">
        <color theme="1"/>
      </bottom>
      <diagonal/>
    </border>
    <border>
      <left/>
      <right/>
      <top style="medium">
        <color theme="1"/>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40">
    <xf numFmtId="0" fontId="0" fillId="0" borderId="0" xfId="0"/>
    <xf numFmtId="164" fontId="0" fillId="0" borderId="0" xfId="0" applyNumberFormat="1"/>
    <xf numFmtId="0" fontId="1" fillId="0" borderId="0" xfId="0" applyFont="1" applyAlignment="1">
      <alignment vertical="center"/>
    </xf>
    <xf numFmtId="167" fontId="0" fillId="0" borderId="0" xfId="0" applyNumberFormat="1"/>
    <xf numFmtId="0" fontId="0" fillId="0" borderId="0" xfId="0" pivotButton="1"/>
    <xf numFmtId="168" fontId="0" fillId="0" borderId="0" xfId="0" applyNumberFormat="1"/>
    <xf numFmtId="0" fontId="0" fillId="3" borderId="0" xfId="0" applyFont="1" applyFill="1"/>
    <xf numFmtId="0" fontId="0" fillId="0" borderId="0" xfId="0" applyFont="1"/>
    <xf numFmtId="0" fontId="2" fillId="4" borderId="0" xfId="0" applyFont="1" applyFill="1" applyAlignment="1">
      <alignment horizontal="center" vertical="center"/>
    </xf>
    <xf numFmtId="0" fontId="0" fillId="0" borderId="1" xfId="0" applyFont="1" applyBorder="1"/>
    <xf numFmtId="0" fontId="1" fillId="3" borderId="2" xfId="0" applyFont="1" applyFill="1" applyBorder="1" applyAlignment="1">
      <alignment vertical="center"/>
    </xf>
    <xf numFmtId="0" fontId="0" fillId="3" borderId="2" xfId="0" applyFont="1" applyFill="1" applyBorder="1"/>
    <xf numFmtId="0" fontId="1" fillId="3" borderId="0" xfId="0" applyFont="1" applyFill="1" applyAlignment="1">
      <alignment vertical="center"/>
    </xf>
    <xf numFmtId="0" fontId="1" fillId="0" borderId="1" xfId="0" applyFont="1" applyBorder="1" applyAlignment="1">
      <alignment vertical="center"/>
    </xf>
    <xf numFmtId="0" fontId="3" fillId="2" borderId="0" xfId="0" applyFont="1" applyFill="1" applyBorder="1" applyAlignment="1">
      <alignment vertical="center"/>
    </xf>
    <xf numFmtId="0" fontId="0" fillId="3" borderId="0" xfId="0" applyFont="1" applyFill="1" applyBorder="1"/>
    <xf numFmtId="14" fontId="1" fillId="3" borderId="2" xfId="0" applyNumberFormat="1" applyFont="1" applyFill="1" applyBorder="1" applyAlignment="1">
      <alignment vertical="center"/>
    </xf>
    <xf numFmtId="14" fontId="1" fillId="0" borderId="0" xfId="0" applyNumberFormat="1" applyFont="1" applyAlignment="1">
      <alignment vertical="center"/>
    </xf>
    <xf numFmtId="14" fontId="1" fillId="3" borderId="0" xfId="0" applyNumberFormat="1" applyFont="1" applyFill="1" applyAlignment="1">
      <alignment vertical="center"/>
    </xf>
    <xf numFmtId="14" fontId="1" fillId="0" borderId="1" xfId="0" applyNumberFormat="1" applyFont="1" applyBorder="1" applyAlignment="1">
      <alignment vertical="center"/>
    </xf>
    <xf numFmtId="171" fontId="0" fillId="3" borderId="2" xfId="0" applyNumberFormat="1" applyFont="1" applyFill="1" applyBorder="1"/>
    <xf numFmtId="171" fontId="0" fillId="0" borderId="0" xfId="0" applyNumberFormat="1" applyFont="1"/>
    <xf numFmtId="171" fontId="0" fillId="3" borderId="0" xfId="0" applyNumberFormat="1" applyFont="1" applyFill="1"/>
    <xf numFmtId="171" fontId="0" fillId="0" borderId="1" xfId="0" applyNumberFormat="1" applyFont="1" applyBorder="1"/>
    <xf numFmtId="166" fontId="0" fillId="3" borderId="0" xfId="0" applyNumberFormat="1" applyFont="1" applyFill="1" applyBorder="1"/>
    <xf numFmtId="171" fontId="0" fillId="3" borderId="0" xfId="0" applyNumberFormat="1" applyFont="1" applyFill="1" applyBorder="1"/>
    <xf numFmtId="0" fontId="0" fillId="5" borderId="0" xfId="0" applyFont="1" applyFill="1" applyBorder="1"/>
    <xf numFmtId="166" fontId="0" fillId="5" borderId="0" xfId="0" applyNumberFormat="1" applyFont="1" applyFill="1" applyBorder="1"/>
    <xf numFmtId="171" fontId="0" fillId="5" borderId="0" xfId="0" applyNumberFormat="1" applyFont="1" applyFill="1"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0" xfId="0" applyNumberFormat="1"/>
    <xf numFmtId="0" fontId="1" fillId="5" borderId="0" xfId="0" applyFont="1" applyFill="1" applyAlignment="1">
      <alignment vertical="center"/>
    </xf>
  </cellXfs>
  <cellStyles count="1">
    <cellStyle name="Normal" xfId="0" builtinId="0"/>
  </cellStyles>
  <dxfs count="20">
    <dxf>
      <font>
        <b val="0"/>
        <i val="0"/>
        <strike val="0"/>
        <condense val="0"/>
        <extend val="0"/>
        <outline val="0"/>
        <shadow val="0"/>
        <u val="none"/>
        <vertAlign val="baseline"/>
        <sz val="11"/>
        <color theme="1"/>
        <name val="Calibri"/>
        <family val="2"/>
        <scheme val="minor"/>
      </font>
      <numFmt numFmtId="171" formatCode="_-[$$-409]* #,##0.00_ ;_-[$$-409]* \-#,##0.00\ ;_-[$$-409]* &quot;-&quot;??_ ;_-@_ "/>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numFmt numFmtId="166" formatCode="0.0\ &quot;kg&quo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i val="0"/>
        <strike val="0"/>
        <condense val="0"/>
        <extend val="0"/>
        <outline val="0"/>
        <shadow val="0"/>
        <u val="none"/>
        <vertAlign val="baseline"/>
        <sz val="11"/>
        <color indexed="8"/>
        <name val="Calibri"/>
        <family val="2"/>
        <scheme val="none"/>
      </font>
      <fill>
        <patternFill patternType="solid">
          <fgColor theme="5"/>
          <bgColor theme="5"/>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71" formatCode="_-[$$-409]* #,##0.00_ ;_-[$$-409]* \-#,##0.00\ ;_-[$$-409]* &quot;-&quot;??_ ;_-@_ "/>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dd/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border outline="0">
        <top style="medium">
          <color theme="1"/>
        </top>
      </border>
    </dxf>
    <dxf>
      <font>
        <b/>
        <i val="0"/>
        <sz val="11"/>
        <color theme="0"/>
        <name val="Calibri"/>
        <family val="2"/>
        <scheme val="minor"/>
      </font>
    </dxf>
    <dxf>
      <font>
        <b val="0"/>
        <i val="0"/>
        <sz val="12"/>
        <color theme="0"/>
        <name val="Calibri"/>
        <family val="2"/>
        <scheme val="minor"/>
      </font>
      <fill>
        <patternFill patternType="solid">
          <fgColor theme="0"/>
          <bgColor rgb="FF7030A0"/>
        </patternFill>
      </fill>
      <border diagonalUp="0" diagonalDown="0">
        <left style="thin">
          <color rgb="FF660066"/>
        </left>
        <right style="thin">
          <color rgb="FF660066"/>
        </right>
        <top style="thin">
          <color rgb="FF660066"/>
        </top>
        <bottom style="thin">
          <color rgb="FF660066"/>
        </bottom>
        <vertical/>
        <horizontal/>
      </border>
    </dxf>
    <dxf>
      <font>
        <b/>
        <i val="0"/>
        <sz val="11"/>
        <color theme="0"/>
        <name val="Calibri"/>
        <family val="2"/>
        <scheme val="minor"/>
      </font>
    </dxf>
    <dxf>
      <font>
        <b val="0"/>
        <i val="0"/>
        <sz val="10"/>
        <color theme="0"/>
        <name val="Calibri Light"/>
        <family val="2"/>
        <scheme val="major"/>
      </font>
      <fill>
        <patternFill>
          <bgColor rgb="FF7030A0"/>
        </patternFill>
      </fill>
    </dxf>
  </dxfs>
  <tableStyles count="2" defaultTableStyle="TableStyleMedium2" defaultPivotStyle="PivotStyleMedium9">
    <tableStyle name="Purple style" pivot="0" table="0" count="6" xr9:uid="{95F578C2-E6B2-4CAC-BC69-40DBC47FB0C9}">
      <tableStyleElement type="wholeTable" dxfId="19"/>
      <tableStyleElement type="headerRow" dxfId="18"/>
    </tableStyle>
    <tableStyle name="Purple TimeLine Style" pivot="0" table="0" count="8" xr9:uid="{730F26B5-2A9E-4B96-BEF0-3BC644C8067A}">
      <tableStyleElement type="wholeTable" dxfId="17"/>
      <tableStyleElement type="headerRow" dxfId="16"/>
    </tableStyle>
  </tableStyles>
  <colors>
    <mruColors>
      <color rgb="FFD1FFE6"/>
      <color rgb="FF97FFC6"/>
      <color rgb="FF53FFA1"/>
      <color rgb="FF00F26D"/>
      <color rgb="FFCC00CC"/>
      <color rgb="FF660066"/>
      <color rgb="FFFFCCFF"/>
      <color rgb="FFFF99FF"/>
      <color rgb="FFCC99FF"/>
      <color rgb="FF663300"/>
    </mruColors>
  </colors>
  <extLst>
    <ext xmlns:x14="http://schemas.microsoft.com/office/spreadsheetml/2009/9/main" uri="{46F421CA-312F-682f-3DD2-61675219B42D}">
      <x14:dxfs count="4">
        <dxf>
          <font>
            <b/>
            <i val="0"/>
            <sz val="11"/>
            <color theme="0"/>
            <name val="Calibri"/>
            <family val="2"/>
            <scheme val="minor"/>
          </font>
          <border>
            <left style="thin">
              <color theme="0"/>
            </left>
            <right style="thin">
              <color theme="0"/>
            </right>
            <top style="thin">
              <color theme="0"/>
            </top>
            <bottom style="thin">
              <color theme="0"/>
            </bottom>
          </border>
        </dxf>
        <dxf>
          <font>
            <b/>
            <i val="0"/>
            <sz val="11"/>
            <name val="Calibri"/>
            <family val="2"/>
            <scheme val="minor"/>
          </font>
          <border diagonalUp="0" diagonalDown="0">
            <left style="thin">
              <color theme="0"/>
            </left>
            <right style="thin">
              <color theme="0"/>
            </right>
            <top style="thin">
              <color theme="0"/>
            </top>
            <bottom style="thin">
              <color theme="0"/>
            </bottom>
            <vertical/>
            <horizontal/>
          </border>
        </dxf>
        <dxf>
          <font>
            <b val="0"/>
            <i val="0"/>
            <color theme="0" tint="-0.14996795556505021"/>
            <name val="Calibri"/>
            <family val="2"/>
            <scheme val="minor"/>
          </font>
          <border>
            <left style="thin">
              <color theme="0"/>
            </left>
            <right style="thin">
              <color theme="0"/>
            </right>
            <top style="thin">
              <color theme="0"/>
            </top>
            <bottom style="thin">
              <color theme="0"/>
            </bottom>
          </border>
        </dxf>
        <dxf>
          <font>
            <b val="0"/>
            <i val="0"/>
            <sz val="11"/>
            <color theme="0" tint="-0.1499679555650502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8764000366222"/>
              <bgColor theme="0" tint="-0.14996795556505021"/>
            </patternFill>
          </fill>
        </dxf>
        <dxf>
          <fill>
            <patternFill>
              <bgColor rgb="FFCC00CC"/>
            </patternFill>
          </fill>
        </dxf>
        <dxf>
          <font>
            <b val="0"/>
            <i val="0"/>
            <sz val="10"/>
            <color theme="0"/>
            <name val="Calibri"/>
            <family val="2"/>
            <scheme val="minor"/>
          </font>
        </dxf>
        <dxf>
          <font>
            <b val="0"/>
            <i val="0"/>
            <sz val="10"/>
            <color theme="0"/>
            <name val="Calibri"/>
            <family val="2"/>
            <scheme val="minor"/>
          </font>
        </dxf>
        <dxf>
          <font>
            <b val="0"/>
            <i val="0"/>
            <sz val="10"/>
            <color theme="0"/>
            <name val="Calibri"/>
            <family val="2"/>
            <scheme val="minor"/>
          </font>
        </dxf>
        <dxf>
          <font>
            <b val="0"/>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11/relationships/timelineCache" Target="timelineCaches/timelineCache1.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Sales!PivotTable1</c:name>
    <c:fmtId val="3"/>
  </c:pivotSource>
  <c:chart>
    <c:title>
      <c:tx>
        <c:rich>
          <a:bodyPr rot="0" spcFirstLastPara="1" vertOverflow="ellipsis" vert="horz" wrap="square" anchor="ctr" anchorCtr="1"/>
          <a:lstStyle/>
          <a:p>
            <a:pPr>
              <a:defRPr sz="1320" b="1" i="0" u="none" strike="noStrike" kern="1200" spc="0" baseline="0">
                <a:solidFill>
                  <a:schemeClr val="tx1">
                    <a:lumMod val="95000"/>
                    <a:lumOff val="5000"/>
                  </a:schemeClr>
                </a:solidFill>
                <a:latin typeface="+mn-lt"/>
                <a:ea typeface="+mn-ea"/>
                <a:cs typeface="+mn-cs"/>
              </a:defRPr>
            </a:pPr>
            <a:r>
              <a:rPr lang="en-ZA"/>
              <a:t>Total Sales By Coffee Type Overtime</a:t>
            </a:r>
          </a:p>
        </c:rich>
      </c:tx>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919-4572-A0E6-EC70DE93B5AE}"/>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9919-4572-A0E6-EC70DE93B5AE}"/>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9919-4572-A0E6-EC70DE93B5AE}"/>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9919-4572-A0E6-EC70DE93B5AE}"/>
            </c:ext>
          </c:extLst>
        </c:ser>
        <c:dLbls>
          <c:showLegendKey val="0"/>
          <c:showVal val="0"/>
          <c:showCatName val="0"/>
          <c:showSerName val="0"/>
          <c:showPercent val="0"/>
          <c:showBubbleSize val="0"/>
        </c:dLbls>
        <c:smooth val="0"/>
        <c:axId val="2063161695"/>
        <c:axId val="2063152095"/>
      </c:lineChart>
      <c:catAx>
        <c:axId val="206316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95000"/>
                    <a:lumOff val="5000"/>
                  </a:schemeClr>
                </a:solidFill>
                <a:latin typeface="+mn-lt"/>
                <a:ea typeface="+mn-ea"/>
                <a:cs typeface="+mn-cs"/>
              </a:defRPr>
            </a:pPr>
            <a:endParaRPr lang="en-US"/>
          </a:p>
        </c:txPr>
        <c:crossAx val="2063152095"/>
        <c:crosses val="autoZero"/>
        <c:auto val="1"/>
        <c:lblAlgn val="ctr"/>
        <c:lblOffset val="100"/>
        <c:noMultiLvlLbl val="0"/>
      </c:catAx>
      <c:valAx>
        <c:axId val="2063152095"/>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100" b="1" i="0" u="none" strike="noStrike" kern="1200" baseline="0">
                    <a:solidFill>
                      <a:schemeClr val="tx1">
                        <a:lumMod val="95000"/>
                        <a:lumOff val="5000"/>
                      </a:schemeClr>
                    </a:solidFill>
                    <a:latin typeface="+mn-lt"/>
                    <a:ea typeface="+mn-ea"/>
                    <a:cs typeface="+mn-cs"/>
                  </a:defRPr>
                </a:pPr>
                <a:r>
                  <a:rPr lang="en-ZA"/>
                  <a:t>SALES</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95000"/>
                      <a:lumOff val="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95000"/>
                    <a:lumOff val="5000"/>
                  </a:schemeClr>
                </a:solidFill>
                <a:latin typeface="+mn-lt"/>
                <a:ea typeface="+mn-ea"/>
                <a:cs typeface="+mn-cs"/>
              </a:defRPr>
            </a:pPr>
            <a:endParaRPr lang="en-US"/>
          </a:p>
        </c:txPr>
        <c:crossAx val="2063161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sz="1100" b="1" i="0" baseline="0">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 Per Country!PivotTable2</c:name>
    <c:fmtId val="4"/>
  </c:pivotSource>
  <c:chart>
    <c:title>
      <c:tx>
        <c:rich>
          <a:bodyPr rot="0" spcFirstLastPara="1" vertOverflow="ellipsis" vert="horz" wrap="square" anchor="ctr" anchorCtr="1"/>
          <a:lstStyle/>
          <a:p>
            <a:pPr>
              <a:defRPr sz="1320" b="1" i="0" u="none" strike="noStrike" kern="1200" spc="0" baseline="0">
                <a:solidFill>
                  <a:schemeClr val="tx1">
                    <a:lumMod val="95000"/>
                    <a:lumOff val="5000"/>
                  </a:schemeClr>
                </a:solidFill>
                <a:latin typeface="+mn-lt"/>
                <a:ea typeface="+mn-ea"/>
                <a:cs typeface="+mn-cs"/>
              </a:defRPr>
            </a:pPr>
            <a:r>
              <a:rPr lang="en-US"/>
              <a:t>Total Sales By Country</a:t>
            </a:r>
          </a:p>
        </c:rich>
      </c:tx>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6">
              <a:lumMod val="75000"/>
            </a:schemeClr>
          </a:solidFill>
          <a:ln w="22225">
            <a:solidFill>
              <a:schemeClr val="tx1">
                <a:lumMod val="95000"/>
                <a:lumOff val="5000"/>
              </a:schemeClr>
            </a:solid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22225">
            <a:solidFill>
              <a:schemeClr val="tx1">
                <a:lumMod val="95000"/>
                <a:lumOff val="5000"/>
              </a:schemeClr>
            </a:solid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w="22225">
            <a:solidFill>
              <a:schemeClr val="tx1">
                <a:lumMod val="95000"/>
                <a:lumOff val="5000"/>
              </a:schemeClr>
            </a:solid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Sales Per Country'!$B$3</c:f>
              <c:strCache>
                <c:ptCount val="1"/>
                <c:pt idx="0">
                  <c:v>Total</c:v>
                </c:pt>
              </c:strCache>
            </c:strRef>
          </c:tx>
          <c:spPr>
            <a:solidFill>
              <a:schemeClr val="accent6">
                <a:lumMod val="75000"/>
              </a:schemeClr>
            </a:solidFill>
            <a:ln w="22225">
              <a:solidFill>
                <a:schemeClr val="tx1">
                  <a:lumMod val="95000"/>
                  <a:lumOff val="5000"/>
                </a:schemeClr>
              </a:solidFill>
            </a:ln>
            <a:effectLst/>
          </c:spPr>
          <c:invertIfNegative val="0"/>
          <c:dLbls>
            <c:spPr>
              <a:noFill/>
              <a:ln>
                <a:noFill/>
              </a:ln>
              <a:effectLst/>
            </c:spPr>
            <c:txPr>
              <a:bodyPr rot="0" spcFirstLastPara="1" vertOverflow="ellipsis" vert="horz" wrap="square" anchor="ctr" anchorCtr="1"/>
              <a:lstStyle/>
              <a:p>
                <a:pPr>
                  <a:defRPr sz="11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Per Country'!$A$4:$A$6</c:f>
              <c:strCache>
                <c:ptCount val="3"/>
                <c:pt idx="0">
                  <c:v>United Kingdom</c:v>
                </c:pt>
                <c:pt idx="1">
                  <c:v>Ireland</c:v>
                </c:pt>
                <c:pt idx="2">
                  <c:v>United States</c:v>
                </c:pt>
              </c:strCache>
            </c:strRef>
          </c:cat>
          <c:val>
            <c:numRef>
              <c:f>'Total Sales Per Country'!$B$4:$B$6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8614-4206-9B8C-71A1DB3D3916}"/>
            </c:ext>
          </c:extLst>
        </c:ser>
        <c:dLbls>
          <c:dLblPos val="outEnd"/>
          <c:showLegendKey val="0"/>
          <c:showVal val="1"/>
          <c:showCatName val="0"/>
          <c:showSerName val="0"/>
          <c:showPercent val="0"/>
          <c:showBubbleSize val="0"/>
        </c:dLbls>
        <c:gapWidth val="182"/>
        <c:axId val="2063160255"/>
        <c:axId val="2063147295"/>
      </c:barChart>
      <c:catAx>
        <c:axId val="2063160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95000"/>
                    <a:lumOff val="5000"/>
                  </a:schemeClr>
                </a:solidFill>
                <a:latin typeface="+mn-lt"/>
                <a:ea typeface="+mn-ea"/>
                <a:cs typeface="+mn-cs"/>
              </a:defRPr>
            </a:pPr>
            <a:endParaRPr lang="en-US"/>
          </a:p>
        </c:txPr>
        <c:crossAx val="2063147295"/>
        <c:crosses val="autoZero"/>
        <c:auto val="1"/>
        <c:lblAlgn val="ctr"/>
        <c:lblOffset val="100"/>
        <c:noMultiLvlLbl val="0"/>
      </c:catAx>
      <c:valAx>
        <c:axId val="2063147295"/>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95000"/>
                    <a:lumOff val="5000"/>
                  </a:schemeClr>
                </a:solidFill>
                <a:latin typeface="+mn-lt"/>
                <a:ea typeface="+mn-ea"/>
                <a:cs typeface="+mn-cs"/>
              </a:defRPr>
            </a:pPr>
            <a:endParaRPr lang="en-US"/>
          </a:p>
        </c:txPr>
        <c:crossAx val="2063160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sz="1100" b="1" i="0" baseline="0">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Customers!PivotTable3</c:name>
    <c:fmtId val="5"/>
  </c:pivotSource>
  <c:chart>
    <c:title>
      <c:tx>
        <c:rich>
          <a:bodyPr rot="0" spcFirstLastPara="1" vertOverflow="ellipsis" vert="horz" wrap="square" anchor="ctr" anchorCtr="1"/>
          <a:lstStyle/>
          <a:p>
            <a:pPr>
              <a:defRPr sz="1320" b="1" i="0" u="none" strike="noStrike" kern="1200" spc="0" baseline="0">
                <a:solidFill>
                  <a:schemeClr val="tx1">
                    <a:lumMod val="95000"/>
                    <a:lumOff val="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6">
              <a:lumMod val="75000"/>
            </a:schemeClr>
          </a:solidFill>
          <a:ln w="22225">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22225">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w="22225">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w="22225">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Customers'!$B$3</c:f>
              <c:strCache>
                <c:ptCount val="1"/>
                <c:pt idx="0">
                  <c:v>Total</c:v>
                </c:pt>
              </c:strCache>
            </c:strRef>
          </c:tx>
          <c:spPr>
            <a:solidFill>
              <a:schemeClr val="accent6">
                <a:lumMod val="75000"/>
              </a:schemeClr>
            </a:solidFill>
            <a:ln w="22225">
              <a:solidFill>
                <a:schemeClr val="tx1"/>
              </a:solidFill>
            </a:ln>
            <a:effectLst/>
          </c:spPr>
          <c:invertIfNegative val="0"/>
          <c:cat>
            <c:strRef>
              <c:f>'Top 5 Customers'!$A$4:$A$8</c:f>
              <c:strCache>
                <c:ptCount val="5"/>
                <c:pt idx="0">
                  <c:v>Allis Wilmore</c:v>
                </c:pt>
                <c:pt idx="1">
                  <c:v>Brenn Dundredge</c:v>
                </c:pt>
                <c:pt idx="2">
                  <c:v>Don Flintiff</c:v>
                </c:pt>
                <c:pt idx="3">
                  <c:v>Nealson Cuttler</c:v>
                </c:pt>
                <c:pt idx="4">
                  <c:v>Terri Farra</c:v>
                </c:pt>
              </c:strCache>
            </c:strRef>
          </c:cat>
          <c:val>
            <c:numRef>
              <c:f>'Top 5 Customers'!$B$4:$B$8</c:f>
              <c:numCache>
                <c:formatCode>[$$-409]#,##0</c:formatCode>
                <c:ptCount val="5"/>
                <c:pt idx="0">
                  <c:v>317.06999999999994</c:v>
                </c:pt>
                <c:pt idx="1">
                  <c:v>307.04499999999996</c:v>
                </c:pt>
                <c:pt idx="2">
                  <c:v>278.01</c:v>
                </c:pt>
                <c:pt idx="3">
                  <c:v>281.67499999999995</c:v>
                </c:pt>
                <c:pt idx="4">
                  <c:v>289.11</c:v>
                </c:pt>
              </c:numCache>
            </c:numRef>
          </c:val>
          <c:extLst>
            <c:ext xmlns:c16="http://schemas.microsoft.com/office/drawing/2014/chart" uri="{C3380CC4-5D6E-409C-BE32-E72D297353CC}">
              <c16:uniqueId val="{00000000-4BD5-4F86-81D9-0EF6C2346675}"/>
            </c:ext>
          </c:extLst>
        </c:ser>
        <c:dLbls>
          <c:showLegendKey val="0"/>
          <c:showVal val="0"/>
          <c:showCatName val="0"/>
          <c:showSerName val="0"/>
          <c:showPercent val="0"/>
          <c:showBubbleSize val="0"/>
        </c:dLbls>
        <c:gapWidth val="219"/>
        <c:overlap val="-27"/>
        <c:axId val="2063136255"/>
        <c:axId val="2063149695"/>
      </c:barChart>
      <c:catAx>
        <c:axId val="2063136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95000"/>
                    <a:lumOff val="5000"/>
                  </a:schemeClr>
                </a:solidFill>
                <a:latin typeface="+mn-lt"/>
                <a:ea typeface="+mn-ea"/>
                <a:cs typeface="+mn-cs"/>
              </a:defRPr>
            </a:pPr>
            <a:endParaRPr lang="en-US"/>
          </a:p>
        </c:txPr>
        <c:crossAx val="2063149695"/>
        <c:crosses val="autoZero"/>
        <c:auto val="1"/>
        <c:lblAlgn val="ctr"/>
        <c:lblOffset val="100"/>
        <c:noMultiLvlLbl val="0"/>
      </c:catAx>
      <c:valAx>
        <c:axId val="2063149695"/>
        <c:scaling>
          <c:orientation val="minMax"/>
        </c:scaling>
        <c:delete val="0"/>
        <c:axPos val="l"/>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95000"/>
                    <a:lumOff val="5000"/>
                  </a:schemeClr>
                </a:solidFill>
                <a:latin typeface="+mn-lt"/>
                <a:ea typeface="+mn-ea"/>
                <a:cs typeface="+mn-cs"/>
              </a:defRPr>
            </a:pPr>
            <a:endParaRPr lang="en-US"/>
          </a:p>
        </c:txPr>
        <c:crossAx val="2063136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sz="1100" b="1" i="0" baseline="0">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[coffeeOrdersData.xlsx]Average Roast type!PivotTable4</c:name>
    <c:fmtId val="5"/>
  </c:pivotSource>
  <c:chart>
    <c:title>
      <c:tx>
        <c:rich>
          <a:bodyPr rot="0" spcFirstLastPara="1" vertOverflow="ellipsis" vert="horz" wrap="square" anchor="ctr" anchorCtr="1"/>
          <a:lstStyle/>
          <a:p>
            <a:pPr>
              <a:defRPr sz="1320" b="1" i="0" u="none" strike="noStrike" kern="1200" spc="0" baseline="0">
                <a:solidFill>
                  <a:schemeClr val="tx1">
                    <a:lumMod val="95000"/>
                    <a:lumOff val="5000"/>
                  </a:schemeClr>
                </a:solidFill>
                <a:latin typeface="+mn-lt"/>
                <a:ea typeface="+mn-ea"/>
                <a:cs typeface="+mn-cs"/>
              </a:defRPr>
            </a:pPr>
            <a:r>
              <a:rPr lang="en-US"/>
              <a:t>Average Sales By</a:t>
            </a:r>
            <a:r>
              <a:rPr lang="en-US" baseline="0"/>
              <a:t> Roast Type </a:t>
            </a:r>
            <a:endParaRPr lang="en-US"/>
          </a:p>
        </c:rich>
      </c:tx>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19050">
            <a:solidFill>
              <a:schemeClr val="accent6">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solidFill>
          <a:ln w="19050">
            <a:solidFill>
              <a:schemeClr val="accent6">
                <a:lumMod val="75000"/>
              </a:schemeClr>
            </a:solidFill>
          </a:ln>
          <a:effectLst/>
        </c:spPr>
      </c:pivotFmt>
      <c:pivotFmt>
        <c:idx val="2"/>
        <c:spPr>
          <a:solidFill>
            <a:schemeClr val="tx1">
              <a:lumMod val="95000"/>
              <a:lumOff val="5000"/>
            </a:schemeClr>
          </a:solidFill>
          <a:ln w="19050">
            <a:solidFill>
              <a:schemeClr val="accent6">
                <a:lumMod val="75000"/>
              </a:schemeClr>
            </a:solidFill>
          </a:ln>
          <a:effectLst/>
        </c:spPr>
      </c:pivotFmt>
      <c:pivotFmt>
        <c:idx val="3"/>
        <c:spPr>
          <a:solidFill>
            <a:schemeClr val="accent1"/>
          </a:solidFill>
          <a:ln w="19050">
            <a:solidFill>
              <a:schemeClr val="accent6">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1">
              <a:lumMod val="95000"/>
              <a:lumOff val="5000"/>
            </a:schemeClr>
          </a:solidFill>
          <a:ln w="19050">
            <a:solidFill>
              <a:schemeClr val="accent6">
                <a:lumMod val="75000"/>
              </a:schemeClr>
            </a:solidFill>
          </a:ln>
          <a:effectLst/>
        </c:spPr>
      </c:pivotFmt>
      <c:pivotFmt>
        <c:idx val="5"/>
        <c:spPr>
          <a:solidFill>
            <a:schemeClr val="bg1"/>
          </a:solidFill>
          <a:ln w="19050">
            <a:solidFill>
              <a:schemeClr val="accent6">
                <a:lumMod val="75000"/>
              </a:schemeClr>
            </a:solidFill>
          </a:ln>
          <a:effectLst/>
        </c:spPr>
      </c:pivotFmt>
      <c:pivotFmt>
        <c:idx val="6"/>
        <c:spPr>
          <a:solidFill>
            <a:schemeClr val="accent1"/>
          </a:solidFill>
          <a:ln w="19050">
            <a:solidFill>
              <a:schemeClr val="accent6">
                <a:lumMod val="75000"/>
              </a:schemeClr>
            </a:solidFill>
          </a:ln>
          <a:effectLst/>
        </c:spPr>
      </c:pivotFmt>
      <c:pivotFmt>
        <c:idx val="7"/>
        <c:spPr>
          <a:solidFill>
            <a:schemeClr val="accent1"/>
          </a:solidFill>
          <a:ln w="19050">
            <a:solidFill>
              <a:schemeClr val="accent6">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tx1">
              <a:lumMod val="95000"/>
              <a:lumOff val="5000"/>
            </a:schemeClr>
          </a:solidFill>
          <a:ln w="19050">
            <a:solidFill>
              <a:schemeClr val="accent6">
                <a:lumMod val="75000"/>
              </a:schemeClr>
            </a:solidFill>
          </a:ln>
          <a:effectLst/>
        </c:spPr>
      </c:pivotFmt>
      <c:pivotFmt>
        <c:idx val="9"/>
        <c:spPr>
          <a:solidFill>
            <a:schemeClr val="bg1"/>
          </a:solidFill>
          <a:ln w="19050">
            <a:solidFill>
              <a:schemeClr val="accent6">
                <a:lumMod val="75000"/>
              </a:schemeClr>
            </a:solidFill>
          </a:ln>
          <a:effectLst/>
        </c:spPr>
      </c:pivotFmt>
      <c:pivotFmt>
        <c:idx val="10"/>
        <c:spPr>
          <a:solidFill>
            <a:schemeClr val="accent1"/>
          </a:solidFill>
          <a:ln w="19050">
            <a:solidFill>
              <a:schemeClr val="accent6">
                <a:lumMod val="75000"/>
              </a:schemeClr>
            </a:solidFill>
          </a:ln>
          <a:effectLst/>
        </c:spPr>
      </c:pivotFmt>
    </c:pivotFmts>
    <c:plotArea>
      <c:layout/>
      <c:pieChart>
        <c:varyColors val="1"/>
        <c:ser>
          <c:idx val="0"/>
          <c:order val="0"/>
          <c:tx>
            <c:strRef>
              <c:f>'Average Roast type'!$B$3</c:f>
              <c:strCache>
                <c:ptCount val="1"/>
                <c:pt idx="0">
                  <c:v>Total</c:v>
                </c:pt>
              </c:strCache>
            </c:strRef>
          </c:tx>
          <c:spPr>
            <a:ln>
              <a:solidFill>
                <a:schemeClr val="accent6">
                  <a:lumMod val="75000"/>
                </a:schemeClr>
              </a:solidFill>
            </a:ln>
          </c:spPr>
          <c:dPt>
            <c:idx val="0"/>
            <c:bubble3D val="0"/>
            <c:spPr>
              <a:solidFill>
                <a:schemeClr val="tx1">
                  <a:lumMod val="95000"/>
                  <a:lumOff val="5000"/>
                </a:schemeClr>
              </a:solidFill>
              <a:ln w="19050">
                <a:solidFill>
                  <a:schemeClr val="accent6">
                    <a:lumMod val="75000"/>
                  </a:schemeClr>
                </a:solidFill>
              </a:ln>
              <a:effectLst/>
            </c:spPr>
            <c:extLst>
              <c:ext xmlns:c16="http://schemas.microsoft.com/office/drawing/2014/chart" uri="{C3380CC4-5D6E-409C-BE32-E72D297353CC}">
                <c16:uniqueId val="{00000001-AB0A-4293-AC0C-73D561382FBE}"/>
              </c:ext>
            </c:extLst>
          </c:dPt>
          <c:dPt>
            <c:idx val="1"/>
            <c:bubble3D val="0"/>
            <c:spPr>
              <a:solidFill>
                <a:schemeClr val="bg1"/>
              </a:solidFill>
              <a:ln w="19050">
                <a:solidFill>
                  <a:schemeClr val="accent6">
                    <a:lumMod val="75000"/>
                  </a:schemeClr>
                </a:solidFill>
              </a:ln>
              <a:effectLst/>
            </c:spPr>
            <c:extLst>
              <c:ext xmlns:c16="http://schemas.microsoft.com/office/drawing/2014/chart" uri="{C3380CC4-5D6E-409C-BE32-E72D297353CC}">
                <c16:uniqueId val="{00000003-AB0A-4293-AC0C-73D561382FBE}"/>
              </c:ext>
            </c:extLst>
          </c:dPt>
          <c:dPt>
            <c:idx val="2"/>
            <c:bubble3D val="0"/>
            <c:spPr>
              <a:solidFill>
                <a:schemeClr val="accent3"/>
              </a:solidFill>
              <a:ln w="19050">
                <a:solidFill>
                  <a:schemeClr val="accent6">
                    <a:lumMod val="75000"/>
                  </a:schemeClr>
                </a:solidFill>
              </a:ln>
              <a:effectLst/>
            </c:spPr>
            <c:extLst>
              <c:ext xmlns:c16="http://schemas.microsoft.com/office/drawing/2014/chart" uri="{C3380CC4-5D6E-409C-BE32-E72D297353CC}">
                <c16:uniqueId val="{00000005-AB0A-4293-AC0C-73D561382FBE}"/>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'Average Roast type'!$A$4:$A$6</c:f>
              <c:strCache>
                <c:ptCount val="3"/>
                <c:pt idx="0">
                  <c:v>Dark</c:v>
                </c:pt>
                <c:pt idx="1">
                  <c:v>Light</c:v>
                </c:pt>
                <c:pt idx="2">
                  <c:v>Medium</c:v>
                </c:pt>
              </c:strCache>
            </c:strRef>
          </c:cat>
          <c:val>
            <c:numRef>
              <c:f>'Average Roast type'!$B$4:$B$6</c:f>
              <c:numCache>
                <c:formatCode>[$$-409]#,##0.00</c:formatCode>
                <c:ptCount val="3"/>
                <c:pt idx="0">
                  <c:v>39.577522522522564</c:v>
                </c:pt>
                <c:pt idx="1">
                  <c:v>52.115510510510489</c:v>
                </c:pt>
                <c:pt idx="2">
                  <c:v>43.713997005988006</c:v>
                </c:pt>
              </c:numCache>
            </c:numRef>
          </c:val>
          <c:extLst>
            <c:ext xmlns:c16="http://schemas.microsoft.com/office/drawing/2014/chart" uri="{C3380CC4-5D6E-409C-BE32-E72D297353CC}">
              <c16:uniqueId val="{00000006-AB0A-4293-AC0C-73D561382FBE}"/>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sz="1100" b="1" i="0" baseline="0">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Sales!PivotTable1</c:name>
    <c:fmtId val="0"/>
  </c:pivotSource>
  <c:chart>
    <c:title>
      <c:tx>
        <c:rich>
          <a:bodyPr rot="0" spcFirstLastPara="1" vertOverflow="ellipsis" vert="horz" wrap="square" anchor="ctr" anchorCtr="1"/>
          <a:lstStyle/>
          <a:p>
            <a:pPr>
              <a:defRPr sz="1320" b="1" i="0" u="none" strike="noStrike" kern="1200" spc="0" baseline="0">
                <a:solidFill>
                  <a:schemeClr val="tx1">
                    <a:lumMod val="95000"/>
                    <a:lumOff val="5000"/>
                  </a:schemeClr>
                </a:solidFill>
                <a:latin typeface="+mn-lt"/>
                <a:ea typeface="+mn-ea"/>
                <a:cs typeface="+mn-cs"/>
              </a:defRPr>
            </a:pPr>
            <a:r>
              <a:rPr lang="en-ZA"/>
              <a:t>Total Sales By Coffee Type Overtime</a:t>
            </a:r>
          </a:p>
        </c:rich>
      </c:tx>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DBE-4D15-9719-C11B04AE6608}"/>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9DBE-4D15-9719-C11B04AE6608}"/>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9DBE-4D15-9719-C11B04AE6608}"/>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9DBE-4D15-9719-C11B04AE6608}"/>
            </c:ext>
          </c:extLst>
        </c:ser>
        <c:dLbls>
          <c:showLegendKey val="0"/>
          <c:showVal val="0"/>
          <c:showCatName val="0"/>
          <c:showSerName val="0"/>
          <c:showPercent val="0"/>
          <c:showBubbleSize val="0"/>
        </c:dLbls>
        <c:smooth val="0"/>
        <c:axId val="2063161695"/>
        <c:axId val="2063152095"/>
      </c:lineChart>
      <c:catAx>
        <c:axId val="206316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95000"/>
                    <a:lumOff val="5000"/>
                  </a:schemeClr>
                </a:solidFill>
                <a:latin typeface="+mn-lt"/>
                <a:ea typeface="+mn-ea"/>
                <a:cs typeface="+mn-cs"/>
              </a:defRPr>
            </a:pPr>
            <a:endParaRPr lang="en-US"/>
          </a:p>
        </c:txPr>
        <c:crossAx val="2063152095"/>
        <c:crosses val="autoZero"/>
        <c:auto val="1"/>
        <c:lblAlgn val="ctr"/>
        <c:lblOffset val="100"/>
        <c:noMultiLvlLbl val="0"/>
      </c:catAx>
      <c:valAx>
        <c:axId val="2063152095"/>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100" b="1" i="0" u="none" strike="noStrike" kern="1200" baseline="0">
                    <a:solidFill>
                      <a:schemeClr val="tx1">
                        <a:lumMod val="95000"/>
                        <a:lumOff val="5000"/>
                      </a:schemeClr>
                    </a:solidFill>
                    <a:latin typeface="+mn-lt"/>
                    <a:ea typeface="+mn-ea"/>
                    <a:cs typeface="+mn-cs"/>
                  </a:defRPr>
                </a:pPr>
                <a:r>
                  <a:rPr lang="en-ZA"/>
                  <a:t>SALES</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95000"/>
                      <a:lumOff val="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95000"/>
                    <a:lumOff val="5000"/>
                  </a:schemeClr>
                </a:solidFill>
                <a:latin typeface="+mn-lt"/>
                <a:ea typeface="+mn-ea"/>
                <a:cs typeface="+mn-cs"/>
              </a:defRPr>
            </a:pPr>
            <a:endParaRPr lang="en-US"/>
          </a:p>
        </c:txPr>
        <c:crossAx val="2063161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sz="1100" b="1" i="0" baseline="0">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 Per Country!PivotTable2</c:name>
    <c:fmtId val="0"/>
  </c:pivotSource>
  <c:chart>
    <c:title>
      <c:tx>
        <c:rich>
          <a:bodyPr rot="0" spcFirstLastPara="1" vertOverflow="ellipsis" vert="horz" wrap="square" anchor="ctr" anchorCtr="1"/>
          <a:lstStyle/>
          <a:p>
            <a:pPr>
              <a:defRPr sz="1320" b="1" i="0" u="none" strike="noStrike" kern="1200" spc="0" baseline="0">
                <a:solidFill>
                  <a:schemeClr val="tx1">
                    <a:lumMod val="95000"/>
                    <a:lumOff val="5000"/>
                  </a:schemeClr>
                </a:solidFill>
                <a:latin typeface="+mn-lt"/>
                <a:ea typeface="+mn-ea"/>
                <a:cs typeface="+mn-cs"/>
              </a:defRPr>
            </a:pPr>
            <a:r>
              <a:rPr lang="en-US"/>
              <a:t>Total Sales By Country</a:t>
            </a:r>
          </a:p>
        </c:rich>
      </c:tx>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6">
              <a:lumMod val="75000"/>
            </a:schemeClr>
          </a:solidFill>
          <a:ln w="22225">
            <a:solidFill>
              <a:schemeClr val="tx1">
                <a:lumMod val="95000"/>
                <a:lumOff val="5000"/>
              </a:schemeClr>
            </a:solid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22225">
            <a:solidFill>
              <a:schemeClr val="tx1">
                <a:lumMod val="95000"/>
                <a:lumOff val="5000"/>
              </a:schemeClr>
            </a:solidFill>
          </a:ln>
          <a:effectLst/>
        </c:spPr>
      </c:pivotFmt>
      <c:pivotFmt>
        <c:idx val="2"/>
        <c:spPr>
          <a:solidFill>
            <a:schemeClr val="accent6">
              <a:lumMod val="75000"/>
            </a:schemeClr>
          </a:solidFill>
          <a:ln w="22225">
            <a:solidFill>
              <a:schemeClr val="tx1">
                <a:lumMod val="95000"/>
                <a:lumOff val="5000"/>
              </a:schemeClr>
            </a:solidFill>
          </a:ln>
          <a:effectLst/>
        </c:spPr>
      </c:pivotFmt>
    </c:pivotFmts>
    <c:plotArea>
      <c:layout/>
      <c:barChart>
        <c:barDir val="bar"/>
        <c:grouping val="clustered"/>
        <c:varyColors val="0"/>
        <c:ser>
          <c:idx val="0"/>
          <c:order val="0"/>
          <c:tx>
            <c:strRef>
              <c:f>'Total Sales Per Country'!$B$3</c:f>
              <c:strCache>
                <c:ptCount val="1"/>
                <c:pt idx="0">
                  <c:v>Total</c:v>
                </c:pt>
              </c:strCache>
            </c:strRef>
          </c:tx>
          <c:spPr>
            <a:solidFill>
              <a:schemeClr val="accent6">
                <a:lumMod val="75000"/>
              </a:schemeClr>
            </a:solidFill>
            <a:ln w="22225">
              <a:solidFill>
                <a:schemeClr val="tx1">
                  <a:lumMod val="95000"/>
                  <a:lumOff val="5000"/>
                </a:schemeClr>
              </a:solidFill>
            </a:ln>
            <a:effectLst/>
          </c:spPr>
          <c:invertIfNegative val="0"/>
          <c:dLbls>
            <c:spPr>
              <a:noFill/>
              <a:ln>
                <a:noFill/>
              </a:ln>
              <a:effectLst/>
            </c:spPr>
            <c:txPr>
              <a:bodyPr rot="0" spcFirstLastPara="1" vertOverflow="ellipsis" vert="horz" wrap="square" anchor="ctr" anchorCtr="1"/>
              <a:lstStyle/>
              <a:p>
                <a:pPr>
                  <a:defRPr sz="11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Per Country'!$A$4:$A$6</c:f>
              <c:strCache>
                <c:ptCount val="3"/>
                <c:pt idx="0">
                  <c:v>United Kingdom</c:v>
                </c:pt>
                <c:pt idx="1">
                  <c:v>Ireland</c:v>
                </c:pt>
                <c:pt idx="2">
                  <c:v>United States</c:v>
                </c:pt>
              </c:strCache>
            </c:strRef>
          </c:cat>
          <c:val>
            <c:numRef>
              <c:f>'Total Sales Per Country'!$B$4:$B$6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4BF6-42B7-A48A-DAD27D5E39D9}"/>
            </c:ext>
          </c:extLst>
        </c:ser>
        <c:dLbls>
          <c:dLblPos val="outEnd"/>
          <c:showLegendKey val="0"/>
          <c:showVal val="1"/>
          <c:showCatName val="0"/>
          <c:showSerName val="0"/>
          <c:showPercent val="0"/>
          <c:showBubbleSize val="0"/>
        </c:dLbls>
        <c:gapWidth val="182"/>
        <c:axId val="2063160255"/>
        <c:axId val="2063147295"/>
      </c:barChart>
      <c:catAx>
        <c:axId val="2063160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95000"/>
                    <a:lumOff val="5000"/>
                  </a:schemeClr>
                </a:solidFill>
                <a:latin typeface="+mn-lt"/>
                <a:ea typeface="+mn-ea"/>
                <a:cs typeface="+mn-cs"/>
              </a:defRPr>
            </a:pPr>
            <a:endParaRPr lang="en-US"/>
          </a:p>
        </c:txPr>
        <c:crossAx val="2063147295"/>
        <c:crosses val="autoZero"/>
        <c:auto val="1"/>
        <c:lblAlgn val="ctr"/>
        <c:lblOffset val="100"/>
        <c:noMultiLvlLbl val="0"/>
      </c:catAx>
      <c:valAx>
        <c:axId val="2063147295"/>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95000"/>
                    <a:lumOff val="5000"/>
                  </a:schemeClr>
                </a:solidFill>
                <a:latin typeface="+mn-lt"/>
                <a:ea typeface="+mn-ea"/>
                <a:cs typeface="+mn-cs"/>
              </a:defRPr>
            </a:pPr>
            <a:endParaRPr lang="en-US"/>
          </a:p>
        </c:txPr>
        <c:crossAx val="2063160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sz="1100" b="1" i="0" baseline="0">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Customers!PivotTable3</c:name>
    <c:fmtId val="0"/>
  </c:pivotSource>
  <c:chart>
    <c:title>
      <c:tx>
        <c:rich>
          <a:bodyPr rot="0" spcFirstLastPara="1" vertOverflow="ellipsis" vert="horz" wrap="square" anchor="ctr" anchorCtr="1"/>
          <a:lstStyle/>
          <a:p>
            <a:pPr>
              <a:defRPr sz="1320" b="1" i="0" u="none" strike="noStrike" kern="1200" spc="0" baseline="0">
                <a:solidFill>
                  <a:schemeClr val="tx1">
                    <a:lumMod val="95000"/>
                    <a:lumOff val="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6">
              <a:lumMod val="75000"/>
            </a:schemeClr>
          </a:solidFill>
          <a:ln w="22225">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Customers'!$B$3</c:f>
              <c:strCache>
                <c:ptCount val="1"/>
                <c:pt idx="0">
                  <c:v>Total</c:v>
                </c:pt>
              </c:strCache>
            </c:strRef>
          </c:tx>
          <c:spPr>
            <a:solidFill>
              <a:schemeClr val="accent6">
                <a:lumMod val="75000"/>
              </a:schemeClr>
            </a:solidFill>
            <a:ln w="22225">
              <a:solidFill>
                <a:schemeClr val="tx1"/>
              </a:solidFill>
            </a:ln>
            <a:effectLst/>
          </c:spPr>
          <c:invertIfNegative val="0"/>
          <c:cat>
            <c:strRef>
              <c:f>'Top 5 Customers'!$A$4:$A$8</c:f>
              <c:strCache>
                <c:ptCount val="5"/>
                <c:pt idx="0">
                  <c:v>Allis Wilmore</c:v>
                </c:pt>
                <c:pt idx="1">
                  <c:v>Brenn Dundredge</c:v>
                </c:pt>
                <c:pt idx="2">
                  <c:v>Don Flintiff</c:v>
                </c:pt>
                <c:pt idx="3">
                  <c:v>Nealson Cuttler</c:v>
                </c:pt>
                <c:pt idx="4">
                  <c:v>Terri Farra</c:v>
                </c:pt>
              </c:strCache>
            </c:strRef>
          </c:cat>
          <c:val>
            <c:numRef>
              <c:f>'Top 5 Customers'!$B$4:$B$8</c:f>
              <c:numCache>
                <c:formatCode>[$$-409]#,##0</c:formatCode>
                <c:ptCount val="5"/>
                <c:pt idx="0">
                  <c:v>317.06999999999994</c:v>
                </c:pt>
                <c:pt idx="1">
                  <c:v>307.04499999999996</c:v>
                </c:pt>
                <c:pt idx="2">
                  <c:v>278.01</c:v>
                </c:pt>
                <c:pt idx="3">
                  <c:v>281.67499999999995</c:v>
                </c:pt>
                <c:pt idx="4">
                  <c:v>289.11</c:v>
                </c:pt>
              </c:numCache>
            </c:numRef>
          </c:val>
          <c:extLst>
            <c:ext xmlns:c16="http://schemas.microsoft.com/office/drawing/2014/chart" uri="{C3380CC4-5D6E-409C-BE32-E72D297353CC}">
              <c16:uniqueId val="{00000000-8D4D-4C8B-9E61-86A58CC0778C}"/>
            </c:ext>
          </c:extLst>
        </c:ser>
        <c:dLbls>
          <c:showLegendKey val="0"/>
          <c:showVal val="0"/>
          <c:showCatName val="0"/>
          <c:showSerName val="0"/>
          <c:showPercent val="0"/>
          <c:showBubbleSize val="0"/>
        </c:dLbls>
        <c:gapWidth val="219"/>
        <c:overlap val="-27"/>
        <c:axId val="2063136255"/>
        <c:axId val="2063149695"/>
      </c:barChart>
      <c:catAx>
        <c:axId val="2063136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95000"/>
                    <a:lumOff val="5000"/>
                  </a:schemeClr>
                </a:solidFill>
                <a:latin typeface="+mn-lt"/>
                <a:ea typeface="+mn-ea"/>
                <a:cs typeface="+mn-cs"/>
              </a:defRPr>
            </a:pPr>
            <a:endParaRPr lang="en-US"/>
          </a:p>
        </c:txPr>
        <c:crossAx val="2063149695"/>
        <c:crosses val="autoZero"/>
        <c:auto val="1"/>
        <c:lblAlgn val="ctr"/>
        <c:lblOffset val="100"/>
        <c:noMultiLvlLbl val="0"/>
      </c:catAx>
      <c:valAx>
        <c:axId val="2063149695"/>
        <c:scaling>
          <c:orientation val="minMax"/>
        </c:scaling>
        <c:delete val="0"/>
        <c:axPos val="l"/>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95000"/>
                    <a:lumOff val="5000"/>
                  </a:schemeClr>
                </a:solidFill>
                <a:latin typeface="+mn-lt"/>
                <a:ea typeface="+mn-ea"/>
                <a:cs typeface="+mn-cs"/>
              </a:defRPr>
            </a:pPr>
            <a:endParaRPr lang="en-US"/>
          </a:p>
        </c:txPr>
        <c:crossAx val="2063136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sz="1100" b="1" i="0" baseline="0">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[coffeeOrdersData.xlsx]Average Roast type!PivotTable4</c:name>
    <c:fmtId val="0"/>
  </c:pivotSource>
  <c:chart>
    <c:title>
      <c:tx>
        <c:rich>
          <a:bodyPr rot="0" spcFirstLastPara="1" vertOverflow="ellipsis" vert="horz" wrap="square" anchor="ctr" anchorCtr="1"/>
          <a:lstStyle/>
          <a:p>
            <a:pPr>
              <a:defRPr sz="1320" b="1" i="0" u="none" strike="noStrike" kern="1200" spc="0" baseline="0">
                <a:solidFill>
                  <a:schemeClr val="tx1">
                    <a:lumMod val="95000"/>
                    <a:lumOff val="5000"/>
                  </a:schemeClr>
                </a:solidFill>
                <a:latin typeface="+mn-lt"/>
                <a:ea typeface="+mn-ea"/>
                <a:cs typeface="+mn-cs"/>
              </a:defRPr>
            </a:pPr>
            <a:r>
              <a:rPr lang="en-US"/>
              <a:t>Average Sales By</a:t>
            </a:r>
            <a:r>
              <a:rPr lang="en-US" baseline="0"/>
              <a:t> Roast Type </a:t>
            </a:r>
            <a:endParaRPr lang="en-US"/>
          </a:p>
        </c:rich>
      </c:tx>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19050">
            <a:solidFill>
              <a:schemeClr val="accent6">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solidFill>
          <a:ln w="19050">
            <a:solidFill>
              <a:schemeClr val="accent6">
                <a:lumMod val="75000"/>
              </a:schemeClr>
            </a:solidFill>
          </a:ln>
          <a:effectLst/>
        </c:spPr>
      </c:pivotFmt>
      <c:pivotFmt>
        <c:idx val="2"/>
        <c:spPr>
          <a:solidFill>
            <a:schemeClr val="tx1">
              <a:lumMod val="95000"/>
              <a:lumOff val="5000"/>
            </a:schemeClr>
          </a:solidFill>
          <a:ln w="19050">
            <a:solidFill>
              <a:schemeClr val="accent6">
                <a:lumMod val="75000"/>
              </a:schemeClr>
            </a:solidFill>
          </a:ln>
          <a:effectLst/>
        </c:spPr>
      </c:pivotFmt>
    </c:pivotFmts>
    <c:plotArea>
      <c:layout/>
      <c:pieChart>
        <c:varyColors val="1"/>
        <c:ser>
          <c:idx val="0"/>
          <c:order val="0"/>
          <c:tx>
            <c:strRef>
              <c:f>'Average Roast type'!$B$3</c:f>
              <c:strCache>
                <c:ptCount val="1"/>
                <c:pt idx="0">
                  <c:v>Total</c:v>
                </c:pt>
              </c:strCache>
            </c:strRef>
          </c:tx>
          <c:spPr>
            <a:ln>
              <a:solidFill>
                <a:schemeClr val="accent6">
                  <a:lumMod val="75000"/>
                </a:schemeClr>
              </a:solidFill>
            </a:ln>
          </c:spPr>
          <c:dPt>
            <c:idx val="0"/>
            <c:bubble3D val="0"/>
            <c:spPr>
              <a:solidFill>
                <a:schemeClr val="tx1">
                  <a:lumMod val="95000"/>
                  <a:lumOff val="5000"/>
                </a:schemeClr>
              </a:solidFill>
              <a:ln w="19050">
                <a:solidFill>
                  <a:schemeClr val="accent6">
                    <a:lumMod val="75000"/>
                  </a:schemeClr>
                </a:solidFill>
              </a:ln>
              <a:effectLst/>
            </c:spPr>
            <c:extLst>
              <c:ext xmlns:c16="http://schemas.microsoft.com/office/drawing/2014/chart" uri="{C3380CC4-5D6E-409C-BE32-E72D297353CC}">
                <c16:uniqueId val="{00000003-AD5B-46BD-BEC7-188F40A3567E}"/>
              </c:ext>
            </c:extLst>
          </c:dPt>
          <c:dPt>
            <c:idx val="1"/>
            <c:bubble3D val="0"/>
            <c:spPr>
              <a:solidFill>
                <a:schemeClr val="bg1"/>
              </a:solidFill>
              <a:ln w="19050">
                <a:solidFill>
                  <a:schemeClr val="accent6">
                    <a:lumMod val="75000"/>
                  </a:schemeClr>
                </a:solidFill>
              </a:ln>
              <a:effectLst/>
            </c:spPr>
            <c:extLst>
              <c:ext xmlns:c16="http://schemas.microsoft.com/office/drawing/2014/chart" uri="{C3380CC4-5D6E-409C-BE32-E72D297353CC}">
                <c16:uniqueId val="{00000002-AD5B-46BD-BEC7-188F40A3567E}"/>
              </c:ext>
            </c:extLst>
          </c:dPt>
          <c:dPt>
            <c:idx val="2"/>
            <c:bubble3D val="0"/>
            <c:spPr>
              <a:solidFill>
                <a:schemeClr val="accent3"/>
              </a:solidFill>
              <a:ln w="19050">
                <a:solidFill>
                  <a:schemeClr val="accent6">
                    <a:lumMod val="75000"/>
                  </a:schemeClr>
                </a:solidFill>
              </a:ln>
              <a:effectLst/>
            </c:spPr>
          </c:dPt>
          <c:dLbls>
            <c:spPr>
              <a:noFill/>
              <a:ln>
                <a:noFill/>
              </a:ln>
              <a:effectLst/>
            </c:spPr>
            <c:txPr>
              <a:bodyPr rot="0" spcFirstLastPara="1" vertOverflow="ellipsis" vert="horz" wrap="square" anchor="ctr" anchorCtr="1"/>
              <a:lstStyle/>
              <a:p>
                <a:pPr>
                  <a:defRPr sz="11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'Average Roast type'!$A$4:$A$6</c:f>
              <c:strCache>
                <c:ptCount val="3"/>
                <c:pt idx="0">
                  <c:v>Dark</c:v>
                </c:pt>
                <c:pt idx="1">
                  <c:v>Light</c:v>
                </c:pt>
                <c:pt idx="2">
                  <c:v>Medium</c:v>
                </c:pt>
              </c:strCache>
            </c:strRef>
          </c:cat>
          <c:val>
            <c:numRef>
              <c:f>'Average Roast type'!$B$4:$B$6</c:f>
              <c:numCache>
                <c:formatCode>[$$-409]#,##0.00</c:formatCode>
                <c:ptCount val="3"/>
                <c:pt idx="0">
                  <c:v>39.577522522522564</c:v>
                </c:pt>
                <c:pt idx="1">
                  <c:v>52.115510510510489</c:v>
                </c:pt>
                <c:pt idx="2">
                  <c:v>43.713997005988006</c:v>
                </c:pt>
              </c:numCache>
            </c:numRef>
          </c:val>
          <c:extLst>
            <c:ext xmlns:c16="http://schemas.microsoft.com/office/drawing/2014/chart" uri="{C3380CC4-5D6E-409C-BE32-E72D297353CC}">
              <c16:uniqueId val="{00000000-AD5B-46BD-BEC7-188F40A3567E}"/>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sz="1100" b="1" i="0" baseline="0">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28</xdr:col>
      <xdr:colOff>548640</xdr:colOff>
      <xdr:row>5</xdr:row>
      <xdr:rowOff>137159</xdr:rowOff>
    </xdr:from>
    <xdr:to>
      <xdr:col>31</xdr:col>
      <xdr:colOff>548640</xdr:colOff>
      <xdr:row>16</xdr:row>
      <xdr:rowOff>100964</xdr:rowOff>
    </xdr:to>
    <mc:AlternateContent xmlns:mc="http://schemas.openxmlformats.org/markup-compatibility/2006">
      <mc:Choice xmlns:a14="http://schemas.microsoft.com/office/drawing/2010/main" Requires="a14">
        <xdr:graphicFrame macro="">
          <xdr:nvGraphicFramePr>
            <xdr:cNvPr id="10" name="Quantity 1">
              <a:extLst>
                <a:ext uri="{FF2B5EF4-FFF2-40B4-BE49-F238E27FC236}">
                  <a16:creationId xmlns:a16="http://schemas.microsoft.com/office/drawing/2014/main" id="{09A17E14-D0AA-4A11-9D1E-9DEFD86BB1CD}"/>
                </a:ext>
              </a:extLst>
            </xdr:cNvPr>
            <xdr:cNvGraphicFramePr/>
          </xdr:nvGraphicFramePr>
          <xdr:xfrm>
            <a:off x="0" y="0"/>
            <a:ext cx="0" cy="0"/>
          </xdr:xfrm>
          <a:graphic>
            <a:graphicData uri="http://schemas.microsoft.com/office/drawing/2010/slicer">
              <sle:slicer xmlns:sle="http://schemas.microsoft.com/office/drawing/2010/slicer" name="Quantity 1"/>
            </a:graphicData>
          </a:graphic>
        </xdr:graphicFrame>
      </mc:Choice>
      <mc:Fallback>
        <xdr:sp macro="" textlink="">
          <xdr:nvSpPr>
            <xdr:cNvPr id="0" name=""/>
            <xdr:cNvSpPr>
              <a:spLocks noTextEdit="1"/>
            </xdr:cNvSpPr>
          </xdr:nvSpPr>
          <xdr:spPr>
            <a:xfrm>
              <a:off x="17122140" y="956309"/>
              <a:ext cx="1828800" cy="205930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120015</xdr:colOff>
      <xdr:row>5</xdr:row>
      <xdr:rowOff>171451</xdr:rowOff>
    </xdr:from>
    <xdr:to>
      <xdr:col>21</xdr:col>
      <xdr:colOff>120015</xdr:colOff>
      <xdr:row>12</xdr:row>
      <xdr:rowOff>177166</xdr:rowOff>
    </xdr:to>
    <mc:AlternateContent xmlns:mc="http://schemas.openxmlformats.org/markup-compatibility/2006">
      <mc:Choice xmlns:a14="http://schemas.microsoft.com/office/drawing/2010/main" Requires="a14">
        <xdr:graphicFrame macro="">
          <xdr:nvGraphicFramePr>
            <xdr:cNvPr id="11" name="Country 2">
              <a:extLst>
                <a:ext uri="{FF2B5EF4-FFF2-40B4-BE49-F238E27FC236}">
                  <a16:creationId xmlns:a16="http://schemas.microsoft.com/office/drawing/2014/main" id="{FCABACE4-0379-42D1-9316-3819644BE310}"/>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dr:sp macro="" textlink="">
          <xdr:nvSpPr>
            <xdr:cNvPr id="0" name=""/>
            <xdr:cNvSpPr>
              <a:spLocks noTextEdit="1"/>
            </xdr:cNvSpPr>
          </xdr:nvSpPr>
          <xdr:spPr>
            <a:xfrm>
              <a:off x="10597515" y="990601"/>
              <a:ext cx="1828800" cy="133921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480060</xdr:colOff>
      <xdr:row>5</xdr:row>
      <xdr:rowOff>163830</xdr:rowOff>
    </xdr:from>
    <xdr:to>
      <xdr:col>24</xdr:col>
      <xdr:colOff>480060</xdr:colOff>
      <xdr:row>13</xdr:row>
      <xdr:rowOff>180975</xdr:rowOff>
    </xdr:to>
    <mc:AlternateContent xmlns:mc="http://schemas.openxmlformats.org/markup-compatibility/2006">
      <mc:Choice xmlns:a14="http://schemas.microsoft.com/office/drawing/2010/main" Requires="a14">
        <xdr:graphicFrame macro="">
          <xdr:nvGraphicFramePr>
            <xdr:cNvPr id="12" name="Size 2">
              <a:extLst>
                <a:ext uri="{FF2B5EF4-FFF2-40B4-BE49-F238E27FC236}">
                  <a16:creationId xmlns:a16="http://schemas.microsoft.com/office/drawing/2014/main" id="{8F2DAE8C-FAFC-4604-BCB9-9FA109451FA9}"/>
                </a:ext>
              </a:extLst>
            </xdr:cNvPr>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dr:sp macro="" textlink="">
          <xdr:nvSpPr>
            <xdr:cNvPr id="0" name=""/>
            <xdr:cNvSpPr>
              <a:spLocks noTextEdit="1"/>
            </xdr:cNvSpPr>
          </xdr:nvSpPr>
          <xdr:spPr>
            <a:xfrm>
              <a:off x="12786360" y="982980"/>
              <a:ext cx="1828800" cy="154114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184785</xdr:colOff>
      <xdr:row>6</xdr:row>
      <xdr:rowOff>3810</xdr:rowOff>
    </xdr:from>
    <xdr:to>
      <xdr:col>28</xdr:col>
      <xdr:colOff>184785</xdr:colOff>
      <xdr:row>11</xdr:row>
      <xdr:rowOff>108585</xdr:rowOff>
    </xdr:to>
    <mc:AlternateContent xmlns:mc="http://schemas.openxmlformats.org/markup-compatibility/2006">
      <mc:Choice xmlns:a14="http://schemas.microsoft.com/office/drawing/2010/main" Requires="a14">
        <xdr:graphicFrame macro="">
          <xdr:nvGraphicFramePr>
            <xdr:cNvPr id="13" name="Loyalty Card 2">
              <a:extLst>
                <a:ext uri="{FF2B5EF4-FFF2-40B4-BE49-F238E27FC236}">
                  <a16:creationId xmlns:a16="http://schemas.microsoft.com/office/drawing/2014/main" id="{C00038F1-4625-442D-B995-E5F10CB22AFC}"/>
                </a:ext>
              </a:extLst>
            </xdr:cNvPr>
            <xdr:cNvGraphicFramePr/>
          </xdr:nvGraphicFramePr>
          <xdr:xfrm>
            <a:off x="0" y="0"/>
            <a:ext cx="0" cy="0"/>
          </xdr:xfrm>
          <a:graphic>
            <a:graphicData uri="http://schemas.microsoft.com/office/drawing/2010/slicer">
              <sle:slicer xmlns:sle="http://schemas.microsoft.com/office/drawing/2010/slicer" name="Loyalty Card 2"/>
            </a:graphicData>
          </a:graphic>
        </xdr:graphicFrame>
      </mc:Choice>
      <mc:Fallback>
        <xdr:sp macro="" textlink="">
          <xdr:nvSpPr>
            <xdr:cNvPr id="0" name=""/>
            <xdr:cNvSpPr>
              <a:spLocks noTextEdit="1"/>
            </xdr:cNvSpPr>
          </xdr:nvSpPr>
          <xdr:spPr>
            <a:xfrm>
              <a:off x="14929485" y="1013460"/>
              <a:ext cx="1828800" cy="105727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30480</xdr:colOff>
      <xdr:row>5</xdr:row>
      <xdr:rowOff>175260</xdr:rowOff>
    </xdr:from>
    <xdr:to>
      <xdr:col>17</xdr:col>
      <xdr:colOff>213360</xdr:colOff>
      <xdr:row>13</xdr:row>
      <xdr:rowOff>83820</xdr:rowOff>
    </xdr:to>
    <mc:AlternateContent xmlns:mc="http://schemas.openxmlformats.org/markup-compatibility/2006">
      <mc:Choice xmlns:tsle="http://schemas.microsoft.com/office/drawing/2012/timeslicer" Requires="tsle">
        <xdr:graphicFrame macro="">
          <xdr:nvGraphicFramePr>
            <xdr:cNvPr id="14" name="Order Date 2">
              <a:extLst>
                <a:ext uri="{FF2B5EF4-FFF2-40B4-BE49-F238E27FC236}">
                  <a16:creationId xmlns:a16="http://schemas.microsoft.com/office/drawing/2014/main" id="{40F35622-EB0C-49B0-B2A4-339F732EA060}"/>
                </a:ext>
              </a:extLst>
            </xdr:cNvPr>
            <xdr:cNvGraphicFramePr/>
          </xdr:nvGraphicFramePr>
          <xdr:xfrm>
            <a:off x="0" y="0"/>
            <a:ext cx="0" cy="0"/>
          </xdr:xfrm>
          <a:graphic>
            <a:graphicData uri="http://schemas.microsoft.com/office/drawing/2012/timeslicer">
              <tsle:timeslicer xmlns:tsle="http://schemas.microsoft.com/office/drawing/2012/timeslicer" name="Order Date 2"/>
            </a:graphicData>
          </a:graphic>
        </xdr:graphicFrame>
      </mc:Choice>
      <mc:Fallback>
        <xdr:sp macro="" textlink="">
          <xdr:nvSpPr>
            <xdr:cNvPr id="0" name=""/>
            <xdr:cNvSpPr>
              <a:spLocks noTextEdit="1"/>
            </xdr:cNvSpPr>
          </xdr:nvSpPr>
          <xdr:spPr>
            <a:xfrm>
              <a:off x="144780" y="994410"/>
              <a:ext cx="9936480" cy="1432560"/>
            </a:xfrm>
            <a:prstGeom prst="rect">
              <a:avLst/>
            </a:prstGeom>
            <a:solidFill>
              <a:prstClr val="white"/>
            </a:solidFill>
            <a:ln w="1">
              <a:solidFill>
                <a:prstClr val="green"/>
              </a:solidFill>
            </a:ln>
          </xdr:spPr>
          <xdr:txBody>
            <a:bodyPr vertOverflow="clip" horzOverflow="clip"/>
            <a:lstStyle/>
            <a:p>
              <a:r>
                <a:rPr lang="en-ZA" sz="1100"/>
                <a:t>Timeline: Works in Excel 2013 or higher. Do not move or resize.</a:t>
              </a:r>
            </a:p>
          </xdr:txBody>
        </xdr:sp>
      </mc:Fallback>
    </mc:AlternateContent>
    <xdr:clientData/>
  </xdr:twoCellAnchor>
  <xdr:twoCellAnchor>
    <xdr:from>
      <xdr:col>1</xdr:col>
      <xdr:colOff>49530</xdr:colOff>
      <xdr:row>15</xdr:row>
      <xdr:rowOff>24764</xdr:rowOff>
    </xdr:from>
    <xdr:to>
      <xdr:col>17</xdr:col>
      <xdr:colOff>243840</xdr:colOff>
      <xdr:row>49</xdr:row>
      <xdr:rowOff>137159</xdr:rowOff>
    </xdr:to>
    <xdr:graphicFrame macro="">
      <xdr:nvGraphicFramePr>
        <xdr:cNvPr id="15" name="Chart 14">
          <a:extLst>
            <a:ext uri="{FF2B5EF4-FFF2-40B4-BE49-F238E27FC236}">
              <a16:creationId xmlns:a16="http://schemas.microsoft.com/office/drawing/2014/main" id="{DC392FA4-4F8D-4202-8B30-22D35C4366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411480</xdr:colOff>
      <xdr:row>33</xdr:row>
      <xdr:rowOff>60960</xdr:rowOff>
    </xdr:from>
    <xdr:to>
      <xdr:col>28</xdr:col>
      <xdr:colOff>129540</xdr:colOff>
      <xdr:row>49</xdr:row>
      <xdr:rowOff>121920</xdr:rowOff>
    </xdr:to>
    <xdr:graphicFrame macro="">
      <xdr:nvGraphicFramePr>
        <xdr:cNvPr id="16" name="Chart 15">
          <a:extLst>
            <a:ext uri="{FF2B5EF4-FFF2-40B4-BE49-F238E27FC236}">
              <a16:creationId xmlns:a16="http://schemas.microsoft.com/office/drawing/2014/main" id="{6E54035C-CFC9-4192-B014-BC251CB5D0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411480</xdr:colOff>
      <xdr:row>15</xdr:row>
      <xdr:rowOff>15240</xdr:rowOff>
    </xdr:from>
    <xdr:to>
      <xdr:col>28</xdr:col>
      <xdr:colOff>152400</xdr:colOff>
      <xdr:row>32</xdr:row>
      <xdr:rowOff>76200</xdr:rowOff>
    </xdr:to>
    <xdr:graphicFrame macro="">
      <xdr:nvGraphicFramePr>
        <xdr:cNvPr id="17" name="Chart 16">
          <a:extLst>
            <a:ext uri="{FF2B5EF4-FFF2-40B4-BE49-F238E27FC236}">
              <a16:creationId xmlns:a16="http://schemas.microsoft.com/office/drawing/2014/main" id="{15EFA57C-771A-46A9-B9A6-90D5DE0270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320040</xdr:colOff>
      <xdr:row>17</xdr:row>
      <xdr:rowOff>91440</xdr:rowOff>
    </xdr:from>
    <xdr:to>
      <xdr:col>36</xdr:col>
      <xdr:colOff>15240</xdr:colOff>
      <xdr:row>33</xdr:row>
      <xdr:rowOff>76200</xdr:rowOff>
    </xdr:to>
    <xdr:graphicFrame macro="">
      <xdr:nvGraphicFramePr>
        <xdr:cNvPr id="18" name="Chart 17">
          <a:extLst>
            <a:ext uri="{FF2B5EF4-FFF2-40B4-BE49-F238E27FC236}">
              <a16:creationId xmlns:a16="http://schemas.microsoft.com/office/drawing/2014/main" id="{392756E5-55D1-49B9-BD04-F389A9916D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438150</xdr:colOff>
      <xdr:row>6</xdr:row>
      <xdr:rowOff>152400</xdr:rowOff>
    </xdr:from>
    <xdr:to>
      <xdr:col>23</xdr:col>
      <xdr:colOff>533400</xdr:colOff>
      <xdr:row>41</xdr:row>
      <xdr:rowOff>76200</xdr:rowOff>
    </xdr:to>
    <xdr:graphicFrame macro="">
      <xdr:nvGraphicFramePr>
        <xdr:cNvPr id="2" name="Chart 1">
          <a:extLst>
            <a:ext uri="{FF2B5EF4-FFF2-40B4-BE49-F238E27FC236}">
              <a16:creationId xmlns:a16="http://schemas.microsoft.com/office/drawing/2014/main" id="{A8FCE7BB-42BE-18AF-99DD-989B49ECB7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739140</xdr:colOff>
      <xdr:row>7</xdr:row>
      <xdr:rowOff>22860</xdr:rowOff>
    </xdr:from>
    <xdr:to>
      <xdr:col>10</xdr:col>
      <xdr:colOff>525780</xdr:colOff>
      <xdr:row>22</xdr:row>
      <xdr:rowOff>22860</xdr:rowOff>
    </xdr:to>
    <xdr:graphicFrame macro="">
      <xdr:nvGraphicFramePr>
        <xdr:cNvPr id="2" name="Chart 1">
          <a:extLst>
            <a:ext uri="{FF2B5EF4-FFF2-40B4-BE49-F238E27FC236}">
              <a16:creationId xmlns:a16="http://schemas.microsoft.com/office/drawing/2014/main" id="{CA788101-D237-DD44-5EDA-458BA33A66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91440</xdr:colOff>
      <xdr:row>3</xdr:row>
      <xdr:rowOff>68580</xdr:rowOff>
    </xdr:from>
    <xdr:to>
      <xdr:col>11</xdr:col>
      <xdr:colOff>388620</xdr:colOff>
      <xdr:row>20</xdr:row>
      <xdr:rowOff>129540</xdr:rowOff>
    </xdr:to>
    <xdr:graphicFrame macro="">
      <xdr:nvGraphicFramePr>
        <xdr:cNvPr id="2" name="Chart 1">
          <a:extLst>
            <a:ext uri="{FF2B5EF4-FFF2-40B4-BE49-F238E27FC236}">
              <a16:creationId xmlns:a16="http://schemas.microsoft.com/office/drawing/2014/main" id="{3750E080-D86A-146D-65B1-F97C22C664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121920</xdr:colOff>
      <xdr:row>5</xdr:row>
      <xdr:rowOff>160020</xdr:rowOff>
    </xdr:from>
    <xdr:to>
      <xdr:col>9</xdr:col>
      <xdr:colOff>426720</xdr:colOff>
      <xdr:row>20</xdr:row>
      <xdr:rowOff>160020</xdr:rowOff>
    </xdr:to>
    <xdr:graphicFrame macro="">
      <xdr:nvGraphicFramePr>
        <xdr:cNvPr id="2" name="Chart 1">
          <a:extLst>
            <a:ext uri="{FF2B5EF4-FFF2-40B4-BE49-F238E27FC236}">
              <a16:creationId xmlns:a16="http://schemas.microsoft.com/office/drawing/2014/main" id="{41BFBC97-E894-AFA3-B222-6FD2F49C57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114300</xdr:colOff>
      <xdr:row>2</xdr:row>
      <xdr:rowOff>129540</xdr:rowOff>
    </xdr:from>
    <xdr:to>
      <xdr:col>7</xdr:col>
      <xdr:colOff>114300</xdr:colOff>
      <xdr:row>16</xdr:row>
      <xdr:rowOff>36195</xdr:rowOff>
    </xdr:to>
    <mc:AlternateContent xmlns:mc="http://schemas.openxmlformats.org/markup-compatibility/2006">
      <mc:Choice xmlns:a14="http://schemas.microsoft.com/office/drawing/2010/main" Requires="a14">
        <xdr:graphicFrame macro="">
          <xdr:nvGraphicFramePr>
            <xdr:cNvPr id="2" name="Quantity">
              <a:extLst>
                <a:ext uri="{FF2B5EF4-FFF2-40B4-BE49-F238E27FC236}">
                  <a16:creationId xmlns:a16="http://schemas.microsoft.com/office/drawing/2014/main" id="{CD7CD017-13F3-E022-AEBF-44DCA8B4653A}"/>
                </a:ext>
              </a:extLst>
            </xdr:cNvPr>
            <xdr:cNvGraphicFramePr/>
          </xdr:nvGraphicFramePr>
          <xdr:xfrm>
            <a:off x="0" y="0"/>
            <a:ext cx="0" cy="0"/>
          </xdr:xfrm>
          <a:graphic>
            <a:graphicData uri="http://schemas.microsoft.com/office/drawing/2010/slicer">
              <sle:slicer xmlns:sle="http://schemas.microsoft.com/office/drawing/2010/slicer" name="Quantity"/>
            </a:graphicData>
          </a:graphic>
        </xdr:graphicFrame>
      </mc:Choice>
      <mc:Fallback>
        <xdr:sp macro="" textlink="">
          <xdr:nvSpPr>
            <xdr:cNvPr id="0" name=""/>
            <xdr:cNvSpPr>
              <a:spLocks noTextEdit="1"/>
            </xdr:cNvSpPr>
          </xdr:nvSpPr>
          <xdr:spPr>
            <a:xfrm>
              <a:off x="2552700" y="495300"/>
              <a:ext cx="1828800" cy="246697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594360</xdr:colOff>
      <xdr:row>5</xdr:row>
      <xdr:rowOff>60960</xdr:rowOff>
    </xdr:from>
    <xdr:to>
      <xdr:col>7</xdr:col>
      <xdr:colOff>594360</xdr:colOff>
      <xdr:row>18</xdr:row>
      <xdr:rowOff>150495</xdr:rowOff>
    </xdr:to>
    <mc:AlternateContent xmlns:mc="http://schemas.openxmlformats.org/markup-compatibility/2006">
      <mc:Choice xmlns:a14="http://schemas.microsoft.com/office/drawing/2010/main" Requires="a14">
        <xdr:graphicFrame macro="">
          <xdr:nvGraphicFramePr>
            <xdr:cNvPr id="3" name="Country 1">
              <a:extLst>
                <a:ext uri="{FF2B5EF4-FFF2-40B4-BE49-F238E27FC236}">
                  <a16:creationId xmlns:a16="http://schemas.microsoft.com/office/drawing/2014/main" id="{13D1F961-DF97-397F-FC20-09915EC710BB}"/>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3032760" y="975360"/>
              <a:ext cx="1828800" cy="246697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464820</xdr:colOff>
      <xdr:row>7</xdr:row>
      <xdr:rowOff>175260</xdr:rowOff>
    </xdr:from>
    <xdr:to>
      <xdr:col>8</xdr:col>
      <xdr:colOff>464820</xdr:colOff>
      <xdr:row>21</xdr:row>
      <xdr:rowOff>81915</xdr:rowOff>
    </xdr:to>
    <mc:AlternateContent xmlns:mc="http://schemas.openxmlformats.org/markup-compatibility/2006">
      <mc:Choice xmlns:a14="http://schemas.microsoft.com/office/drawing/2010/main" Requires="a14">
        <xdr:graphicFrame macro="">
          <xdr:nvGraphicFramePr>
            <xdr:cNvPr id="4" name="Size 1">
              <a:extLst>
                <a:ext uri="{FF2B5EF4-FFF2-40B4-BE49-F238E27FC236}">
                  <a16:creationId xmlns:a16="http://schemas.microsoft.com/office/drawing/2014/main" id="{388A9909-5DF9-AC29-C527-0A286DDFAE7B}"/>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3512820" y="1455420"/>
              <a:ext cx="1828800" cy="246697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335280</xdr:colOff>
      <xdr:row>10</xdr:row>
      <xdr:rowOff>106680</xdr:rowOff>
    </xdr:from>
    <xdr:to>
      <xdr:col>9</xdr:col>
      <xdr:colOff>335280</xdr:colOff>
      <xdr:row>24</xdr:row>
      <xdr:rowOff>13335</xdr:rowOff>
    </xdr:to>
    <mc:AlternateContent xmlns:mc="http://schemas.openxmlformats.org/markup-compatibility/2006">
      <mc:Choice xmlns:a14="http://schemas.microsoft.com/office/drawing/2010/main" Requires="a14">
        <xdr:graphicFrame macro="">
          <xdr:nvGraphicFramePr>
            <xdr:cNvPr id="5" name="Loyalty Card 1">
              <a:extLst>
                <a:ext uri="{FF2B5EF4-FFF2-40B4-BE49-F238E27FC236}">
                  <a16:creationId xmlns:a16="http://schemas.microsoft.com/office/drawing/2014/main" id="{8BAF251F-69E8-F2B1-92E4-F56A49416E56}"/>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3992880" y="1935480"/>
              <a:ext cx="1828800" cy="246697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510540</xdr:colOff>
      <xdr:row>3</xdr:row>
      <xdr:rowOff>15240</xdr:rowOff>
    </xdr:from>
    <xdr:to>
      <xdr:col>16</xdr:col>
      <xdr:colOff>190500</xdr:colOff>
      <xdr:row>10</xdr:row>
      <xdr:rowOff>106680</xdr:rowOff>
    </xdr:to>
    <mc:AlternateContent xmlns:mc="http://schemas.openxmlformats.org/markup-compatibility/2006">
      <mc:Choice xmlns:tsle="http://schemas.microsoft.com/office/drawing/2012/timeslicer" Requires="tsle">
        <xdr:graphicFrame macro="">
          <xdr:nvGraphicFramePr>
            <xdr:cNvPr id="6" name="Order Date 1">
              <a:extLst>
                <a:ext uri="{FF2B5EF4-FFF2-40B4-BE49-F238E27FC236}">
                  <a16:creationId xmlns:a16="http://schemas.microsoft.com/office/drawing/2014/main" id="{8EA4F072-286A-D5A7-9E42-B325067E459C}"/>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6606540" y="563880"/>
              <a:ext cx="3337560" cy="1371600"/>
            </a:xfrm>
            <a:prstGeom prst="rect">
              <a:avLst/>
            </a:prstGeom>
            <a:solidFill>
              <a:prstClr val="white"/>
            </a:solidFill>
            <a:ln w="1">
              <a:solidFill>
                <a:prstClr val="green"/>
              </a:solidFill>
            </a:ln>
          </xdr:spPr>
          <xdr:txBody>
            <a:bodyPr vertOverflow="clip" horzOverflow="clip"/>
            <a:lstStyle/>
            <a:p>
              <a:r>
                <a:rPr lang="en-ZA"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BI_X1 Toronto" refreshedDate="45406.69140358796" createdVersion="8" refreshedVersion="8" minRefreshableVersion="3" recordCount="1000" xr:uid="{300B2671-852C-49F6-9418-863D3F255D52}">
  <cacheSource type="worksheet">
    <worksheetSource name="Table2"/>
  </cacheSource>
  <cacheFields count="17">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cacheField>
    <cacheField name="Customer ID" numFmtId="0">
      <sharedItems/>
    </cacheField>
    <cacheField name="Product ID" numFmtId="0">
      <sharedItems/>
    </cacheField>
    <cacheField name="Quantity" numFmtId="0">
      <sharedItems containsSemiMixedTypes="0" containsString="0" containsNumber="1" containsInteger="1" minValue="1" maxValue="6" count="6">
        <n v="2"/>
        <n v="5"/>
        <n v="1"/>
        <n v="3"/>
        <n v="4"/>
        <n v="6"/>
      </sharedItems>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usta"/>
        <s v="Excelsa"/>
        <s v="Arabica"/>
        <s v="Liberica"/>
      </sharedItems>
    </cacheField>
    <cacheField name="Roast Type" numFmtId="0">
      <sharedItems count="3">
        <s v="Medium"/>
        <s v="Light"/>
        <s v="Dark"/>
      </sharedItems>
    </cacheField>
    <cacheField name="Size" numFmtId="166">
      <sharedItems containsSemiMixedTypes="0" containsString="0" containsNumber="1" minValue="0.2" maxValue="2.5" count="4">
        <n v="1"/>
        <n v="0.5"/>
        <n v="2.5"/>
        <n v="0.2"/>
      </sharedItems>
    </cacheField>
    <cacheField name="Unit Price" numFmtId="171">
      <sharedItems containsSemiMixedTypes="0" containsString="0" containsNumber="1" minValue="2.6849999999999996" maxValue="36.454999999999998"/>
    </cacheField>
    <cacheField name="Sales" numFmtId="171">
      <sharedItems containsSemiMixedTypes="0" containsString="0" containsNumber="1" minValue="2.6849999999999996" maxValue="218.73"/>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Quarters (Order Date)" numFmtId="0" databaseField="0">
      <fieldGroup base="1">
        <rangePr groupBy="quarters" startDate="2019-01-02T00:00:00" endDate="2022-08-20T00:00:00"/>
        <groupItems count="6">
          <s v="&lt;02/01/2019"/>
          <s v="Qtr1"/>
          <s v="Qtr2"/>
          <s v="Qtr3"/>
          <s v="Qtr4"/>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0275307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x v="0"/>
    <x v="0"/>
    <s v="aallner0@lulu.com"/>
    <x v="0"/>
    <x v="0"/>
    <x v="0"/>
    <x v="0"/>
    <n v="9.9499999999999993"/>
    <n v="19.899999999999999"/>
    <x v="0"/>
  </r>
  <r>
    <s v="QEV-37451-860"/>
    <x v="0"/>
    <s v="17670-51384-MA"/>
    <s v="E-M-0.5"/>
    <x v="1"/>
    <x v="0"/>
    <s v="aallner0@lulu.com"/>
    <x v="0"/>
    <x v="1"/>
    <x v="0"/>
    <x v="1"/>
    <n v="8.25"/>
    <n v="41.25"/>
    <x v="0"/>
  </r>
  <r>
    <s v="FAA-43335-268"/>
    <x v="1"/>
    <s v="21125-22134-PX"/>
    <s v="A-L-1"/>
    <x v="2"/>
    <x v="1"/>
    <s v="jredholes2@tmall.com"/>
    <x v="0"/>
    <x v="2"/>
    <x v="1"/>
    <x v="0"/>
    <n v="12.95"/>
    <n v="12.95"/>
    <x v="0"/>
  </r>
  <r>
    <s v="KAC-83089-793"/>
    <x v="2"/>
    <s v="23806-46781-OU"/>
    <s v="E-M-1"/>
    <x v="0"/>
    <x v="2"/>
    <s v=" "/>
    <x v="1"/>
    <x v="1"/>
    <x v="0"/>
    <x v="0"/>
    <n v="13.75"/>
    <n v="27.5"/>
    <x v="1"/>
  </r>
  <r>
    <s v="KAC-83089-793"/>
    <x v="2"/>
    <s v="23806-46781-OU"/>
    <s v="R-L-2.5"/>
    <x v="0"/>
    <x v="2"/>
    <s v=" "/>
    <x v="1"/>
    <x v="0"/>
    <x v="1"/>
    <x v="2"/>
    <n v="27.484999999999996"/>
    <n v="54.969999999999992"/>
    <x v="1"/>
  </r>
  <r>
    <s v="CVP-18956-553"/>
    <x v="3"/>
    <s v="86561-91660-RB"/>
    <s v="L-D-1"/>
    <x v="3"/>
    <x v="3"/>
    <s v=" "/>
    <x v="0"/>
    <x v="3"/>
    <x v="2"/>
    <x v="0"/>
    <n v="12.95"/>
    <n v="38.849999999999994"/>
    <x v="1"/>
  </r>
  <r>
    <s v="IPP-31994-879"/>
    <x v="4"/>
    <s v="65223-29612-CB"/>
    <s v="E-D-0.5"/>
    <x v="3"/>
    <x v="4"/>
    <s v="slobe6@nifty.com"/>
    <x v="0"/>
    <x v="1"/>
    <x v="2"/>
    <x v="1"/>
    <n v="7.29"/>
    <n v="21.87"/>
    <x v="0"/>
  </r>
  <r>
    <s v="SNZ-65340-705"/>
    <x v="5"/>
    <s v="21134-81676-FR"/>
    <s v="L-L-0.2"/>
    <x v="2"/>
    <x v="5"/>
    <s v=" "/>
    <x v="1"/>
    <x v="3"/>
    <x v="1"/>
    <x v="3"/>
    <n v="4.7549999999999999"/>
    <n v="4.7549999999999999"/>
    <x v="0"/>
  </r>
  <r>
    <s v="EZT-46571-659"/>
    <x v="6"/>
    <s v="03396-68805-ZC"/>
    <s v="R-M-0.5"/>
    <x v="3"/>
    <x v="6"/>
    <s v="gpetracci8@livejournal.com"/>
    <x v="0"/>
    <x v="0"/>
    <x v="0"/>
    <x v="1"/>
    <n v="5.97"/>
    <n v="17.91"/>
    <x v="1"/>
  </r>
  <r>
    <s v="NWQ-70061-912"/>
    <x v="0"/>
    <s v="61021-27840-ZN"/>
    <s v="R-M-0.5"/>
    <x v="2"/>
    <x v="7"/>
    <s v="rraven9@ed.gov"/>
    <x v="0"/>
    <x v="0"/>
    <x v="0"/>
    <x v="1"/>
    <n v="5.97"/>
    <n v="5.97"/>
    <x v="1"/>
  </r>
  <r>
    <s v="BKK-47233-845"/>
    <x v="7"/>
    <s v="76239-90137-UQ"/>
    <s v="A-D-1"/>
    <x v="4"/>
    <x v="8"/>
    <s v="fferbera@businesswire.com"/>
    <x v="0"/>
    <x v="2"/>
    <x v="2"/>
    <x v="0"/>
    <n v="9.9499999999999993"/>
    <n v="39.799999999999997"/>
    <x v="1"/>
  </r>
  <r>
    <s v="VQR-01002-970"/>
    <x v="8"/>
    <s v="49315-21985-BB"/>
    <s v="E-L-2.5"/>
    <x v="1"/>
    <x v="9"/>
    <s v="dphizackerlyb@utexas.edu"/>
    <x v="0"/>
    <x v="1"/>
    <x v="1"/>
    <x v="2"/>
    <n v="34.154999999999994"/>
    <n v="170.77499999999998"/>
    <x v="0"/>
  </r>
  <r>
    <s v="SZW-48378-399"/>
    <x v="9"/>
    <s v="34136-36674-OM"/>
    <s v="R-M-1"/>
    <x v="1"/>
    <x v="10"/>
    <s v="rscholarc@nyu.edu"/>
    <x v="0"/>
    <x v="0"/>
    <x v="0"/>
    <x v="0"/>
    <n v="9.9499999999999993"/>
    <n v="49.75"/>
    <x v="1"/>
  </r>
  <r>
    <s v="ITA-87418-783"/>
    <x v="10"/>
    <s v="39396-12890-PE"/>
    <s v="R-D-2.5"/>
    <x v="0"/>
    <x v="11"/>
    <s v="tvanyutind@wix.com"/>
    <x v="0"/>
    <x v="0"/>
    <x v="2"/>
    <x v="2"/>
    <n v="20.584999999999997"/>
    <n v="41.169999999999995"/>
    <x v="1"/>
  </r>
  <r>
    <s v="GNZ-46006-527"/>
    <x v="11"/>
    <s v="95875-73336-RG"/>
    <s v="L-D-0.2"/>
    <x v="3"/>
    <x v="12"/>
    <s v="ptrobee@wunderground.com"/>
    <x v="0"/>
    <x v="3"/>
    <x v="2"/>
    <x v="3"/>
    <n v="3.8849999999999998"/>
    <n v="11.654999999999999"/>
    <x v="0"/>
  </r>
  <r>
    <s v="FYQ-78248-319"/>
    <x v="12"/>
    <s v="25473-43727-BY"/>
    <s v="R-M-2.5"/>
    <x v="1"/>
    <x v="13"/>
    <s v="loscroftf@ebay.co.uk"/>
    <x v="0"/>
    <x v="0"/>
    <x v="0"/>
    <x v="2"/>
    <n v="22.884999999999998"/>
    <n v="114.42499999999998"/>
    <x v="1"/>
  </r>
  <r>
    <s v="VAU-44387-624"/>
    <x v="13"/>
    <s v="99643-51048-IQ"/>
    <s v="A-M-0.2"/>
    <x v="5"/>
    <x v="14"/>
    <s v="malabasterg@hexun.com"/>
    <x v="0"/>
    <x v="2"/>
    <x v="0"/>
    <x v="3"/>
    <n v="3.375"/>
    <n v="20.25"/>
    <x v="1"/>
  </r>
  <r>
    <s v="RDW-33155-159"/>
    <x v="14"/>
    <s v="62173-15287-CU"/>
    <s v="A-L-1"/>
    <x v="5"/>
    <x v="15"/>
    <s v="rbroxuph@jimdo.com"/>
    <x v="0"/>
    <x v="2"/>
    <x v="1"/>
    <x v="0"/>
    <n v="12.95"/>
    <n v="77.699999999999989"/>
    <x v="1"/>
  </r>
  <r>
    <s v="TDZ-59011-211"/>
    <x v="15"/>
    <s v="57611-05522-ST"/>
    <s v="R-D-2.5"/>
    <x v="4"/>
    <x v="16"/>
    <s v="predfordi@ow.ly"/>
    <x v="1"/>
    <x v="0"/>
    <x v="2"/>
    <x v="2"/>
    <n v="20.584999999999997"/>
    <n v="82.339999999999989"/>
    <x v="0"/>
  </r>
  <r>
    <s v="IDU-25793-399"/>
    <x v="16"/>
    <s v="76664-37050-DT"/>
    <s v="A-M-0.2"/>
    <x v="1"/>
    <x v="17"/>
    <s v="acorradinoj@harvard.edu"/>
    <x v="0"/>
    <x v="2"/>
    <x v="0"/>
    <x v="3"/>
    <n v="3.375"/>
    <n v="16.875"/>
    <x v="0"/>
  </r>
  <r>
    <s v="IDU-25793-399"/>
    <x v="16"/>
    <s v="76664-37050-DT"/>
    <s v="E-D-0.2"/>
    <x v="4"/>
    <x v="17"/>
    <s v="acorradinoj@harvard.edu"/>
    <x v="0"/>
    <x v="1"/>
    <x v="2"/>
    <x v="3"/>
    <n v="3.645"/>
    <n v="14.58"/>
    <x v="0"/>
  </r>
  <r>
    <s v="NUO-20013-488"/>
    <x v="16"/>
    <s v="03090-88267-BQ"/>
    <s v="A-D-0.2"/>
    <x v="5"/>
    <x v="18"/>
    <s v="adavidowskyl@netvibes.com"/>
    <x v="0"/>
    <x v="2"/>
    <x v="2"/>
    <x v="3"/>
    <n v="2.9849999999999999"/>
    <n v="17.91"/>
    <x v="1"/>
  </r>
  <r>
    <s v="UQU-65630-479"/>
    <x v="17"/>
    <s v="37651-47492-NC"/>
    <s v="R-M-2.5"/>
    <x v="4"/>
    <x v="19"/>
    <s v="aantukm@kickstarter.com"/>
    <x v="0"/>
    <x v="0"/>
    <x v="0"/>
    <x v="2"/>
    <n v="22.884999999999998"/>
    <n v="91.539999999999992"/>
    <x v="0"/>
  </r>
  <r>
    <s v="FEO-11834-332"/>
    <x v="18"/>
    <s v="95399-57205-HI"/>
    <s v="A-D-0.2"/>
    <x v="4"/>
    <x v="20"/>
    <s v="ikleinertn@timesonline.co.uk"/>
    <x v="0"/>
    <x v="2"/>
    <x v="2"/>
    <x v="3"/>
    <n v="2.9849999999999999"/>
    <n v="11.94"/>
    <x v="0"/>
  </r>
  <r>
    <s v="TKY-71558-096"/>
    <x v="19"/>
    <s v="24010-66714-HW"/>
    <s v="A-M-1"/>
    <x v="2"/>
    <x v="21"/>
    <s v="cblofeldo@amazon.co.uk"/>
    <x v="0"/>
    <x v="2"/>
    <x v="0"/>
    <x v="0"/>
    <n v="11.25"/>
    <n v="11.25"/>
    <x v="1"/>
  </r>
  <r>
    <s v="OXY-65322-253"/>
    <x v="20"/>
    <s v="07591-92789-UA"/>
    <s v="E-M-0.2"/>
    <x v="3"/>
    <x v="22"/>
    <s v=" "/>
    <x v="0"/>
    <x v="1"/>
    <x v="0"/>
    <x v="3"/>
    <n v="4.125"/>
    <n v="12.375"/>
    <x v="0"/>
  </r>
  <r>
    <s v="EVP-43500-491"/>
    <x v="21"/>
    <s v="49231-44455-IC"/>
    <s v="A-M-0.5"/>
    <x v="4"/>
    <x v="23"/>
    <s v="sshalesq@umich.edu"/>
    <x v="0"/>
    <x v="2"/>
    <x v="0"/>
    <x v="1"/>
    <n v="6.75"/>
    <n v="27"/>
    <x v="0"/>
  </r>
  <r>
    <s v="WAG-26945-689"/>
    <x v="22"/>
    <s v="50124-88608-EO"/>
    <s v="A-M-0.2"/>
    <x v="1"/>
    <x v="24"/>
    <s v="vdanneilr@mtv.com"/>
    <x v="1"/>
    <x v="2"/>
    <x v="0"/>
    <x v="3"/>
    <n v="3.375"/>
    <n v="16.875"/>
    <x v="1"/>
  </r>
  <r>
    <s v="CHE-78995-767"/>
    <x v="23"/>
    <s v="00888-74814-UZ"/>
    <s v="A-D-0.5"/>
    <x v="3"/>
    <x v="25"/>
    <s v="tnewburys@usda.gov"/>
    <x v="1"/>
    <x v="2"/>
    <x v="2"/>
    <x v="1"/>
    <n v="5.97"/>
    <n v="17.91"/>
    <x v="1"/>
  </r>
  <r>
    <s v="RYZ-14633-602"/>
    <x v="21"/>
    <s v="14158-30713-OB"/>
    <s v="A-D-1"/>
    <x v="4"/>
    <x v="26"/>
    <s v="mcalcuttt@baidu.com"/>
    <x v="1"/>
    <x v="2"/>
    <x v="2"/>
    <x v="0"/>
    <n v="9.9499999999999993"/>
    <n v="39.799999999999997"/>
    <x v="0"/>
  </r>
  <r>
    <s v="WOQ-36015-429"/>
    <x v="24"/>
    <s v="51427-89175-QJ"/>
    <s v="L-M-0.2"/>
    <x v="1"/>
    <x v="27"/>
    <s v=" "/>
    <x v="0"/>
    <x v="3"/>
    <x v="0"/>
    <x v="3"/>
    <n v="4.3650000000000002"/>
    <n v="21.825000000000003"/>
    <x v="1"/>
  </r>
  <r>
    <s v="WOQ-36015-429"/>
    <x v="24"/>
    <s v="51427-89175-QJ"/>
    <s v="A-D-0.5"/>
    <x v="5"/>
    <x v="27"/>
    <s v=" "/>
    <x v="0"/>
    <x v="2"/>
    <x v="2"/>
    <x v="1"/>
    <n v="5.97"/>
    <n v="35.82"/>
    <x v="1"/>
  </r>
  <r>
    <s v="WOQ-36015-429"/>
    <x v="24"/>
    <s v="51427-89175-QJ"/>
    <s v="L-M-0.5"/>
    <x v="5"/>
    <x v="27"/>
    <s v=" "/>
    <x v="0"/>
    <x v="3"/>
    <x v="0"/>
    <x v="1"/>
    <n v="8.73"/>
    <n v="52.38"/>
    <x v="1"/>
  </r>
  <r>
    <s v="SCT-60553-454"/>
    <x v="25"/>
    <s v="39123-12846-YJ"/>
    <s v="L-L-0.2"/>
    <x v="1"/>
    <x v="28"/>
    <s v="ggatheralx@123-reg.co.uk"/>
    <x v="0"/>
    <x v="3"/>
    <x v="1"/>
    <x v="3"/>
    <n v="4.7549999999999999"/>
    <n v="23.774999999999999"/>
    <x v="1"/>
  </r>
  <r>
    <s v="GFK-52063-244"/>
    <x v="26"/>
    <s v="44981-99666-XB"/>
    <s v="L-L-0.5"/>
    <x v="5"/>
    <x v="29"/>
    <s v="uwelberryy@ebay.co.uk"/>
    <x v="2"/>
    <x v="3"/>
    <x v="1"/>
    <x v="1"/>
    <n v="9.51"/>
    <n v="57.06"/>
    <x v="0"/>
  </r>
  <r>
    <s v="AMM-79521-378"/>
    <x v="27"/>
    <s v="24825-51803-CQ"/>
    <s v="A-D-0.5"/>
    <x v="5"/>
    <x v="30"/>
    <s v="feilhartz@who.int"/>
    <x v="0"/>
    <x v="2"/>
    <x v="2"/>
    <x v="1"/>
    <n v="5.97"/>
    <n v="35.82"/>
    <x v="1"/>
  </r>
  <r>
    <s v="QUQ-90580-772"/>
    <x v="28"/>
    <s v="77634-13918-GJ"/>
    <s v="L-M-0.2"/>
    <x v="0"/>
    <x v="31"/>
    <s v="zponting10@altervista.org"/>
    <x v="0"/>
    <x v="3"/>
    <x v="0"/>
    <x v="3"/>
    <n v="4.3650000000000002"/>
    <n v="8.73"/>
    <x v="1"/>
  </r>
  <r>
    <s v="LGD-24408-274"/>
    <x v="29"/>
    <s v="13694-25001-LX"/>
    <s v="L-L-0.5"/>
    <x v="3"/>
    <x v="32"/>
    <s v="sstrase11@booking.com"/>
    <x v="0"/>
    <x v="3"/>
    <x v="1"/>
    <x v="1"/>
    <n v="9.51"/>
    <n v="28.53"/>
    <x v="1"/>
  </r>
  <r>
    <s v="HCT-95608-959"/>
    <x v="30"/>
    <s v="08523-01791-TI"/>
    <s v="R-M-2.5"/>
    <x v="1"/>
    <x v="33"/>
    <s v="dde12@unesco.org"/>
    <x v="0"/>
    <x v="0"/>
    <x v="0"/>
    <x v="2"/>
    <n v="22.884999999999998"/>
    <n v="114.42499999999998"/>
    <x v="1"/>
  </r>
  <r>
    <s v="OFX-99147-470"/>
    <x v="31"/>
    <s v="49860-68865-AB"/>
    <s v="R-M-1"/>
    <x v="5"/>
    <x v="34"/>
    <s v=" "/>
    <x v="0"/>
    <x v="0"/>
    <x v="0"/>
    <x v="0"/>
    <n v="9.9499999999999993"/>
    <n v="59.699999999999996"/>
    <x v="0"/>
  </r>
  <r>
    <s v="LUO-37559-016"/>
    <x v="32"/>
    <s v="21240-83132-SP"/>
    <s v="L-M-1"/>
    <x v="3"/>
    <x v="35"/>
    <s v=" "/>
    <x v="0"/>
    <x v="3"/>
    <x v="0"/>
    <x v="0"/>
    <n v="14.55"/>
    <n v="43.650000000000006"/>
    <x v="1"/>
  </r>
  <r>
    <s v="XWC-20610-167"/>
    <x v="33"/>
    <s v="08350-81623-TF"/>
    <s v="E-D-0.2"/>
    <x v="0"/>
    <x v="36"/>
    <s v="lyeoland15@pbs.org"/>
    <x v="0"/>
    <x v="1"/>
    <x v="2"/>
    <x v="3"/>
    <n v="3.645"/>
    <n v="7.29"/>
    <x v="0"/>
  </r>
  <r>
    <s v="GPU-79113-136"/>
    <x v="34"/>
    <s v="73284-01385-SJ"/>
    <s v="R-D-0.2"/>
    <x v="3"/>
    <x v="37"/>
    <s v="atolworthy16@toplist.cz"/>
    <x v="0"/>
    <x v="0"/>
    <x v="2"/>
    <x v="3"/>
    <n v="2.6849999999999996"/>
    <n v="8.0549999999999997"/>
    <x v="0"/>
  </r>
  <r>
    <s v="ULR-52653-960"/>
    <x v="35"/>
    <s v="04152-34436-IE"/>
    <s v="L-L-2.5"/>
    <x v="0"/>
    <x v="38"/>
    <s v=" "/>
    <x v="0"/>
    <x v="3"/>
    <x v="1"/>
    <x v="2"/>
    <n v="36.454999999999998"/>
    <n v="72.91"/>
    <x v="1"/>
  </r>
  <r>
    <s v="HPI-42308-142"/>
    <x v="36"/>
    <s v="06631-86965-XP"/>
    <s v="E-M-0.5"/>
    <x v="0"/>
    <x v="39"/>
    <s v="obaudassi18@seesaa.net"/>
    <x v="0"/>
    <x v="1"/>
    <x v="0"/>
    <x v="1"/>
    <n v="8.25"/>
    <n v="16.5"/>
    <x v="0"/>
  </r>
  <r>
    <s v="XHI-30227-581"/>
    <x v="37"/>
    <s v="54619-08558-ZU"/>
    <s v="L-D-2.5"/>
    <x v="5"/>
    <x v="40"/>
    <s v="pkingsbury19@comcast.net"/>
    <x v="0"/>
    <x v="3"/>
    <x v="2"/>
    <x v="2"/>
    <n v="29.784999999999997"/>
    <n v="178.70999999999998"/>
    <x v="1"/>
  </r>
  <r>
    <s v="DJH-05202-380"/>
    <x v="38"/>
    <s v="85589-17020-CX"/>
    <s v="E-M-2.5"/>
    <x v="0"/>
    <x v="41"/>
    <s v=" "/>
    <x v="0"/>
    <x v="1"/>
    <x v="0"/>
    <x v="2"/>
    <n v="31.624999999999996"/>
    <n v="63.249999999999993"/>
    <x v="0"/>
  </r>
  <r>
    <s v="VMW-26889-781"/>
    <x v="39"/>
    <s v="36078-91009-WU"/>
    <s v="A-L-0.2"/>
    <x v="0"/>
    <x v="42"/>
    <s v="acurley1b@hao123.com"/>
    <x v="0"/>
    <x v="2"/>
    <x v="1"/>
    <x v="3"/>
    <n v="3.8849999999999998"/>
    <n v="7.77"/>
    <x v="0"/>
  </r>
  <r>
    <s v="DBU-81099-586"/>
    <x v="40"/>
    <s v="15770-27099-GX"/>
    <s v="A-D-2.5"/>
    <x v="4"/>
    <x v="43"/>
    <s v="rmcgilvary1c@tamu.edu"/>
    <x v="0"/>
    <x v="2"/>
    <x v="2"/>
    <x v="2"/>
    <n v="22.884999999999998"/>
    <n v="91.539999999999992"/>
    <x v="1"/>
  </r>
  <r>
    <s v="PQA-54820-810"/>
    <x v="41"/>
    <s v="91460-04823-BX"/>
    <s v="A-L-1"/>
    <x v="3"/>
    <x v="44"/>
    <s v="ipikett1d@xinhuanet.com"/>
    <x v="0"/>
    <x v="2"/>
    <x v="1"/>
    <x v="0"/>
    <n v="12.95"/>
    <n v="38.849999999999994"/>
    <x v="1"/>
  </r>
  <r>
    <s v="XKB-41924-202"/>
    <x v="42"/>
    <s v="45089-52817-WN"/>
    <s v="L-D-0.5"/>
    <x v="0"/>
    <x v="45"/>
    <s v="ibouldon1e@gizmodo.com"/>
    <x v="0"/>
    <x v="3"/>
    <x v="2"/>
    <x v="1"/>
    <n v="7.77"/>
    <n v="15.54"/>
    <x v="1"/>
  </r>
  <r>
    <s v="DWZ-69106-473"/>
    <x v="43"/>
    <s v="76447-50326-IC"/>
    <s v="L-L-2.5"/>
    <x v="4"/>
    <x v="46"/>
    <s v="kflanders1f@over-blog.com"/>
    <x v="1"/>
    <x v="3"/>
    <x v="1"/>
    <x v="2"/>
    <n v="36.454999999999998"/>
    <n v="145.82"/>
    <x v="0"/>
  </r>
  <r>
    <s v="YHV-68700-050"/>
    <x v="44"/>
    <s v="26333-67911-OL"/>
    <s v="R-M-0.5"/>
    <x v="1"/>
    <x v="47"/>
    <s v="hmattioli1g@webmd.com"/>
    <x v="2"/>
    <x v="0"/>
    <x v="0"/>
    <x v="1"/>
    <n v="5.97"/>
    <n v="29.849999999999998"/>
    <x v="1"/>
  </r>
  <r>
    <s v="YHV-68700-050"/>
    <x v="44"/>
    <s v="26333-67911-OL"/>
    <s v="L-L-2.5"/>
    <x v="0"/>
    <x v="47"/>
    <s v="hmattioli1g@webmd.com"/>
    <x v="2"/>
    <x v="3"/>
    <x v="1"/>
    <x v="2"/>
    <n v="36.454999999999998"/>
    <n v="72.91"/>
    <x v="1"/>
  </r>
  <r>
    <s v="KRB-88066-642"/>
    <x v="45"/>
    <s v="22107-86640-SB"/>
    <s v="L-M-1"/>
    <x v="1"/>
    <x v="48"/>
    <s v="agillard1i@issuu.com"/>
    <x v="0"/>
    <x v="3"/>
    <x v="0"/>
    <x v="0"/>
    <n v="14.55"/>
    <n v="72.75"/>
    <x v="1"/>
  </r>
  <r>
    <s v="LQU-08404-173"/>
    <x v="46"/>
    <s v="09960-34242-LZ"/>
    <s v="L-L-1"/>
    <x v="3"/>
    <x v="49"/>
    <s v=" "/>
    <x v="0"/>
    <x v="3"/>
    <x v="1"/>
    <x v="0"/>
    <n v="15.85"/>
    <n v="47.55"/>
    <x v="1"/>
  </r>
  <r>
    <s v="CWK-60159-881"/>
    <x v="47"/>
    <s v="04671-85591-RT"/>
    <s v="E-D-0.2"/>
    <x v="3"/>
    <x v="50"/>
    <s v="tgrizard1k@odnoklassniki.ru"/>
    <x v="0"/>
    <x v="1"/>
    <x v="2"/>
    <x v="3"/>
    <n v="3.645"/>
    <n v="10.935"/>
    <x v="0"/>
  </r>
  <r>
    <s v="EEG-74197-843"/>
    <x v="48"/>
    <s v="25729-68859-UA"/>
    <s v="E-L-1"/>
    <x v="4"/>
    <x v="51"/>
    <s v="rrelton1l@stanford.edu"/>
    <x v="0"/>
    <x v="1"/>
    <x v="1"/>
    <x v="0"/>
    <n v="14.85"/>
    <n v="59.4"/>
    <x v="1"/>
  </r>
  <r>
    <s v="UCZ-59708-525"/>
    <x v="49"/>
    <s v="05501-86351-NX"/>
    <s v="L-D-2.5"/>
    <x v="3"/>
    <x v="52"/>
    <s v=" "/>
    <x v="0"/>
    <x v="3"/>
    <x v="2"/>
    <x v="2"/>
    <n v="29.784999999999997"/>
    <n v="89.35499999999999"/>
    <x v="0"/>
  </r>
  <r>
    <s v="HUB-47311-849"/>
    <x v="50"/>
    <s v="04521-04300-OK"/>
    <s v="L-M-0.5"/>
    <x v="3"/>
    <x v="53"/>
    <s v="sgilroy1n@eepurl.com"/>
    <x v="0"/>
    <x v="3"/>
    <x v="0"/>
    <x v="1"/>
    <n v="8.73"/>
    <n v="26.19"/>
    <x v="0"/>
  </r>
  <r>
    <s v="WYM-17686-694"/>
    <x v="51"/>
    <s v="58689-55264-VK"/>
    <s v="A-D-2.5"/>
    <x v="1"/>
    <x v="54"/>
    <s v="ccottingham1o@wikipedia.org"/>
    <x v="0"/>
    <x v="2"/>
    <x v="2"/>
    <x v="2"/>
    <n v="22.884999999999998"/>
    <n v="114.42499999999998"/>
    <x v="1"/>
  </r>
  <r>
    <s v="ZYQ-15797-695"/>
    <x v="52"/>
    <s v="79436-73011-MM"/>
    <s v="R-D-0.5"/>
    <x v="1"/>
    <x v="55"/>
    <s v=" "/>
    <x v="2"/>
    <x v="0"/>
    <x v="2"/>
    <x v="1"/>
    <n v="5.3699999999999992"/>
    <n v="26.849999999999994"/>
    <x v="0"/>
  </r>
  <r>
    <s v="EEJ-16185-108"/>
    <x v="53"/>
    <s v="65552-60476-KY"/>
    <s v="L-L-0.2"/>
    <x v="1"/>
    <x v="56"/>
    <s v=" "/>
    <x v="0"/>
    <x v="3"/>
    <x v="1"/>
    <x v="3"/>
    <n v="4.7549999999999999"/>
    <n v="23.774999999999999"/>
    <x v="0"/>
  </r>
  <r>
    <s v="RWR-77888-800"/>
    <x v="54"/>
    <s v="69904-02729-YS"/>
    <s v="A-M-0.5"/>
    <x v="2"/>
    <x v="57"/>
    <s v="adykes1r@eventbrite.com"/>
    <x v="0"/>
    <x v="2"/>
    <x v="0"/>
    <x v="1"/>
    <n v="6.75"/>
    <n v="6.75"/>
    <x v="1"/>
  </r>
  <r>
    <s v="LHN-75209-742"/>
    <x v="55"/>
    <s v="01433-04270-AX"/>
    <s v="R-M-0.5"/>
    <x v="5"/>
    <x v="58"/>
    <s v=" "/>
    <x v="0"/>
    <x v="0"/>
    <x v="0"/>
    <x v="1"/>
    <n v="5.97"/>
    <n v="35.82"/>
    <x v="0"/>
  </r>
  <r>
    <s v="TIR-71396-998"/>
    <x v="56"/>
    <s v="14204-14186-LA"/>
    <s v="R-D-2.5"/>
    <x v="4"/>
    <x v="59"/>
    <s v="acockrem1t@engadget.com"/>
    <x v="0"/>
    <x v="0"/>
    <x v="2"/>
    <x v="2"/>
    <n v="20.584999999999997"/>
    <n v="82.339999999999989"/>
    <x v="0"/>
  </r>
  <r>
    <s v="RXF-37618-213"/>
    <x v="57"/>
    <s v="32948-34398-HC"/>
    <s v="R-L-0.5"/>
    <x v="2"/>
    <x v="60"/>
    <s v="bumpleby1u@soundcloud.com"/>
    <x v="0"/>
    <x v="0"/>
    <x v="1"/>
    <x v="1"/>
    <n v="7.169999999999999"/>
    <n v="7.169999999999999"/>
    <x v="0"/>
  </r>
  <r>
    <s v="ANM-16388-634"/>
    <x v="58"/>
    <s v="77343-52608-FF"/>
    <s v="L-L-0.2"/>
    <x v="0"/>
    <x v="61"/>
    <s v="nsaleway1v@dedecms.com"/>
    <x v="0"/>
    <x v="3"/>
    <x v="1"/>
    <x v="3"/>
    <n v="4.7549999999999999"/>
    <n v="9.51"/>
    <x v="1"/>
  </r>
  <r>
    <s v="WYL-29300-070"/>
    <x v="59"/>
    <s v="42770-36274-QA"/>
    <s v="R-M-0.2"/>
    <x v="2"/>
    <x v="62"/>
    <s v="hgoulter1w@abc.net.au"/>
    <x v="0"/>
    <x v="0"/>
    <x v="0"/>
    <x v="3"/>
    <n v="2.9849999999999999"/>
    <n v="2.9849999999999999"/>
    <x v="1"/>
  </r>
  <r>
    <s v="JHW-74554-805"/>
    <x v="60"/>
    <s v="14103-58987-ZU"/>
    <s v="R-M-1"/>
    <x v="5"/>
    <x v="63"/>
    <s v="grizzello1x@symantec.com"/>
    <x v="2"/>
    <x v="0"/>
    <x v="0"/>
    <x v="0"/>
    <n v="9.9499999999999993"/>
    <n v="59.699999999999996"/>
    <x v="0"/>
  </r>
  <r>
    <s v="KYS-27063-603"/>
    <x v="61"/>
    <s v="69958-32065-SW"/>
    <s v="E-L-2.5"/>
    <x v="4"/>
    <x v="64"/>
    <s v="slist1y@mapquest.com"/>
    <x v="0"/>
    <x v="1"/>
    <x v="1"/>
    <x v="2"/>
    <n v="34.154999999999994"/>
    <n v="136.61999999999998"/>
    <x v="1"/>
  </r>
  <r>
    <s v="GAZ-58626-277"/>
    <x v="62"/>
    <s v="69533-84907-FA"/>
    <s v="L-L-0.2"/>
    <x v="0"/>
    <x v="65"/>
    <s v="sedmondson1z@theguardian.com"/>
    <x v="1"/>
    <x v="3"/>
    <x v="1"/>
    <x v="3"/>
    <n v="4.7549999999999999"/>
    <n v="9.51"/>
    <x v="1"/>
  </r>
  <r>
    <s v="RPJ-37787-335"/>
    <x v="63"/>
    <s v="76005-95461-CI"/>
    <s v="A-M-2.5"/>
    <x v="3"/>
    <x v="66"/>
    <s v=" "/>
    <x v="0"/>
    <x v="2"/>
    <x v="0"/>
    <x v="2"/>
    <n v="25.874999999999996"/>
    <n v="77.624999999999986"/>
    <x v="1"/>
  </r>
  <r>
    <s v="LEF-83057-763"/>
    <x v="64"/>
    <s v="15395-90855-VB"/>
    <s v="L-M-0.2"/>
    <x v="1"/>
    <x v="67"/>
    <s v=" "/>
    <x v="0"/>
    <x v="3"/>
    <x v="0"/>
    <x v="3"/>
    <n v="4.3650000000000002"/>
    <n v="21.825000000000003"/>
    <x v="0"/>
  </r>
  <r>
    <s v="RPW-36123-215"/>
    <x v="65"/>
    <s v="80640-45811-LB"/>
    <s v="E-L-0.5"/>
    <x v="0"/>
    <x v="68"/>
    <s v="jrangall22@newsvine.com"/>
    <x v="0"/>
    <x v="1"/>
    <x v="1"/>
    <x v="1"/>
    <n v="8.91"/>
    <n v="17.82"/>
    <x v="0"/>
  </r>
  <r>
    <s v="WLL-59044-117"/>
    <x v="66"/>
    <s v="28476-04082-GR"/>
    <s v="R-D-1"/>
    <x v="5"/>
    <x v="69"/>
    <s v="kboorn23@ezinearticles.com"/>
    <x v="1"/>
    <x v="0"/>
    <x v="2"/>
    <x v="0"/>
    <n v="8.9499999999999993"/>
    <n v="53.699999999999996"/>
    <x v="0"/>
  </r>
  <r>
    <s v="AWT-22827-563"/>
    <x v="67"/>
    <s v="12018-75670-EU"/>
    <s v="R-L-0.2"/>
    <x v="2"/>
    <x v="70"/>
    <s v=" "/>
    <x v="1"/>
    <x v="0"/>
    <x v="1"/>
    <x v="3"/>
    <n v="3.5849999999999995"/>
    <n v="3.5849999999999995"/>
    <x v="0"/>
  </r>
  <r>
    <s v="QLM-07145-668"/>
    <x v="68"/>
    <s v="86437-17399-FK"/>
    <s v="E-D-0.2"/>
    <x v="0"/>
    <x v="71"/>
    <s v="celgey25@webs.com"/>
    <x v="0"/>
    <x v="1"/>
    <x v="2"/>
    <x v="3"/>
    <n v="3.645"/>
    <n v="7.29"/>
    <x v="1"/>
  </r>
  <r>
    <s v="HVQ-64398-930"/>
    <x v="69"/>
    <s v="62979-53167-ML"/>
    <s v="A-M-0.5"/>
    <x v="5"/>
    <x v="72"/>
    <s v="lmizzi26@rakuten.co.jp"/>
    <x v="0"/>
    <x v="2"/>
    <x v="0"/>
    <x v="1"/>
    <n v="6.75"/>
    <n v="40.5"/>
    <x v="0"/>
  </r>
  <r>
    <s v="WRT-40778-247"/>
    <x v="70"/>
    <s v="54810-81899-HL"/>
    <s v="R-L-1"/>
    <x v="4"/>
    <x v="73"/>
    <s v="cgiacomazzo27@jigsy.com"/>
    <x v="0"/>
    <x v="0"/>
    <x v="1"/>
    <x v="0"/>
    <n v="11.95"/>
    <n v="47.8"/>
    <x v="1"/>
  </r>
  <r>
    <s v="SUB-13006-125"/>
    <x v="71"/>
    <s v="26103-41504-IB"/>
    <s v="A-L-0.5"/>
    <x v="1"/>
    <x v="74"/>
    <s v="aarnow28@arizona.edu"/>
    <x v="0"/>
    <x v="2"/>
    <x v="1"/>
    <x v="1"/>
    <n v="7.77"/>
    <n v="38.849999999999994"/>
    <x v="0"/>
  </r>
  <r>
    <s v="CQM-49696-263"/>
    <x v="72"/>
    <s v="76534-45229-SG"/>
    <s v="L-L-2.5"/>
    <x v="3"/>
    <x v="75"/>
    <s v="syann29@senate.gov"/>
    <x v="0"/>
    <x v="3"/>
    <x v="1"/>
    <x v="2"/>
    <n v="36.454999999999998"/>
    <n v="109.36499999999999"/>
    <x v="0"/>
  </r>
  <r>
    <s v="KXN-85094-246"/>
    <x v="73"/>
    <s v="81744-27332-RR"/>
    <s v="L-M-2.5"/>
    <x v="3"/>
    <x v="76"/>
    <s v="bnaulls2a@tiny.cc"/>
    <x v="1"/>
    <x v="3"/>
    <x v="0"/>
    <x v="2"/>
    <n v="33.464999999999996"/>
    <n v="100.39499999999998"/>
    <x v="0"/>
  </r>
  <r>
    <s v="XOQ-12405-419"/>
    <x v="74"/>
    <s v="91513-75657-PH"/>
    <s v="R-D-2.5"/>
    <x v="4"/>
    <x v="77"/>
    <s v=" "/>
    <x v="0"/>
    <x v="0"/>
    <x v="2"/>
    <x v="2"/>
    <n v="20.584999999999997"/>
    <n v="82.339999999999989"/>
    <x v="0"/>
  </r>
  <r>
    <s v="HYF-10254-369"/>
    <x v="75"/>
    <s v="30373-66619-CB"/>
    <s v="L-L-0.5"/>
    <x v="2"/>
    <x v="78"/>
    <s v="zsherewood2c@apache.org"/>
    <x v="0"/>
    <x v="3"/>
    <x v="1"/>
    <x v="1"/>
    <n v="9.51"/>
    <n v="9.51"/>
    <x v="1"/>
  </r>
  <r>
    <s v="XXJ-47000-307"/>
    <x v="76"/>
    <s v="31582-23562-FM"/>
    <s v="A-L-2.5"/>
    <x v="3"/>
    <x v="79"/>
    <s v="jdufaire2d@fc2.com"/>
    <x v="0"/>
    <x v="2"/>
    <x v="1"/>
    <x v="2"/>
    <n v="29.784999999999997"/>
    <n v="89.35499999999999"/>
    <x v="1"/>
  </r>
  <r>
    <s v="XXJ-47000-307"/>
    <x v="76"/>
    <s v="31582-23562-FM"/>
    <s v="A-D-0.2"/>
    <x v="4"/>
    <x v="79"/>
    <s v="jdufaire2d@fc2.com"/>
    <x v="0"/>
    <x v="2"/>
    <x v="2"/>
    <x v="3"/>
    <n v="2.9849999999999999"/>
    <n v="11.94"/>
    <x v="1"/>
  </r>
  <r>
    <s v="ZDK-82166-357"/>
    <x v="77"/>
    <s v="81431-12577-VD"/>
    <s v="A-M-1"/>
    <x v="3"/>
    <x v="80"/>
    <s v="bkeaveney2f@netlog.com"/>
    <x v="0"/>
    <x v="2"/>
    <x v="0"/>
    <x v="0"/>
    <n v="11.25"/>
    <n v="33.75"/>
    <x v="1"/>
  </r>
  <r>
    <s v="IHN-19982-362"/>
    <x v="78"/>
    <s v="68894-91205-MP"/>
    <s v="R-L-1"/>
    <x v="3"/>
    <x v="81"/>
    <s v="egrise2g@cargocollective.com"/>
    <x v="0"/>
    <x v="0"/>
    <x v="1"/>
    <x v="0"/>
    <n v="11.95"/>
    <n v="35.849999999999994"/>
    <x v="1"/>
  </r>
  <r>
    <s v="VMT-10030-889"/>
    <x v="79"/>
    <s v="87602-55754-VN"/>
    <s v="A-L-1"/>
    <x v="5"/>
    <x v="82"/>
    <s v="tgottelier2h@vistaprint.com"/>
    <x v="0"/>
    <x v="2"/>
    <x v="1"/>
    <x v="0"/>
    <n v="12.95"/>
    <n v="77.699999999999989"/>
    <x v="1"/>
  </r>
  <r>
    <s v="NHL-11063-100"/>
    <x v="80"/>
    <s v="39181-35745-WH"/>
    <s v="A-L-1"/>
    <x v="4"/>
    <x v="83"/>
    <s v=" "/>
    <x v="1"/>
    <x v="2"/>
    <x v="1"/>
    <x v="0"/>
    <n v="12.95"/>
    <n v="51.8"/>
    <x v="0"/>
  </r>
  <r>
    <s v="ROV-87448-086"/>
    <x v="81"/>
    <s v="30381-64762-NG"/>
    <s v="A-M-2.5"/>
    <x v="4"/>
    <x v="84"/>
    <s v="agreenhead2j@dailymail.co.uk"/>
    <x v="0"/>
    <x v="2"/>
    <x v="0"/>
    <x v="2"/>
    <n v="25.874999999999996"/>
    <n v="103.49999999999999"/>
    <x v="1"/>
  </r>
  <r>
    <s v="DGY-35773-612"/>
    <x v="82"/>
    <s v="17503-27693-ZH"/>
    <s v="E-L-1"/>
    <x v="3"/>
    <x v="85"/>
    <s v=" "/>
    <x v="0"/>
    <x v="1"/>
    <x v="1"/>
    <x v="0"/>
    <n v="14.85"/>
    <n v="44.55"/>
    <x v="0"/>
  </r>
  <r>
    <s v="YWH-50638-556"/>
    <x v="83"/>
    <s v="89442-35633-HJ"/>
    <s v="E-L-0.5"/>
    <x v="4"/>
    <x v="86"/>
    <s v="elangcaster2l@spotify.com"/>
    <x v="2"/>
    <x v="1"/>
    <x v="1"/>
    <x v="1"/>
    <n v="8.91"/>
    <n v="35.64"/>
    <x v="0"/>
  </r>
  <r>
    <s v="ISL-11200-600"/>
    <x v="84"/>
    <s v="13654-85265-IL"/>
    <s v="A-D-0.2"/>
    <x v="5"/>
    <x v="87"/>
    <s v=" "/>
    <x v="1"/>
    <x v="2"/>
    <x v="2"/>
    <x v="3"/>
    <n v="2.9849999999999999"/>
    <n v="17.91"/>
    <x v="0"/>
  </r>
  <r>
    <s v="LBZ-75997-047"/>
    <x v="85"/>
    <s v="40946-22090-FP"/>
    <s v="A-M-2.5"/>
    <x v="5"/>
    <x v="88"/>
    <s v="nmagauran2n@51.la"/>
    <x v="0"/>
    <x v="2"/>
    <x v="0"/>
    <x v="2"/>
    <n v="25.874999999999996"/>
    <n v="155.24999999999997"/>
    <x v="1"/>
  </r>
  <r>
    <s v="EUH-08089-954"/>
    <x v="86"/>
    <s v="29050-93691-TS"/>
    <s v="A-D-0.2"/>
    <x v="0"/>
    <x v="89"/>
    <s v="vkirdsch2o@google.fr"/>
    <x v="0"/>
    <x v="2"/>
    <x v="2"/>
    <x v="3"/>
    <n v="2.9849999999999999"/>
    <n v="5.97"/>
    <x v="1"/>
  </r>
  <r>
    <s v="BLD-12227-251"/>
    <x v="87"/>
    <s v="64395-74865-WF"/>
    <s v="A-M-0.5"/>
    <x v="0"/>
    <x v="90"/>
    <s v="iwhapple2p@com.com"/>
    <x v="0"/>
    <x v="2"/>
    <x v="0"/>
    <x v="1"/>
    <n v="6.75"/>
    <n v="13.5"/>
    <x v="1"/>
  </r>
  <r>
    <s v="OPY-30711-853"/>
    <x v="25"/>
    <s v="81861-66046-SU"/>
    <s v="A-D-0.2"/>
    <x v="2"/>
    <x v="91"/>
    <s v=" "/>
    <x v="1"/>
    <x v="2"/>
    <x v="2"/>
    <x v="3"/>
    <n v="2.9849999999999999"/>
    <n v="2.9849999999999999"/>
    <x v="1"/>
  </r>
  <r>
    <s v="DBC-44122-300"/>
    <x v="88"/>
    <s v="13366-78506-KP"/>
    <s v="L-M-0.2"/>
    <x v="3"/>
    <x v="92"/>
    <s v=" "/>
    <x v="0"/>
    <x v="3"/>
    <x v="0"/>
    <x v="3"/>
    <n v="4.3650000000000002"/>
    <n v="13.095000000000001"/>
    <x v="0"/>
  </r>
  <r>
    <s v="FJQ-60035-234"/>
    <x v="89"/>
    <s v="08847-29858-HN"/>
    <s v="A-L-0.2"/>
    <x v="0"/>
    <x v="93"/>
    <s v=" "/>
    <x v="0"/>
    <x v="2"/>
    <x v="1"/>
    <x v="3"/>
    <n v="3.8849999999999998"/>
    <n v="7.77"/>
    <x v="0"/>
  </r>
  <r>
    <s v="HSF-66926-425"/>
    <x v="90"/>
    <s v="00539-42510-RY"/>
    <s v="L-D-2.5"/>
    <x v="1"/>
    <x v="94"/>
    <s v="nyoules2t@reference.com"/>
    <x v="1"/>
    <x v="3"/>
    <x v="2"/>
    <x v="2"/>
    <n v="29.784999999999997"/>
    <n v="148.92499999999998"/>
    <x v="0"/>
  </r>
  <r>
    <s v="LQG-41416-375"/>
    <x v="91"/>
    <s v="45190-08727-NV"/>
    <s v="L-D-1"/>
    <x v="3"/>
    <x v="95"/>
    <s v="daizikovitz2u@answers.com"/>
    <x v="1"/>
    <x v="3"/>
    <x v="2"/>
    <x v="0"/>
    <n v="12.95"/>
    <n v="38.849999999999994"/>
    <x v="0"/>
  </r>
  <r>
    <s v="VZO-97265-841"/>
    <x v="92"/>
    <s v="87049-37901-FU"/>
    <s v="R-M-0.2"/>
    <x v="4"/>
    <x v="96"/>
    <s v="brevel2v@fastcompany.com"/>
    <x v="0"/>
    <x v="0"/>
    <x v="0"/>
    <x v="3"/>
    <n v="2.9849999999999999"/>
    <n v="11.94"/>
    <x v="1"/>
  </r>
  <r>
    <s v="MOR-12987-399"/>
    <x v="93"/>
    <s v="34015-31593-JC"/>
    <s v="L-M-1"/>
    <x v="5"/>
    <x v="97"/>
    <s v="epriddis2w@nationalgeographic.com"/>
    <x v="0"/>
    <x v="3"/>
    <x v="0"/>
    <x v="0"/>
    <n v="14.55"/>
    <n v="87.300000000000011"/>
    <x v="1"/>
  </r>
  <r>
    <s v="UOA-23786-489"/>
    <x v="94"/>
    <s v="90305-50099-SV"/>
    <s v="A-M-0.5"/>
    <x v="5"/>
    <x v="98"/>
    <s v="qveel2x@jugem.jp"/>
    <x v="0"/>
    <x v="2"/>
    <x v="0"/>
    <x v="1"/>
    <n v="6.75"/>
    <n v="40.5"/>
    <x v="0"/>
  </r>
  <r>
    <s v="AJL-52941-018"/>
    <x v="95"/>
    <s v="55871-61935-MF"/>
    <s v="E-D-1"/>
    <x v="0"/>
    <x v="99"/>
    <s v="lconyers2y@twitter.com"/>
    <x v="0"/>
    <x v="1"/>
    <x v="2"/>
    <x v="0"/>
    <n v="12.15"/>
    <n v="24.3"/>
    <x v="1"/>
  </r>
  <r>
    <s v="XSZ-84273-421"/>
    <x v="96"/>
    <s v="15405-60469-TM"/>
    <s v="R-M-0.5"/>
    <x v="3"/>
    <x v="100"/>
    <s v="pwye2z@dagondesign.com"/>
    <x v="0"/>
    <x v="0"/>
    <x v="0"/>
    <x v="1"/>
    <n v="5.97"/>
    <n v="17.91"/>
    <x v="0"/>
  </r>
  <r>
    <s v="NUN-48214-216"/>
    <x v="97"/>
    <s v="06953-94794-FB"/>
    <s v="A-M-0.5"/>
    <x v="4"/>
    <x v="101"/>
    <s v=" "/>
    <x v="0"/>
    <x v="2"/>
    <x v="0"/>
    <x v="1"/>
    <n v="6.75"/>
    <n v="27"/>
    <x v="1"/>
  </r>
  <r>
    <s v="AKV-93064-769"/>
    <x v="98"/>
    <s v="22305-40299-CY"/>
    <s v="L-D-0.5"/>
    <x v="2"/>
    <x v="102"/>
    <s v="tsheryn31@mtv.com"/>
    <x v="0"/>
    <x v="3"/>
    <x v="2"/>
    <x v="1"/>
    <n v="7.77"/>
    <n v="7.77"/>
    <x v="0"/>
  </r>
  <r>
    <s v="BRB-40903-533"/>
    <x v="99"/>
    <s v="09020-56774-GU"/>
    <s v="E-L-0.2"/>
    <x v="3"/>
    <x v="103"/>
    <s v="mredgrave32@cargocollective.com"/>
    <x v="0"/>
    <x v="1"/>
    <x v="1"/>
    <x v="3"/>
    <n v="4.4550000000000001"/>
    <n v="13.365"/>
    <x v="0"/>
  </r>
  <r>
    <s v="GPR-19973-483"/>
    <x v="100"/>
    <s v="92926-08470-YS"/>
    <s v="R-D-0.5"/>
    <x v="1"/>
    <x v="104"/>
    <s v="bfominov33@yale.edu"/>
    <x v="0"/>
    <x v="0"/>
    <x v="2"/>
    <x v="1"/>
    <n v="5.3699999999999992"/>
    <n v="26.849999999999994"/>
    <x v="1"/>
  </r>
  <r>
    <s v="XIY-43041-882"/>
    <x v="101"/>
    <s v="07250-63194-JO"/>
    <s v="A-M-1"/>
    <x v="2"/>
    <x v="105"/>
    <s v="scritchlow34@un.org"/>
    <x v="0"/>
    <x v="2"/>
    <x v="0"/>
    <x v="0"/>
    <n v="11.25"/>
    <n v="11.25"/>
    <x v="1"/>
  </r>
  <r>
    <s v="YGY-98425-969"/>
    <x v="102"/>
    <s v="63787-96257-TQ"/>
    <s v="L-M-1"/>
    <x v="2"/>
    <x v="106"/>
    <s v="msteptow35@earthlink.net"/>
    <x v="1"/>
    <x v="3"/>
    <x v="0"/>
    <x v="0"/>
    <n v="14.55"/>
    <n v="14.55"/>
    <x v="1"/>
  </r>
  <r>
    <s v="MSB-08397-648"/>
    <x v="103"/>
    <s v="49530-25460-RW"/>
    <s v="R-L-0.2"/>
    <x v="4"/>
    <x v="107"/>
    <s v=" "/>
    <x v="0"/>
    <x v="0"/>
    <x v="1"/>
    <x v="3"/>
    <n v="3.5849999999999995"/>
    <n v="14.339999999999998"/>
    <x v="1"/>
  </r>
  <r>
    <s v="WDR-06028-345"/>
    <x v="104"/>
    <s v="66508-21373-OQ"/>
    <s v="L-L-1"/>
    <x v="2"/>
    <x v="108"/>
    <s v="imulliner37@pinterest.com"/>
    <x v="2"/>
    <x v="3"/>
    <x v="1"/>
    <x v="0"/>
    <n v="15.85"/>
    <n v="15.85"/>
    <x v="1"/>
  </r>
  <r>
    <s v="MXM-42948-061"/>
    <x v="105"/>
    <s v="20203-03950-FY"/>
    <s v="L-L-0.2"/>
    <x v="4"/>
    <x v="109"/>
    <s v="gstandley38@dion.ne.jp"/>
    <x v="1"/>
    <x v="3"/>
    <x v="1"/>
    <x v="3"/>
    <n v="4.7549999999999999"/>
    <n v="19.02"/>
    <x v="0"/>
  </r>
  <r>
    <s v="MGQ-98961-173"/>
    <x v="11"/>
    <s v="83895-90735-XH"/>
    <s v="L-L-0.5"/>
    <x v="4"/>
    <x v="110"/>
    <s v="bdrage39@youku.com"/>
    <x v="0"/>
    <x v="3"/>
    <x v="1"/>
    <x v="1"/>
    <n v="9.51"/>
    <n v="38.04"/>
    <x v="1"/>
  </r>
  <r>
    <s v="RFH-64349-897"/>
    <x v="106"/>
    <s v="61954-61462-RJ"/>
    <s v="E-D-0.5"/>
    <x v="3"/>
    <x v="111"/>
    <s v="myallop3a@fema.gov"/>
    <x v="0"/>
    <x v="1"/>
    <x v="2"/>
    <x v="1"/>
    <n v="7.29"/>
    <n v="21.87"/>
    <x v="0"/>
  </r>
  <r>
    <s v="TKL-20738-660"/>
    <x v="107"/>
    <s v="47939-53158-LS"/>
    <s v="E-M-0.2"/>
    <x v="2"/>
    <x v="112"/>
    <s v="cswitsur3b@chronoengine.com"/>
    <x v="0"/>
    <x v="1"/>
    <x v="0"/>
    <x v="3"/>
    <n v="4.125"/>
    <n v="4.125"/>
    <x v="1"/>
  </r>
  <r>
    <s v="TKL-20738-660"/>
    <x v="107"/>
    <s v="47939-53158-LS"/>
    <s v="A-L-0.2"/>
    <x v="2"/>
    <x v="112"/>
    <s v="cswitsur3b@chronoengine.com"/>
    <x v="0"/>
    <x v="2"/>
    <x v="1"/>
    <x v="3"/>
    <n v="3.8849999999999998"/>
    <n v="3.8849999999999998"/>
    <x v="1"/>
  </r>
  <r>
    <s v="TKL-20738-660"/>
    <x v="107"/>
    <s v="47939-53158-LS"/>
    <s v="E-M-1"/>
    <x v="1"/>
    <x v="112"/>
    <s v="cswitsur3b@chronoengine.com"/>
    <x v="0"/>
    <x v="1"/>
    <x v="0"/>
    <x v="0"/>
    <n v="13.75"/>
    <n v="68.75"/>
    <x v="1"/>
  </r>
  <r>
    <s v="GOW-03198-575"/>
    <x v="108"/>
    <s v="61513-27752-FA"/>
    <s v="A-D-0.5"/>
    <x v="4"/>
    <x v="113"/>
    <s v="mludwell3e@blogger.com"/>
    <x v="0"/>
    <x v="2"/>
    <x v="2"/>
    <x v="1"/>
    <n v="5.97"/>
    <n v="23.88"/>
    <x v="0"/>
  </r>
  <r>
    <s v="QJB-90477-635"/>
    <x v="109"/>
    <s v="89714-19856-WX"/>
    <s v="L-L-2.5"/>
    <x v="4"/>
    <x v="114"/>
    <s v="dbeauchamp3f@usda.gov"/>
    <x v="0"/>
    <x v="3"/>
    <x v="1"/>
    <x v="2"/>
    <n v="36.454999999999998"/>
    <n v="145.82"/>
    <x v="1"/>
  </r>
  <r>
    <s v="MWP-46239-785"/>
    <x v="110"/>
    <s v="87979-56781-YV"/>
    <s v="L-M-0.2"/>
    <x v="1"/>
    <x v="115"/>
    <s v="srodliff3g@ted.com"/>
    <x v="0"/>
    <x v="3"/>
    <x v="0"/>
    <x v="3"/>
    <n v="4.3650000000000002"/>
    <n v="21.825000000000003"/>
    <x v="0"/>
  </r>
  <r>
    <s v="QDV-03406-248"/>
    <x v="111"/>
    <s v="74126-88836-KA"/>
    <s v="L-M-0.5"/>
    <x v="3"/>
    <x v="116"/>
    <s v="swoodham3h@businesswire.com"/>
    <x v="1"/>
    <x v="3"/>
    <x v="0"/>
    <x v="1"/>
    <n v="8.73"/>
    <n v="26.19"/>
    <x v="0"/>
  </r>
  <r>
    <s v="GPH-40635-105"/>
    <x v="112"/>
    <s v="37397-05992-VO"/>
    <s v="A-M-1"/>
    <x v="2"/>
    <x v="117"/>
    <s v="hsynnot3i@about.com"/>
    <x v="0"/>
    <x v="2"/>
    <x v="0"/>
    <x v="0"/>
    <n v="11.25"/>
    <n v="11.25"/>
    <x v="1"/>
  </r>
  <r>
    <s v="JOM-80930-071"/>
    <x v="113"/>
    <s v="54904-18397-UD"/>
    <s v="L-D-1"/>
    <x v="5"/>
    <x v="118"/>
    <s v="rlepere3j@shop-pro.jp"/>
    <x v="1"/>
    <x v="3"/>
    <x v="2"/>
    <x v="0"/>
    <n v="12.95"/>
    <n v="77.699999999999989"/>
    <x v="1"/>
  </r>
  <r>
    <s v="OIL-26493-755"/>
    <x v="114"/>
    <s v="19017-95853-EK"/>
    <s v="A-M-0.5"/>
    <x v="2"/>
    <x v="119"/>
    <s v="twoofinden3k@businesswire.com"/>
    <x v="0"/>
    <x v="2"/>
    <x v="0"/>
    <x v="1"/>
    <n v="6.75"/>
    <n v="6.75"/>
    <x v="1"/>
  </r>
  <r>
    <s v="CYV-13426-645"/>
    <x v="115"/>
    <s v="88593-59934-VU"/>
    <s v="E-D-1"/>
    <x v="2"/>
    <x v="120"/>
    <s v="edacca3l@google.pl"/>
    <x v="0"/>
    <x v="1"/>
    <x v="2"/>
    <x v="0"/>
    <n v="12.15"/>
    <n v="12.15"/>
    <x v="0"/>
  </r>
  <r>
    <s v="WRP-39846-614"/>
    <x v="49"/>
    <s v="47493-68564-YM"/>
    <s v="A-L-2.5"/>
    <x v="1"/>
    <x v="121"/>
    <s v=" "/>
    <x v="1"/>
    <x v="2"/>
    <x v="1"/>
    <x v="2"/>
    <n v="29.784999999999997"/>
    <n v="148.92499999999998"/>
    <x v="0"/>
  </r>
  <r>
    <s v="VDZ-76673-968"/>
    <x v="116"/>
    <s v="82246-82543-DW"/>
    <s v="E-D-0.5"/>
    <x v="0"/>
    <x v="122"/>
    <s v="bhindsberg3n@blogs.com"/>
    <x v="0"/>
    <x v="1"/>
    <x v="2"/>
    <x v="1"/>
    <n v="7.29"/>
    <n v="14.58"/>
    <x v="0"/>
  </r>
  <r>
    <s v="VTV-03546-175"/>
    <x v="117"/>
    <s v="03384-62101-IY"/>
    <s v="A-L-2.5"/>
    <x v="1"/>
    <x v="123"/>
    <s v="orobins3o@salon.com"/>
    <x v="0"/>
    <x v="2"/>
    <x v="1"/>
    <x v="2"/>
    <n v="29.784999999999997"/>
    <n v="148.92499999999998"/>
    <x v="0"/>
  </r>
  <r>
    <s v="GHR-72274-715"/>
    <x v="118"/>
    <s v="86881-41559-OR"/>
    <s v="L-D-1"/>
    <x v="2"/>
    <x v="124"/>
    <s v="osyseland3p@independent.co.uk"/>
    <x v="0"/>
    <x v="3"/>
    <x v="2"/>
    <x v="0"/>
    <n v="12.95"/>
    <n v="12.95"/>
    <x v="1"/>
  </r>
  <r>
    <s v="ZGK-97262-313"/>
    <x v="119"/>
    <s v="02536-18494-AQ"/>
    <s v="E-M-2.5"/>
    <x v="3"/>
    <x v="125"/>
    <s v=" "/>
    <x v="0"/>
    <x v="1"/>
    <x v="0"/>
    <x v="2"/>
    <n v="31.624999999999996"/>
    <n v="94.874999999999986"/>
    <x v="0"/>
  </r>
  <r>
    <s v="ZFS-30776-804"/>
    <x v="120"/>
    <s v="58638-01029-CB"/>
    <s v="A-L-0.5"/>
    <x v="1"/>
    <x v="126"/>
    <s v="bmcamish2e@tripadvisor.com"/>
    <x v="0"/>
    <x v="2"/>
    <x v="1"/>
    <x v="1"/>
    <n v="7.77"/>
    <n v="38.849999999999994"/>
    <x v="0"/>
  </r>
  <r>
    <s v="QUU-91729-492"/>
    <x v="121"/>
    <s v="90312-11148-LA"/>
    <s v="A-D-0.2"/>
    <x v="4"/>
    <x v="127"/>
    <s v="lkeenleyside3s@topsy.com"/>
    <x v="0"/>
    <x v="2"/>
    <x v="2"/>
    <x v="3"/>
    <n v="2.9849999999999999"/>
    <n v="11.94"/>
    <x v="1"/>
  </r>
  <r>
    <s v="PVI-72795-960"/>
    <x v="122"/>
    <s v="68239-74809-TF"/>
    <s v="E-L-2.5"/>
    <x v="3"/>
    <x v="128"/>
    <s v=" "/>
    <x v="1"/>
    <x v="1"/>
    <x v="1"/>
    <x v="2"/>
    <n v="34.154999999999994"/>
    <n v="102.46499999999997"/>
    <x v="1"/>
  </r>
  <r>
    <s v="PPP-78935-365"/>
    <x v="123"/>
    <s v="91074-60023-IP"/>
    <s v="E-D-1"/>
    <x v="4"/>
    <x v="129"/>
    <s v=" "/>
    <x v="0"/>
    <x v="1"/>
    <x v="2"/>
    <x v="0"/>
    <n v="12.15"/>
    <n v="48.6"/>
    <x v="1"/>
  </r>
  <r>
    <s v="JUO-34131-517"/>
    <x v="124"/>
    <s v="07972-83748-JI"/>
    <s v="L-D-1"/>
    <x v="5"/>
    <x v="130"/>
    <s v=" "/>
    <x v="0"/>
    <x v="3"/>
    <x v="2"/>
    <x v="0"/>
    <n v="12.95"/>
    <n v="77.699999999999989"/>
    <x v="0"/>
  </r>
  <r>
    <s v="ZJE-89333-489"/>
    <x v="125"/>
    <s v="08694-57330-XR"/>
    <s v="L-D-2.5"/>
    <x v="2"/>
    <x v="131"/>
    <s v="vkundt3w@bigcartel.com"/>
    <x v="1"/>
    <x v="3"/>
    <x v="2"/>
    <x v="2"/>
    <n v="29.784999999999997"/>
    <n v="29.784999999999997"/>
    <x v="0"/>
  </r>
  <r>
    <s v="LOO-35324-159"/>
    <x v="126"/>
    <s v="68412-11126-YJ"/>
    <s v="A-L-0.2"/>
    <x v="4"/>
    <x v="132"/>
    <s v="bbett3x@google.de"/>
    <x v="0"/>
    <x v="2"/>
    <x v="1"/>
    <x v="3"/>
    <n v="3.8849999999999998"/>
    <n v="15.54"/>
    <x v="0"/>
  </r>
  <r>
    <s v="JBQ-93412-846"/>
    <x v="127"/>
    <s v="69037-66822-DW"/>
    <s v="E-L-2.5"/>
    <x v="4"/>
    <x v="133"/>
    <s v=" "/>
    <x v="1"/>
    <x v="1"/>
    <x v="1"/>
    <x v="2"/>
    <n v="34.154999999999994"/>
    <n v="136.61999999999998"/>
    <x v="0"/>
  </r>
  <r>
    <s v="EHX-66333-637"/>
    <x v="128"/>
    <s v="01297-94364-XH"/>
    <s v="L-M-0.5"/>
    <x v="0"/>
    <x v="134"/>
    <s v="dstaite3z@scientificamerican.com"/>
    <x v="0"/>
    <x v="3"/>
    <x v="0"/>
    <x v="1"/>
    <n v="8.73"/>
    <n v="17.46"/>
    <x v="1"/>
  </r>
  <r>
    <s v="WXG-25759-236"/>
    <x v="103"/>
    <s v="39919-06540-ZI"/>
    <s v="E-L-2.5"/>
    <x v="0"/>
    <x v="135"/>
    <s v="wkeyse40@apple.com"/>
    <x v="0"/>
    <x v="1"/>
    <x v="1"/>
    <x v="2"/>
    <n v="34.154999999999994"/>
    <n v="68.309999999999988"/>
    <x v="0"/>
  </r>
  <r>
    <s v="QNA-31113-984"/>
    <x v="129"/>
    <s v="60512-78550-WS"/>
    <s v="L-M-0.2"/>
    <x v="4"/>
    <x v="136"/>
    <s v="oclausenthue41@marriott.com"/>
    <x v="0"/>
    <x v="3"/>
    <x v="0"/>
    <x v="3"/>
    <n v="4.3650000000000002"/>
    <n v="17.46"/>
    <x v="1"/>
  </r>
  <r>
    <s v="ZWI-52029-159"/>
    <x v="130"/>
    <s v="40172-12000-AU"/>
    <s v="L-M-1"/>
    <x v="3"/>
    <x v="137"/>
    <s v="lfrancisco42@fema.gov"/>
    <x v="0"/>
    <x v="3"/>
    <x v="0"/>
    <x v="0"/>
    <n v="14.55"/>
    <n v="43.650000000000006"/>
    <x v="1"/>
  </r>
  <r>
    <s v="ZWI-52029-159"/>
    <x v="130"/>
    <s v="40172-12000-AU"/>
    <s v="E-M-1"/>
    <x v="0"/>
    <x v="137"/>
    <s v="lfrancisco42@fema.gov"/>
    <x v="0"/>
    <x v="1"/>
    <x v="0"/>
    <x v="0"/>
    <n v="13.75"/>
    <n v="27.5"/>
    <x v="1"/>
  </r>
  <r>
    <s v="DFS-49954-707"/>
    <x v="131"/>
    <s v="39019-13649-CL"/>
    <s v="E-D-0.2"/>
    <x v="1"/>
    <x v="138"/>
    <s v="gskingle44@clickbank.net"/>
    <x v="0"/>
    <x v="1"/>
    <x v="2"/>
    <x v="3"/>
    <n v="3.645"/>
    <n v="18.225000000000001"/>
    <x v="0"/>
  </r>
  <r>
    <s v="VYP-89830-878"/>
    <x v="132"/>
    <s v="12715-05198-QU"/>
    <s v="A-M-2.5"/>
    <x v="0"/>
    <x v="139"/>
    <s v=" "/>
    <x v="0"/>
    <x v="2"/>
    <x v="0"/>
    <x v="2"/>
    <n v="25.874999999999996"/>
    <n v="51.749999999999993"/>
    <x v="0"/>
  </r>
  <r>
    <s v="AMT-40418-362"/>
    <x v="133"/>
    <s v="04513-76520-QO"/>
    <s v="L-D-1"/>
    <x v="2"/>
    <x v="140"/>
    <s v="jbalsillie46@princeton.edu"/>
    <x v="0"/>
    <x v="3"/>
    <x v="2"/>
    <x v="0"/>
    <n v="12.95"/>
    <n v="12.95"/>
    <x v="0"/>
  </r>
  <r>
    <s v="NFQ-23241-793"/>
    <x v="134"/>
    <s v="88446-59251-SQ"/>
    <s v="A-M-1"/>
    <x v="3"/>
    <x v="141"/>
    <s v=" "/>
    <x v="0"/>
    <x v="2"/>
    <x v="0"/>
    <x v="0"/>
    <n v="11.25"/>
    <n v="33.75"/>
    <x v="0"/>
  </r>
  <r>
    <s v="JQK-64922-985"/>
    <x v="113"/>
    <s v="23779-10274-KN"/>
    <s v="R-M-2.5"/>
    <x v="3"/>
    <x v="142"/>
    <s v="bleffek48@ning.com"/>
    <x v="0"/>
    <x v="0"/>
    <x v="0"/>
    <x v="2"/>
    <n v="22.884999999999998"/>
    <n v="68.655000000000001"/>
    <x v="0"/>
  </r>
  <r>
    <s v="YET-17732-678"/>
    <x v="135"/>
    <s v="57235-92842-DK"/>
    <s v="R-D-0.2"/>
    <x v="2"/>
    <x v="143"/>
    <s v=" "/>
    <x v="0"/>
    <x v="0"/>
    <x v="2"/>
    <x v="3"/>
    <n v="2.6849999999999996"/>
    <n v="2.6849999999999996"/>
    <x v="1"/>
  </r>
  <r>
    <s v="NKW-24945-846"/>
    <x v="35"/>
    <s v="75977-30364-AY"/>
    <s v="A-D-2.5"/>
    <x v="1"/>
    <x v="144"/>
    <s v="jpray4a@youtube.com"/>
    <x v="0"/>
    <x v="2"/>
    <x v="2"/>
    <x v="2"/>
    <n v="22.884999999999998"/>
    <n v="114.42499999999998"/>
    <x v="1"/>
  </r>
  <r>
    <s v="VKA-82720-513"/>
    <x v="136"/>
    <s v="12299-30914-NG"/>
    <s v="A-M-2.5"/>
    <x v="5"/>
    <x v="145"/>
    <s v="gholborn4b@ow.ly"/>
    <x v="0"/>
    <x v="2"/>
    <x v="0"/>
    <x v="2"/>
    <n v="25.874999999999996"/>
    <n v="155.24999999999997"/>
    <x v="0"/>
  </r>
  <r>
    <s v="THA-60599-417"/>
    <x v="137"/>
    <s v="59971-35626-YJ"/>
    <s v="A-M-2.5"/>
    <x v="3"/>
    <x v="146"/>
    <s v="fkeinrat4c@dailymail.co.uk"/>
    <x v="0"/>
    <x v="2"/>
    <x v="0"/>
    <x v="2"/>
    <n v="25.874999999999996"/>
    <n v="77.624999999999986"/>
    <x v="0"/>
  </r>
  <r>
    <s v="MEK-39769-035"/>
    <x v="138"/>
    <s v="15380-76513-PS"/>
    <s v="R-D-2.5"/>
    <x v="3"/>
    <x v="147"/>
    <s v="pyea4d@aol.com"/>
    <x v="1"/>
    <x v="0"/>
    <x v="2"/>
    <x v="2"/>
    <n v="20.584999999999997"/>
    <n v="61.754999999999995"/>
    <x v="1"/>
  </r>
  <r>
    <s v="JAF-18294-750"/>
    <x v="139"/>
    <s v="73564-98204-EY"/>
    <s v="R-D-2.5"/>
    <x v="5"/>
    <x v="148"/>
    <s v=" "/>
    <x v="0"/>
    <x v="0"/>
    <x v="2"/>
    <x v="2"/>
    <n v="20.584999999999997"/>
    <n v="123.50999999999999"/>
    <x v="0"/>
  </r>
  <r>
    <s v="TME-59627-221"/>
    <x v="140"/>
    <s v="72282-40594-RX"/>
    <s v="L-L-2.5"/>
    <x v="5"/>
    <x v="149"/>
    <s v=" "/>
    <x v="0"/>
    <x v="3"/>
    <x v="1"/>
    <x v="2"/>
    <n v="36.454999999999998"/>
    <n v="218.73"/>
    <x v="1"/>
  </r>
  <r>
    <s v="UDG-65353-824"/>
    <x v="141"/>
    <s v="17514-94165-RJ"/>
    <s v="E-M-0.5"/>
    <x v="4"/>
    <x v="150"/>
    <s v="kswede4g@addthis.com"/>
    <x v="0"/>
    <x v="1"/>
    <x v="0"/>
    <x v="1"/>
    <n v="8.25"/>
    <n v="33"/>
    <x v="1"/>
  </r>
  <r>
    <s v="ENQ-42923-176"/>
    <x v="142"/>
    <s v="56248-75861-JX"/>
    <s v="A-L-0.5"/>
    <x v="3"/>
    <x v="151"/>
    <s v="lrubrow4h@microsoft.com"/>
    <x v="0"/>
    <x v="2"/>
    <x v="1"/>
    <x v="1"/>
    <n v="7.77"/>
    <n v="23.31"/>
    <x v="1"/>
  </r>
  <r>
    <s v="CBT-55781-720"/>
    <x v="143"/>
    <s v="97855-54761-IS"/>
    <s v="E-D-0.5"/>
    <x v="3"/>
    <x v="152"/>
    <s v="dtift4i@netvibes.com"/>
    <x v="0"/>
    <x v="1"/>
    <x v="2"/>
    <x v="1"/>
    <n v="7.29"/>
    <n v="21.87"/>
    <x v="0"/>
  </r>
  <r>
    <s v="NEU-86533-016"/>
    <x v="144"/>
    <s v="96544-91644-IT"/>
    <s v="R-D-0.2"/>
    <x v="5"/>
    <x v="153"/>
    <s v="gschonfeld4j@oracle.com"/>
    <x v="0"/>
    <x v="0"/>
    <x v="2"/>
    <x v="3"/>
    <n v="2.6849999999999996"/>
    <n v="16.11"/>
    <x v="1"/>
  </r>
  <r>
    <s v="BYU-58154-603"/>
    <x v="145"/>
    <s v="51971-70393-QM"/>
    <s v="E-D-0.5"/>
    <x v="4"/>
    <x v="154"/>
    <s v="cfeye4k@google.co.jp"/>
    <x v="1"/>
    <x v="1"/>
    <x v="2"/>
    <x v="1"/>
    <n v="7.29"/>
    <n v="29.16"/>
    <x v="1"/>
  </r>
  <r>
    <s v="EHJ-05910-257"/>
    <x v="146"/>
    <s v="06812-11924-IK"/>
    <s v="R-D-1"/>
    <x v="5"/>
    <x v="155"/>
    <s v=" "/>
    <x v="0"/>
    <x v="0"/>
    <x v="2"/>
    <x v="0"/>
    <n v="8.9499999999999993"/>
    <n v="53.699999999999996"/>
    <x v="0"/>
  </r>
  <r>
    <s v="EIL-44855-309"/>
    <x v="147"/>
    <s v="59741-90220-OW"/>
    <s v="R-D-0.5"/>
    <x v="1"/>
    <x v="156"/>
    <s v=" "/>
    <x v="0"/>
    <x v="0"/>
    <x v="2"/>
    <x v="1"/>
    <n v="5.3699999999999992"/>
    <n v="26.849999999999994"/>
    <x v="0"/>
  </r>
  <r>
    <s v="HCA-87224-420"/>
    <x v="148"/>
    <s v="62682-27930-PD"/>
    <s v="E-M-0.5"/>
    <x v="1"/>
    <x v="157"/>
    <s v="tfero4n@comsenz.com"/>
    <x v="0"/>
    <x v="1"/>
    <x v="0"/>
    <x v="1"/>
    <n v="8.25"/>
    <n v="41.25"/>
    <x v="0"/>
  </r>
  <r>
    <s v="ABO-29054-365"/>
    <x v="149"/>
    <s v="00256-19905-YG"/>
    <s v="A-M-0.5"/>
    <x v="5"/>
    <x v="158"/>
    <s v=" "/>
    <x v="1"/>
    <x v="2"/>
    <x v="0"/>
    <x v="1"/>
    <n v="6.75"/>
    <n v="40.5"/>
    <x v="1"/>
  </r>
  <r>
    <s v="TKN-58485-031"/>
    <x v="150"/>
    <s v="38890-22576-UI"/>
    <s v="R-D-1"/>
    <x v="0"/>
    <x v="159"/>
    <s v="fdauney4p@sphinn.com"/>
    <x v="1"/>
    <x v="0"/>
    <x v="2"/>
    <x v="0"/>
    <n v="8.9499999999999993"/>
    <n v="17.899999999999999"/>
    <x v="1"/>
  </r>
  <r>
    <s v="RCK-04069-371"/>
    <x v="151"/>
    <s v="94573-61802-PH"/>
    <s v="E-L-2.5"/>
    <x v="0"/>
    <x v="160"/>
    <s v="searley4q@youku.com"/>
    <x v="2"/>
    <x v="1"/>
    <x v="1"/>
    <x v="2"/>
    <n v="34.154999999999994"/>
    <n v="68.309999999999988"/>
    <x v="1"/>
  </r>
  <r>
    <s v="IRJ-67095-738"/>
    <x v="13"/>
    <s v="86447-02699-UT"/>
    <s v="E-M-2.5"/>
    <x v="0"/>
    <x v="161"/>
    <s v="mchamberlayne4r@bigcartel.com"/>
    <x v="0"/>
    <x v="1"/>
    <x v="0"/>
    <x v="2"/>
    <n v="31.624999999999996"/>
    <n v="63.249999999999993"/>
    <x v="0"/>
  </r>
  <r>
    <s v="VEA-31961-977"/>
    <x v="79"/>
    <s v="51432-27169-KN"/>
    <s v="E-D-0.5"/>
    <x v="3"/>
    <x v="162"/>
    <s v="bflaherty4s@moonfruit.com"/>
    <x v="1"/>
    <x v="1"/>
    <x v="2"/>
    <x v="1"/>
    <n v="7.29"/>
    <n v="21.87"/>
    <x v="1"/>
  </r>
  <r>
    <s v="BAF-42286-205"/>
    <x v="152"/>
    <s v="43074-00987-PB"/>
    <s v="R-M-2.5"/>
    <x v="4"/>
    <x v="163"/>
    <s v="ocolbeck4t@sina.com.cn"/>
    <x v="0"/>
    <x v="0"/>
    <x v="0"/>
    <x v="2"/>
    <n v="22.884999999999998"/>
    <n v="91.539999999999992"/>
    <x v="1"/>
  </r>
  <r>
    <s v="WOR-52762-511"/>
    <x v="153"/>
    <s v="04739-85772-QT"/>
    <s v="E-L-2.5"/>
    <x v="5"/>
    <x v="164"/>
    <s v=" "/>
    <x v="0"/>
    <x v="1"/>
    <x v="1"/>
    <x v="2"/>
    <n v="34.154999999999994"/>
    <n v="204.92999999999995"/>
    <x v="0"/>
  </r>
  <r>
    <s v="ZWK-03995-815"/>
    <x v="154"/>
    <s v="28279-78469-YW"/>
    <s v="E-M-2.5"/>
    <x v="0"/>
    <x v="165"/>
    <s v="ehobbing4v@nsw.gov.au"/>
    <x v="0"/>
    <x v="1"/>
    <x v="0"/>
    <x v="2"/>
    <n v="31.624999999999996"/>
    <n v="63.249999999999993"/>
    <x v="0"/>
  </r>
  <r>
    <s v="CKF-43291-846"/>
    <x v="155"/>
    <s v="91829-99544-DS"/>
    <s v="E-L-2.5"/>
    <x v="2"/>
    <x v="166"/>
    <s v="othynne4w@auda.org.au"/>
    <x v="0"/>
    <x v="1"/>
    <x v="1"/>
    <x v="2"/>
    <n v="34.154999999999994"/>
    <n v="34.154999999999994"/>
    <x v="0"/>
  </r>
  <r>
    <s v="RMW-74160-339"/>
    <x v="156"/>
    <s v="38978-59582-JP"/>
    <s v="R-L-2.5"/>
    <x v="4"/>
    <x v="167"/>
    <s v="eheining4x@flickr.com"/>
    <x v="0"/>
    <x v="0"/>
    <x v="1"/>
    <x v="2"/>
    <n v="27.484999999999996"/>
    <n v="109.93999999999998"/>
    <x v="0"/>
  </r>
  <r>
    <s v="FMT-94584-786"/>
    <x v="22"/>
    <s v="86504-96610-BH"/>
    <s v="A-L-1"/>
    <x v="0"/>
    <x v="168"/>
    <s v="kmelloi4y@imdb.com"/>
    <x v="0"/>
    <x v="2"/>
    <x v="1"/>
    <x v="0"/>
    <n v="12.95"/>
    <n v="25.9"/>
    <x v="1"/>
  </r>
  <r>
    <s v="NWT-78222-575"/>
    <x v="157"/>
    <s v="75986-98864-EZ"/>
    <s v="A-D-0.2"/>
    <x v="2"/>
    <x v="169"/>
    <s v=" "/>
    <x v="1"/>
    <x v="2"/>
    <x v="2"/>
    <x v="3"/>
    <n v="2.9849999999999999"/>
    <n v="2.9849999999999999"/>
    <x v="1"/>
  </r>
  <r>
    <s v="EOI-02511-919"/>
    <x v="158"/>
    <s v="66776-88682-RG"/>
    <s v="E-L-0.2"/>
    <x v="1"/>
    <x v="170"/>
    <s v="amussen50@51.la"/>
    <x v="0"/>
    <x v="1"/>
    <x v="1"/>
    <x v="3"/>
    <n v="4.4550000000000001"/>
    <n v="22.274999999999999"/>
    <x v="1"/>
  </r>
  <r>
    <s v="EOI-02511-919"/>
    <x v="158"/>
    <s v="66776-88682-RG"/>
    <s v="A-D-0.5"/>
    <x v="1"/>
    <x v="170"/>
    <s v="amussen50@51.la"/>
    <x v="0"/>
    <x v="2"/>
    <x v="2"/>
    <x v="1"/>
    <n v="5.97"/>
    <n v="29.849999999999998"/>
    <x v="1"/>
  </r>
  <r>
    <s v="UCT-03935-589"/>
    <x v="78"/>
    <s v="85851-78384-DM"/>
    <s v="R-D-0.5"/>
    <x v="5"/>
    <x v="171"/>
    <s v="amundford52@nbcnews.com"/>
    <x v="0"/>
    <x v="0"/>
    <x v="2"/>
    <x v="1"/>
    <n v="5.3699999999999992"/>
    <n v="32.22"/>
    <x v="1"/>
  </r>
  <r>
    <s v="SBI-60013-494"/>
    <x v="159"/>
    <s v="55232-81621-BX"/>
    <s v="E-M-0.2"/>
    <x v="0"/>
    <x v="172"/>
    <s v="twalas53@google.ca"/>
    <x v="0"/>
    <x v="1"/>
    <x v="0"/>
    <x v="3"/>
    <n v="4.125"/>
    <n v="8.25"/>
    <x v="1"/>
  </r>
  <r>
    <s v="QRA-73277-814"/>
    <x v="160"/>
    <s v="80310-92912-JA"/>
    <s v="A-L-0.5"/>
    <x v="4"/>
    <x v="173"/>
    <s v="iblazewicz54@thetimes.co.uk"/>
    <x v="0"/>
    <x v="2"/>
    <x v="1"/>
    <x v="1"/>
    <n v="7.77"/>
    <n v="31.08"/>
    <x v="1"/>
  </r>
  <r>
    <s v="EQE-31648-909"/>
    <x v="161"/>
    <s v="19821-05175-WZ"/>
    <s v="E-D-0.5"/>
    <x v="1"/>
    <x v="174"/>
    <s v="arizzetti55@naver.com"/>
    <x v="0"/>
    <x v="1"/>
    <x v="2"/>
    <x v="1"/>
    <n v="7.29"/>
    <n v="36.450000000000003"/>
    <x v="0"/>
  </r>
  <r>
    <s v="QOO-24615-950"/>
    <x v="162"/>
    <s v="01338-83217-GV"/>
    <s v="R-M-2.5"/>
    <x v="3"/>
    <x v="175"/>
    <s v="mmeriet56@noaa.gov"/>
    <x v="0"/>
    <x v="0"/>
    <x v="0"/>
    <x v="2"/>
    <n v="22.884999999999998"/>
    <n v="68.655000000000001"/>
    <x v="1"/>
  </r>
  <r>
    <s v="WDV-73864-037"/>
    <x v="70"/>
    <s v="66044-25298-TA"/>
    <s v="L-M-0.5"/>
    <x v="1"/>
    <x v="176"/>
    <s v="lpratt57@netvibes.com"/>
    <x v="0"/>
    <x v="3"/>
    <x v="0"/>
    <x v="1"/>
    <n v="8.73"/>
    <n v="43.650000000000006"/>
    <x v="0"/>
  </r>
  <r>
    <s v="PKR-88575-066"/>
    <x v="163"/>
    <s v="28728-47861-TZ"/>
    <s v="E-L-0.2"/>
    <x v="2"/>
    <x v="177"/>
    <s v="akitchingham58@com.com"/>
    <x v="0"/>
    <x v="1"/>
    <x v="1"/>
    <x v="3"/>
    <n v="4.4550000000000001"/>
    <n v="4.4550000000000001"/>
    <x v="0"/>
  </r>
  <r>
    <s v="BWR-85735-955"/>
    <x v="153"/>
    <s v="32638-38620-AX"/>
    <s v="L-M-1"/>
    <x v="3"/>
    <x v="178"/>
    <s v="bbartholin59@xinhuanet.com"/>
    <x v="0"/>
    <x v="3"/>
    <x v="0"/>
    <x v="0"/>
    <n v="14.55"/>
    <n v="43.650000000000006"/>
    <x v="0"/>
  </r>
  <r>
    <s v="YFX-64795-136"/>
    <x v="164"/>
    <s v="83163-65741-IH"/>
    <s v="L-M-2.5"/>
    <x v="2"/>
    <x v="179"/>
    <s v="mprinn5a@usa.gov"/>
    <x v="0"/>
    <x v="3"/>
    <x v="0"/>
    <x v="2"/>
    <n v="33.464999999999996"/>
    <n v="33.464999999999996"/>
    <x v="0"/>
  </r>
  <r>
    <s v="DDO-71442-967"/>
    <x v="165"/>
    <s v="89422-58281-FD"/>
    <s v="L-D-0.2"/>
    <x v="1"/>
    <x v="180"/>
    <s v="abaudino5b@netvibes.com"/>
    <x v="0"/>
    <x v="3"/>
    <x v="2"/>
    <x v="3"/>
    <n v="3.8849999999999998"/>
    <n v="19.424999999999997"/>
    <x v="0"/>
  </r>
  <r>
    <s v="ILQ-11027-588"/>
    <x v="166"/>
    <s v="76293-30918-DQ"/>
    <s v="E-D-1"/>
    <x v="5"/>
    <x v="181"/>
    <s v="ppetrushanko5c@blinklist.com"/>
    <x v="1"/>
    <x v="1"/>
    <x v="2"/>
    <x v="0"/>
    <n v="12.15"/>
    <n v="72.900000000000006"/>
    <x v="0"/>
  </r>
  <r>
    <s v="KRZ-13868-122"/>
    <x v="167"/>
    <s v="86779-84838-EJ"/>
    <s v="E-L-1"/>
    <x v="3"/>
    <x v="182"/>
    <s v=" "/>
    <x v="0"/>
    <x v="1"/>
    <x v="1"/>
    <x v="0"/>
    <n v="14.85"/>
    <n v="44.55"/>
    <x v="1"/>
  </r>
  <r>
    <s v="VRM-93594-914"/>
    <x v="168"/>
    <s v="66806-41795-MX"/>
    <s v="E-D-0.5"/>
    <x v="1"/>
    <x v="183"/>
    <s v="elaird5e@bing.com"/>
    <x v="0"/>
    <x v="1"/>
    <x v="2"/>
    <x v="1"/>
    <n v="7.29"/>
    <n v="36.450000000000003"/>
    <x v="1"/>
  </r>
  <r>
    <s v="HXL-22497-359"/>
    <x v="169"/>
    <s v="64875-71224-UI"/>
    <s v="A-L-1"/>
    <x v="3"/>
    <x v="184"/>
    <s v="mhowsden5f@infoseek.co.jp"/>
    <x v="0"/>
    <x v="2"/>
    <x v="1"/>
    <x v="0"/>
    <n v="12.95"/>
    <n v="38.849999999999994"/>
    <x v="1"/>
  </r>
  <r>
    <s v="NOP-21394-646"/>
    <x v="170"/>
    <s v="16982-35708-BZ"/>
    <s v="E-L-0.5"/>
    <x v="5"/>
    <x v="185"/>
    <s v="ncuttler5g@parallels.com"/>
    <x v="0"/>
    <x v="1"/>
    <x v="1"/>
    <x v="1"/>
    <n v="8.91"/>
    <n v="53.46"/>
    <x v="1"/>
  </r>
  <r>
    <s v="NOP-21394-646"/>
    <x v="170"/>
    <s v="16982-35708-BZ"/>
    <s v="L-D-2.5"/>
    <x v="0"/>
    <x v="185"/>
    <s v="ncuttler5g@parallels.com"/>
    <x v="0"/>
    <x v="3"/>
    <x v="2"/>
    <x v="2"/>
    <n v="29.784999999999997"/>
    <n v="59.569999999999993"/>
    <x v="1"/>
  </r>
  <r>
    <s v="NOP-21394-646"/>
    <x v="170"/>
    <s v="16982-35708-BZ"/>
    <s v="L-D-2.5"/>
    <x v="3"/>
    <x v="185"/>
    <s v="ncuttler5g@parallels.com"/>
    <x v="0"/>
    <x v="3"/>
    <x v="2"/>
    <x v="2"/>
    <n v="29.784999999999997"/>
    <n v="89.35499999999999"/>
    <x v="1"/>
  </r>
  <r>
    <s v="NOP-21394-646"/>
    <x v="170"/>
    <s v="16982-35708-BZ"/>
    <s v="L-L-0.5"/>
    <x v="4"/>
    <x v="185"/>
    <s v="ncuttler5g@parallels.com"/>
    <x v="0"/>
    <x v="3"/>
    <x v="1"/>
    <x v="1"/>
    <n v="9.51"/>
    <n v="38.04"/>
    <x v="1"/>
  </r>
  <r>
    <s v="NOP-21394-646"/>
    <x v="170"/>
    <s v="16982-35708-BZ"/>
    <s v="E-M-1"/>
    <x v="3"/>
    <x v="185"/>
    <s v="ncuttler5g@parallels.com"/>
    <x v="0"/>
    <x v="1"/>
    <x v="0"/>
    <x v="0"/>
    <n v="13.75"/>
    <n v="41.25"/>
    <x v="1"/>
  </r>
  <r>
    <s v="FTV-77095-168"/>
    <x v="171"/>
    <s v="66708-26678-QK"/>
    <s v="L-L-0.5"/>
    <x v="5"/>
    <x v="186"/>
    <s v=" "/>
    <x v="0"/>
    <x v="3"/>
    <x v="1"/>
    <x v="1"/>
    <n v="9.51"/>
    <n v="57.06"/>
    <x v="1"/>
  </r>
  <r>
    <s v="BOR-02906-411"/>
    <x v="172"/>
    <s v="08743-09057-OO"/>
    <s v="L-D-2.5"/>
    <x v="5"/>
    <x v="187"/>
    <s v="tfelip5m@typepad.com"/>
    <x v="0"/>
    <x v="3"/>
    <x v="2"/>
    <x v="2"/>
    <n v="29.784999999999997"/>
    <n v="178.70999999999998"/>
    <x v="0"/>
  </r>
  <r>
    <s v="WMP-68847-770"/>
    <x v="173"/>
    <s v="37490-01572-JW"/>
    <s v="L-L-0.2"/>
    <x v="2"/>
    <x v="188"/>
    <s v="vle5n@disqus.com"/>
    <x v="0"/>
    <x v="3"/>
    <x v="1"/>
    <x v="3"/>
    <n v="4.7549999999999999"/>
    <n v="4.7549999999999999"/>
    <x v="1"/>
  </r>
  <r>
    <s v="TMO-22785-872"/>
    <x v="174"/>
    <s v="01811-60350-CU"/>
    <s v="E-M-1"/>
    <x v="5"/>
    <x v="189"/>
    <s v=" "/>
    <x v="0"/>
    <x v="1"/>
    <x v="0"/>
    <x v="0"/>
    <n v="13.75"/>
    <n v="82.5"/>
    <x v="1"/>
  </r>
  <r>
    <s v="TJG-73587-353"/>
    <x v="175"/>
    <s v="24766-58139-GT"/>
    <s v="R-D-0.2"/>
    <x v="3"/>
    <x v="190"/>
    <s v=" "/>
    <x v="0"/>
    <x v="0"/>
    <x v="2"/>
    <x v="3"/>
    <n v="2.6849999999999996"/>
    <n v="8.0549999999999997"/>
    <x v="0"/>
  </r>
  <r>
    <s v="OOU-61343-455"/>
    <x v="176"/>
    <s v="90123-70970-NY"/>
    <s v="A-M-1"/>
    <x v="0"/>
    <x v="191"/>
    <s v="npoolman5q@howstuffworks.com"/>
    <x v="0"/>
    <x v="2"/>
    <x v="0"/>
    <x v="0"/>
    <n v="11.25"/>
    <n v="22.5"/>
    <x v="1"/>
  </r>
  <r>
    <s v="RMA-08327-369"/>
    <x v="142"/>
    <s v="93809-05424-MG"/>
    <s v="A-M-0.5"/>
    <x v="5"/>
    <x v="192"/>
    <s v="oduny5r@constantcontact.com"/>
    <x v="0"/>
    <x v="2"/>
    <x v="0"/>
    <x v="1"/>
    <n v="6.75"/>
    <n v="40.5"/>
    <x v="0"/>
  </r>
  <r>
    <s v="SFB-97929-779"/>
    <x v="177"/>
    <s v="85425-33494-HQ"/>
    <s v="E-D-0.5"/>
    <x v="4"/>
    <x v="193"/>
    <s v="chalfhide5s@google.ru"/>
    <x v="1"/>
    <x v="1"/>
    <x v="2"/>
    <x v="1"/>
    <n v="7.29"/>
    <n v="29.16"/>
    <x v="0"/>
  </r>
  <r>
    <s v="AUP-10128-606"/>
    <x v="178"/>
    <s v="54387-64897-XC"/>
    <s v="A-M-0.5"/>
    <x v="2"/>
    <x v="194"/>
    <s v="fmalecky5t@list-manage.com"/>
    <x v="2"/>
    <x v="2"/>
    <x v="0"/>
    <x v="1"/>
    <n v="6.75"/>
    <n v="6.75"/>
    <x v="1"/>
  </r>
  <r>
    <s v="YTW-40242-005"/>
    <x v="179"/>
    <s v="01035-70465-UO"/>
    <s v="L-D-1"/>
    <x v="4"/>
    <x v="195"/>
    <s v="aattwater5u@wikia.com"/>
    <x v="0"/>
    <x v="3"/>
    <x v="2"/>
    <x v="0"/>
    <n v="12.95"/>
    <n v="51.8"/>
    <x v="0"/>
  </r>
  <r>
    <s v="PRP-53390-819"/>
    <x v="180"/>
    <s v="84260-39432-ML"/>
    <s v="E-L-0.5"/>
    <x v="5"/>
    <x v="196"/>
    <s v="mwhellans5v@mapquest.com"/>
    <x v="0"/>
    <x v="1"/>
    <x v="1"/>
    <x v="1"/>
    <n v="8.91"/>
    <n v="53.46"/>
    <x v="1"/>
  </r>
  <r>
    <s v="GSJ-01065-125"/>
    <x v="181"/>
    <s v="69779-40609-RS"/>
    <s v="E-D-0.2"/>
    <x v="4"/>
    <x v="197"/>
    <s v="dcamilletti5w@businesswire.com"/>
    <x v="0"/>
    <x v="1"/>
    <x v="2"/>
    <x v="3"/>
    <n v="3.645"/>
    <n v="14.58"/>
    <x v="0"/>
  </r>
  <r>
    <s v="YQU-65147-580"/>
    <x v="182"/>
    <s v="80247-70000-HT"/>
    <s v="R-D-2.5"/>
    <x v="2"/>
    <x v="198"/>
    <s v="egalgey5x@wufoo.com"/>
    <x v="0"/>
    <x v="0"/>
    <x v="2"/>
    <x v="2"/>
    <n v="20.584999999999997"/>
    <n v="20.584999999999997"/>
    <x v="1"/>
  </r>
  <r>
    <s v="QPM-95832-683"/>
    <x v="183"/>
    <s v="35058-04550-VC"/>
    <s v="L-L-1"/>
    <x v="0"/>
    <x v="199"/>
    <s v="mhame5y@newsvine.com"/>
    <x v="1"/>
    <x v="3"/>
    <x v="1"/>
    <x v="0"/>
    <n v="15.85"/>
    <n v="31.7"/>
    <x v="1"/>
  </r>
  <r>
    <s v="BNQ-88920-567"/>
    <x v="184"/>
    <s v="27226-53717-SY"/>
    <s v="L-D-0.2"/>
    <x v="5"/>
    <x v="200"/>
    <s v="igurnee5z@usnews.com"/>
    <x v="0"/>
    <x v="3"/>
    <x v="2"/>
    <x v="3"/>
    <n v="3.8849999999999998"/>
    <n v="23.31"/>
    <x v="1"/>
  </r>
  <r>
    <s v="PUX-47906-110"/>
    <x v="185"/>
    <s v="02002-98725-CH"/>
    <s v="L-M-1"/>
    <x v="4"/>
    <x v="201"/>
    <s v="asnowding60@comsenz.com"/>
    <x v="0"/>
    <x v="3"/>
    <x v="0"/>
    <x v="0"/>
    <n v="14.55"/>
    <n v="58.2"/>
    <x v="0"/>
  </r>
  <r>
    <s v="COL-72079-610"/>
    <x v="186"/>
    <s v="38487-01549-MV"/>
    <s v="E-L-0.5"/>
    <x v="4"/>
    <x v="202"/>
    <s v="gpoinsett61@berkeley.edu"/>
    <x v="0"/>
    <x v="1"/>
    <x v="1"/>
    <x v="1"/>
    <n v="8.91"/>
    <n v="35.64"/>
    <x v="1"/>
  </r>
  <r>
    <s v="LBC-45686-819"/>
    <x v="187"/>
    <s v="98573-41811-EQ"/>
    <s v="A-M-1"/>
    <x v="1"/>
    <x v="203"/>
    <s v="rfurman62@t.co"/>
    <x v="1"/>
    <x v="2"/>
    <x v="0"/>
    <x v="0"/>
    <n v="11.25"/>
    <n v="56.25"/>
    <x v="0"/>
  </r>
  <r>
    <s v="BLQ-03709-265"/>
    <x v="148"/>
    <s v="72463-75685-MV"/>
    <s v="R-L-0.2"/>
    <x v="3"/>
    <x v="204"/>
    <s v="ccrosier63@xrea.com"/>
    <x v="0"/>
    <x v="0"/>
    <x v="1"/>
    <x v="3"/>
    <n v="3.5849999999999995"/>
    <n v="10.754999999999999"/>
    <x v="1"/>
  </r>
  <r>
    <s v="BLQ-03709-265"/>
    <x v="148"/>
    <s v="72463-75685-MV"/>
    <s v="R-M-0.2"/>
    <x v="1"/>
    <x v="204"/>
    <s v="ccrosier63@xrea.com"/>
    <x v="0"/>
    <x v="0"/>
    <x v="0"/>
    <x v="3"/>
    <n v="2.9849999999999999"/>
    <n v="14.924999999999999"/>
    <x v="1"/>
  </r>
  <r>
    <s v="VFZ-91673-181"/>
    <x v="188"/>
    <s v="10225-91535-AI"/>
    <s v="A-L-1"/>
    <x v="5"/>
    <x v="205"/>
    <s v="lrushmer65@europa.eu"/>
    <x v="0"/>
    <x v="2"/>
    <x v="1"/>
    <x v="0"/>
    <n v="12.95"/>
    <n v="77.699999999999989"/>
    <x v="0"/>
  </r>
  <r>
    <s v="WKD-81956-870"/>
    <x v="189"/>
    <s v="48090-06534-HI"/>
    <s v="L-D-0.5"/>
    <x v="3"/>
    <x v="206"/>
    <s v="wedinborough66@github.io"/>
    <x v="0"/>
    <x v="3"/>
    <x v="2"/>
    <x v="1"/>
    <n v="7.77"/>
    <n v="23.31"/>
    <x v="1"/>
  </r>
  <r>
    <s v="TNI-91067-006"/>
    <x v="190"/>
    <s v="80444-58185-FX"/>
    <s v="E-L-1"/>
    <x v="4"/>
    <x v="207"/>
    <s v=" "/>
    <x v="0"/>
    <x v="1"/>
    <x v="1"/>
    <x v="0"/>
    <n v="14.85"/>
    <n v="59.4"/>
    <x v="0"/>
  </r>
  <r>
    <s v="IZA-61469-812"/>
    <x v="191"/>
    <s v="13561-92774-WP"/>
    <s v="L-D-2.5"/>
    <x v="4"/>
    <x v="208"/>
    <s v="kbromehead68@un.org"/>
    <x v="0"/>
    <x v="3"/>
    <x v="2"/>
    <x v="2"/>
    <n v="29.784999999999997"/>
    <n v="119.13999999999999"/>
    <x v="0"/>
  </r>
  <r>
    <s v="PSS-22466-862"/>
    <x v="192"/>
    <s v="11550-78378-GE"/>
    <s v="R-L-0.2"/>
    <x v="4"/>
    <x v="209"/>
    <s v="ewesterman69@si.edu"/>
    <x v="1"/>
    <x v="0"/>
    <x v="1"/>
    <x v="3"/>
    <n v="3.5849999999999995"/>
    <n v="14.339999999999998"/>
    <x v="1"/>
  </r>
  <r>
    <s v="REH-56504-397"/>
    <x v="193"/>
    <s v="90961-35603-RP"/>
    <s v="A-M-2.5"/>
    <x v="1"/>
    <x v="210"/>
    <s v="ahutchens6a@amazonaws.com"/>
    <x v="0"/>
    <x v="2"/>
    <x v="0"/>
    <x v="2"/>
    <n v="25.874999999999996"/>
    <n v="129.37499999999997"/>
    <x v="1"/>
  </r>
  <r>
    <s v="ALA-62598-016"/>
    <x v="194"/>
    <s v="57145-03803-ZL"/>
    <s v="R-D-0.2"/>
    <x v="5"/>
    <x v="211"/>
    <s v="nwyvill6b@naver.com"/>
    <x v="2"/>
    <x v="0"/>
    <x v="2"/>
    <x v="3"/>
    <n v="2.6849999999999996"/>
    <n v="16.11"/>
    <x v="0"/>
  </r>
  <r>
    <s v="EYE-70374-835"/>
    <x v="195"/>
    <s v="89115-11966-VF"/>
    <s v="R-L-0.2"/>
    <x v="1"/>
    <x v="212"/>
    <s v="bmathon6c@barnesandnoble.com"/>
    <x v="0"/>
    <x v="0"/>
    <x v="1"/>
    <x v="3"/>
    <n v="3.5849999999999995"/>
    <n v="17.924999999999997"/>
    <x v="1"/>
  </r>
  <r>
    <s v="CCZ-19589-212"/>
    <x v="196"/>
    <s v="05754-41702-FG"/>
    <s v="L-M-0.2"/>
    <x v="0"/>
    <x v="213"/>
    <s v="kstreight6d@about.com"/>
    <x v="0"/>
    <x v="3"/>
    <x v="0"/>
    <x v="3"/>
    <n v="4.3650000000000002"/>
    <n v="8.73"/>
    <x v="1"/>
  </r>
  <r>
    <s v="BPT-83989-157"/>
    <x v="197"/>
    <s v="84269-49816-ML"/>
    <s v="A-M-2.5"/>
    <x v="0"/>
    <x v="214"/>
    <s v="pcutchie6e@globo.com"/>
    <x v="0"/>
    <x v="2"/>
    <x v="0"/>
    <x v="2"/>
    <n v="25.874999999999996"/>
    <n v="51.749999999999993"/>
    <x v="1"/>
  </r>
  <r>
    <s v="YFH-87456-208"/>
    <x v="198"/>
    <s v="23600-98432-ME"/>
    <s v="L-M-0.2"/>
    <x v="0"/>
    <x v="215"/>
    <s v=" "/>
    <x v="0"/>
    <x v="3"/>
    <x v="0"/>
    <x v="3"/>
    <n v="4.3650000000000002"/>
    <n v="8.73"/>
    <x v="0"/>
  </r>
  <r>
    <s v="JLN-14700-924"/>
    <x v="199"/>
    <s v="79058-02767-CP"/>
    <s v="L-L-0.2"/>
    <x v="1"/>
    <x v="216"/>
    <s v="cgheraldi6g@opera.com"/>
    <x v="2"/>
    <x v="3"/>
    <x v="1"/>
    <x v="3"/>
    <n v="4.7549999999999999"/>
    <n v="23.774999999999999"/>
    <x v="1"/>
  </r>
  <r>
    <s v="JVW-22582-137"/>
    <x v="200"/>
    <s v="89208-74646-UK"/>
    <s v="E-M-0.2"/>
    <x v="1"/>
    <x v="217"/>
    <s v="bkenwell6h@over-blog.com"/>
    <x v="0"/>
    <x v="1"/>
    <x v="0"/>
    <x v="3"/>
    <n v="4.125"/>
    <n v="20.625"/>
    <x v="1"/>
  </r>
  <r>
    <s v="LAA-41879-001"/>
    <x v="201"/>
    <s v="11408-81032-UR"/>
    <s v="L-L-2.5"/>
    <x v="2"/>
    <x v="218"/>
    <s v="tsutty6i@google.es"/>
    <x v="0"/>
    <x v="3"/>
    <x v="1"/>
    <x v="2"/>
    <n v="36.454999999999998"/>
    <n v="36.454999999999998"/>
    <x v="1"/>
  </r>
  <r>
    <s v="BRV-64870-915"/>
    <x v="202"/>
    <s v="32070-55528-UG"/>
    <s v="L-L-2.5"/>
    <x v="1"/>
    <x v="219"/>
    <s v=" "/>
    <x v="1"/>
    <x v="3"/>
    <x v="1"/>
    <x v="2"/>
    <n v="36.454999999999998"/>
    <n v="182.27499999999998"/>
    <x v="1"/>
  </r>
  <r>
    <s v="RGJ-12544-083"/>
    <x v="203"/>
    <s v="48873-84433-PN"/>
    <s v="L-D-2.5"/>
    <x v="3"/>
    <x v="220"/>
    <s v="charce6k@cafepress.com"/>
    <x v="1"/>
    <x v="3"/>
    <x v="2"/>
    <x v="2"/>
    <n v="29.784999999999997"/>
    <n v="89.35499999999999"/>
    <x v="1"/>
  </r>
  <r>
    <s v="JJX-83339-346"/>
    <x v="204"/>
    <s v="32928-18158-OW"/>
    <s v="R-L-0.2"/>
    <x v="2"/>
    <x v="221"/>
    <s v=" "/>
    <x v="0"/>
    <x v="0"/>
    <x v="1"/>
    <x v="3"/>
    <n v="3.5849999999999995"/>
    <n v="3.5849999999999995"/>
    <x v="0"/>
  </r>
  <r>
    <s v="BIU-21970-705"/>
    <x v="205"/>
    <s v="89711-56688-GG"/>
    <s v="R-M-2.5"/>
    <x v="0"/>
    <x v="222"/>
    <s v="fdrysdale6m@symantec.com"/>
    <x v="0"/>
    <x v="0"/>
    <x v="0"/>
    <x v="2"/>
    <n v="22.884999999999998"/>
    <n v="45.769999999999996"/>
    <x v="0"/>
  </r>
  <r>
    <s v="ELJ-87741-745"/>
    <x v="206"/>
    <s v="48389-71976-JB"/>
    <s v="E-L-1"/>
    <x v="4"/>
    <x v="223"/>
    <s v="dmagowan6n@fc2.com"/>
    <x v="0"/>
    <x v="1"/>
    <x v="1"/>
    <x v="0"/>
    <n v="14.85"/>
    <n v="59.4"/>
    <x v="1"/>
  </r>
  <r>
    <s v="SGI-48226-857"/>
    <x v="207"/>
    <s v="84033-80762-EQ"/>
    <s v="A-M-2.5"/>
    <x v="5"/>
    <x v="224"/>
    <s v=" "/>
    <x v="0"/>
    <x v="2"/>
    <x v="0"/>
    <x v="2"/>
    <n v="25.874999999999996"/>
    <n v="155.24999999999997"/>
    <x v="0"/>
  </r>
  <r>
    <s v="AHV-66988-037"/>
    <x v="208"/>
    <s v="12743-00952-KO"/>
    <s v="R-M-2.5"/>
    <x v="0"/>
    <x v="225"/>
    <s v=" "/>
    <x v="0"/>
    <x v="0"/>
    <x v="0"/>
    <x v="2"/>
    <n v="22.884999999999998"/>
    <n v="45.769999999999996"/>
    <x v="1"/>
  </r>
  <r>
    <s v="ISK-42066-094"/>
    <x v="209"/>
    <s v="41505-42181-EF"/>
    <s v="E-D-1"/>
    <x v="3"/>
    <x v="226"/>
    <s v="srushbrooke6q@youku.com"/>
    <x v="0"/>
    <x v="1"/>
    <x v="2"/>
    <x v="0"/>
    <n v="12.15"/>
    <n v="36.450000000000003"/>
    <x v="0"/>
  </r>
  <r>
    <s v="FTC-35822-530"/>
    <x v="210"/>
    <s v="14307-87663-KB"/>
    <s v="E-D-0.5"/>
    <x v="4"/>
    <x v="227"/>
    <s v="tdrynan6r@deviantart.com"/>
    <x v="0"/>
    <x v="1"/>
    <x v="2"/>
    <x v="1"/>
    <n v="7.29"/>
    <n v="29.16"/>
    <x v="0"/>
  </r>
  <r>
    <s v="VSS-56247-688"/>
    <x v="211"/>
    <s v="08360-19442-GB"/>
    <s v="L-M-2.5"/>
    <x v="4"/>
    <x v="228"/>
    <s v="eyurkov6s@hud.gov"/>
    <x v="0"/>
    <x v="3"/>
    <x v="0"/>
    <x v="2"/>
    <n v="33.464999999999996"/>
    <n v="133.85999999999999"/>
    <x v="1"/>
  </r>
  <r>
    <s v="HVW-25584-144"/>
    <x v="212"/>
    <s v="93405-51204-UW"/>
    <s v="L-L-0.2"/>
    <x v="1"/>
    <x v="229"/>
    <s v="lmallan6t@state.gov"/>
    <x v="0"/>
    <x v="3"/>
    <x v="1"/>
    <x v="3"/>
    <n v="4.7549999999999999"/>
    <n v="23.774999999999999"/>
    <x v="0"/>
  </r>
  <r>
    <s v="MUY-15309-209"/>
    <x v="213"/>
    <s v="97152-03355-IW"/>
    <s v="L-D-1"/>
    <x v="3"/>
    <x v="230"/>
    <s v="gbentjens6u@netlog.com"/>
    <x v="2"/>
    <x v="3"/>
    <x v="2"/>
    <x v="0"/>
    <n v="12.95"/>
    <n v="38.849999999999994"/>
    <x v="1"/>
  </r>
  <r>
    <s v="VAJ-44572-469"/>
    <x v="63"/>
    <s v="79216-73157-TE"/>
    <s v="R-L-0.2"/>
    <x v="5"/>
    <x v="231"/>
    <s v=" "/>
    <x v="1"/>
    <x v="0"/>
    <x v="1"/>
    <x v="3"/>
    <n v="3.5849999999999995"/>
    <n v="21.509999999999998"/>
    <x v="0"/>
  </r>
  <r>
    <s v="YJU-84377-606"/>
    <x v="214"/>
    <s v="20259-47723-AC"/>
    <s v="A-D-1"/>
    <x v="2"/>
    <x v="232"/>
    <s v="lentwistle6w@omniture.com"/>
    <x v="0"/>
    <x v="2"/>
    <x v="2"/>
    <x v="0"/>
    <n v="9.9499999999999993"/>
    <n v="9.9499999999999993"/>
    <x v="0"/>
  </r>
  <r>
    <s v="VNC-93921-469"/>
    <x v="215"/>
    <s v="04666-71569-RI"/>
    <s v="L-L-1"/>
    <x v="2"/>
    <x v="233"/>
    <s v="zkiffe74@cyberchimps.com"/>
    <x v="0"/>
    <x v="3"/>
    <x v="1"/>
    <x v="0"/>
    <n v="15.85"/>
    <n v="15.85"/>
    <x v="0"/>
  </r>
  <r>
    <s v="OGB-91614-810"/>
    <x v="216"/>
    <s v="08909-77713-CG"/>
    <s v="R-M-0.2"/>
    <x v="2"/>
    <x v="234"/>
    <s v="macott6y@pagesperso-orange.fr"/>
    <x v="0"/>
    <x v="0"/>
    <x v="0"/>
    <x v="3"/>
    <n v="2.9849999999999999"/>
    <n v="2.9849999999999999"/>
    <x v="0"/>
  </r>
  <r>
    <s v="BQI-61647-496"/>
    <x v="217"/>
    <s v="84340-73931-VV"/>
    <s v="E-M-1"/>
    <x v="1"/>
    <x v="235"/>
    <s v="cheaviside6z@rediff.com"/>
    <x v="0"/>
    <x v="1"/>
    <x v="0"/>
    <x v="0"/>
    <n v="13.75"/>
    <n v="68.75"/>
    <x v="0"/>
  </r>
  <r>
    <s v="IOM-51636-823"/>
    <x v="218"/>
    <s v="04609-95151-XH"/>
    <s v="A-D-1"/>
    <x v="3"/>
    <x v="236"/>
    <s v=" "/>
    <x v="0"/>
    <x v="2"/>
    <x v="2"/>
    <x v="0"/>
    <n v="9.9499999999999993"/>
    <n v="29.849999999999998"/>
    <x v="1"/>
  </r>
  <r>
    <s v="GGD-38107-641"/>
    <x v="219"/>
    <s v="99562-88650-YF"/>
    <s v="L-M-1"/>
    <x v="4"/>
    <x v="237"/>
    <s v="lkernan71@wsj.com"/>
    <x v="0"/>
    <x v="3"/>
    <x v="0"/>
    <x v="0"/>
    <n v="14.55"/>
    <n v="58.2"/>
    <x v="1"/>
  </r>
  <r>
    <s v="LTO-95975-728"/>
    <x v="220"/>
    <s v="46560-73885-PJ"/>
    <s v="R-L-0.5"/>
    <x v="4"/>
    <x v="238"/>
    <s v="rmclae72@dailymotion.com"/>
    <x v="2"/>
    <x v="0"/>
    <x v="1"/>
    <x v="1"/>
    <n v="7.169999999999999"/>
    <n v="28.679999999999996"/>
    <x v="1"/>
  </r>
  <r>
    <s v="IGM-84664-265"/>
    <x v="114"/>
    <s v="80179-44620-WN"/>
    <s v="R-L-0.5"/>
    <x v="3"/>
    <x v="239"/>
    <s v="cblowfelde73@ustream.tv"/>
    <x v="0"/>
    <x v="0"/>
    <x v="1"/>
    <x v="1"/>
    <n v="7.169999999999999"/>
    <n v="21.509999999999998"/>
    <x v="1"/>
  </r>
  <r>
    <s v="SKO-45740-621"/>
    <x v="221"/>
    <s v="04666-71569-RI"/>
    <s v="L-M-0.5"/>
    <x v="0"/>
    <x v="233"/>
    <s v="zkiffe74@cyberchimps.com"/>
    <x v="0"/>
    <x v="3"/>
    <x v="0"/>
    <x v="1"/>
    <n v="8.73"/>
    <n v="17.46"/>
    <x v="0"/>
  </r>
  <r>
    <s v="FOJ-02234-063"/>
    <x v="222"/>
    <s v="59081-87231-VP"/>
    <s v="E-D-2.5"/>
    <x v="2"/>
    <x v="240"/>
    <s v="docalleran75@ucla.edu"/>
    <x v="0"/>
    <x v="1"/>
    <x v="2"/>
    <x v="2"/>
    <n v="27.945"/>
    <n v="27.945"/>
    <x v="0"/>
  </r>
  <r>
    <s v="MSJ-11909-468"/>
    <x v="188"/>
    <s v="07878-45872-CC"/>
    <s v="E-D-2.5"/>
    <x v="1"/>
    <x v="241"/>
    <s v="ccromwell76@desdev.cn"/>
    <x v="0"/>
    <x v="1"/>
    <x v="2"/>
    <x v="2"/>
    <n v="27.945"/>
    <n v="139.72499999999999"/>
    <x v="1"/>
  </r>
  <r>
    <s v="DKB-78053-329"/>
    <x v="223"/>
    <s v="12444-05174-OO"/>
    <s v="R-M-0.2"/>
    <x v="0"/>
    <x v="242"/>
    <s v="ihay77@lulu.com"/>
    <x v="2"/>
    <x v="0"/>
    <x v="0"/>
    <x v="3"/>
    <n v="2.9849999999999999"/>
    <n v="5.97"/>
    <x v="1"/>
  </r>
  <r>
    <s v="DFZ-45083-941"/>
    <x v="224"/>
    <s v="34665-62561-AU"/>
    <s v="R-L-2.5"/>
    <x v="2"/>
    <x v="243"/>
    <s v="ttaffarello78@sciencedaily.com"/>
    <x v="0"/>
    <x v="0"/>
    <x v="1"/>
    <x v="2"/>
    <n v="27.484999999999996"/>
    <n v="27.484999999999996"/>
    <x v="0"/>
  </r>
  <r>
    <s v="OTA-40969-710"/>
    <x v="83"/>
    <s v="77877-11993-QH"/>
    <s v="R-L-1"/>
    <x v="1"/>
    <x v="244"/>
    <s v="mcanty79@jigsy.com"/>
    <x v="0"/>
    <x v="0"/>
    <x v="1"/>
    <x v="0"/>
    <n v="11.95"/>
    <n v="59.75"/>
    <x v="0"/>
  </r>
  <r>
    <s v="GRH-45571-667"/>
    <x v="104"/>
    <s v="32291-18308-YZ"/>
    <s v="E-M-1"/>
    <x v="3"/>
    <x v="245"/>
    <s v="jkopke7a@auda.org.au"/>
    <x v="0"/>
    <x v="1"/>
    <x v="0"/>
    <x v="0"/>
    <n v="13.75"/>
    <n v="41.25"/>
    <x v="1"/>
  </r>
  <r>
    <s v="NXV-05302-067"/>
    <x v="225"/>
    <s v="25754-33191-ZI"/>
    <s v="L-M-2.5"/>
    <x v="4"/>
    <x v="246"/>
    <s v=" "/>
    <x v="0"/>
    <x v="3"/>
    <x v="0"/>
    <x v="2"/>
    <n v="33.464999999999996"/>
    <n v="133.85999999999999"/>
    <x v="1"/>
  </r>
  <r>
    <s v="VZH-86274-142"/>
    <x v="226"/>
    <s v="53120-45532-KL"/>
    <s v="R-L-1"/>
    <x v="1"/>
    <x v="247"/>
    <s v=" "/>
    <x v="1"/>
    <x v="0"/>
    <x v="1"/>
    <x v="0"/>
    <n v="11.95"/>
    <n v="59.75"/>
    <x v="0"/>
  </r>
  <r>
    <s v="KIX-93248-135"/>
    <x v="227"/>
    <s v="36605-83052-WB"/>
    <s v="A-D-0.5"/>
    <x v="2"/>
    <x v="248"/>
    <s v="vhellmore7d@bbc.co.uk"/>
    <x v="0"/>
    <x v="2"/>
    <x v="2"/>
    <x v="1"/>
    <n v="5.97"/>
    <n v="5.97"/>
    <x v="0"/>
  </r>
  <r>
    <s v="AXR-10962-010"/>
    <x v="180"/>
    <s v="53683-35977-KI"/>
    <s v="E-D-1"/>
    <x v="0"/>
    <x v="249"/>
    <s v="mseawright7e@nbcnews.com"/>
    <x v="2"/>
    <x v="1"/>
    <x v="2"/>
    <x v="0"/>
    <n v="12.15"/>
    <n v="24.3"/>
    <x v="1"/>
  </r>
  <r>
    <s v="IHS-71573-008"/>
    <x v="228"/>
    <s v="07972-83134-NM"/>
    <s v="E-D-0.2"/>
    <x v="5"/>
    <x v="250"/>
    <s v="snortheast7f@mashable.com"/>
    <x v="0"/>
    <x v="1"/>
    <x v="2"/>
    <x v="3"/>
    <n v="3.645"/>
    <n v="21.87"/>
    <x v="0"/>
  </r>
  <r>
    <s v="QTR-19001-114"/>
    <x v="229"/>
    <s v="01035-70465-UO"/>
    <s v="A-D-1"/>
    <x v="0"/>
    <x v="195"/>
    <s v="aattwater5u@wikia.com"/>
    <x v="0"/>
    <x v="2"/>
    <x v="2"/>
    <x v="0"/>
    <n v="9.9499999999999993"/>
    <n v="19.899999999999999"/>
    <x v="0"/>
  </r>
  <r>
    <s v="WBK-62297-910"/>
    <x v="230"/>
    <s v="25514-23938-IQ"/>
    <s v="A-D-0.2"/>
    <x v="0"/>
    <x v="251"/>
    <s v="mfearon7h@reverbnation.com"/>
    <x v="0"/>
    <x v="2"/>
    <x v="2"/>
    <x v="3"/>
    <n v="2.9849999999999999"/>
    <n v="5.97"/>
    <x v="1"/>
  </r>
  <r>
    <s v="OGY-19377-175"/>
    <x v="231"/>
    <s v="49084-44492-OJ"/>
    <s v="E-D-0.5"/>
    <x v="2"/>
    <x v="252"/>
    <s v=" "/>
    <x v="1"/>
    <x v="1"/>
    <x v="2"/>
    <x v="1"/>
    <n v="7.29"/>
    <n v="7.29"/>
    <x v="0"/>
  </r>
  <r>
    <s v="ESR-66651-814"/>
    <x v="80"/>
    <s v="76624-72205-CK"/>
    <s v="A-D-0.2"/>
    <x v="4"/>
    <x v="253"/>
    <s v="jsisneros7j@a8.net"/>
    <x v="0"/>
    <x v="2"/>
    <x v="2"/>
    <x v="3"/>
    <n v="2.9849999999999999"/>
    <n v="11.94"/>
    <x v="0"/>
  </r>
  <r>
    <s v="CPX-46916-770"/>
    <x v="232"/>
    <s v="12729-50170-JE"/>
    <s v="R-L-1"/>
    <x v="5"/>
    <x v="254"/>
    <s v="zcarlson7k@bigcartel.com"/>
    <x v="1"/>
    <x v="0"/>
    <x v="1"/>
    <x v="0"/>
    <n v="11.95"/>
    <n v="71.699999999999989"/>
    <x v="0"/>
  </r>
  <r>
    <s v="MDC-03318-645"/>
    <x v="233"/>
    <s v="43974-44760-QI"/>
    <s v="A-L-0.2"/>
    <x v="0"/>
    <x v="255"/>
    <s v="wmaddox7l@timesonline.co.uk"/>
    <x v="0"/>
    <x v="2"/>
    <x v="1"/>
    <x v="3"/>
    <n v="3.8849999999999998"/>
    <n v="7.77"/>
    <x v="1"/>
  </r>
  <r>
    <s v="SFF-86059-407"/>
    <x v="234"/>
    <s v="30585-48726-BK"/>
    <s v="A-M-2.5"/>
    <x v="2"/>
    <x v="256"/>
    <s v="dhedlestone7m@craigslist.org"/>
    <x v="0"/>
    <x v="2"/>
    <x v="0"/>
    <x v="2"/>
    <n v="25.874999999999996"/>
    <n v="25.874999999999996"/>
    <x v="1"/>
  </r>
  <r>
    <s v="SCL-94540-788"/>
    <x v="235"/>
    <s v="16123-07017-TY"/>
    <s v="E-L-2.5"/>
    <x v="5"/>
    <x v="257"/>
    <s v="tcrowthe7n@europa.eu"/>
    <x v="0"/>
    <x v="1"/>
    <x v="1"/>
    <x v="2"/>
    <n v="34.154999999999994"/>
    <n v="204.92999999999995"/>
    <x v="1"/>
  </r>
  <r>
    <s v="HVU-21634-076"/>
    <x v="236"/>
    <s v="27723-45097-MH"/>
    <s v="R-L-2.5"/>
    <x v="4"/>
    <x v="258"/>
    <s v="dbury7o@tinyurl.com"/>
    <x v="1"/>
    <x v="0"/>
    <x v="1"/>
    <x v="2"/>
    <n v="27.484999999999996"/>
    <n v="109.93999999999998"/>
    <x v="0"/>
  </r>
  <r>
    <s v="XUS-73326-418"/>
    <x v="237"/>
    <s v="37078-56703-AF"/>
    <s v="E-L-1"/>
    <x v="5"/>
    <x v="259"/>
    <s v="gbroadbear7p@omniture.com"/>
    <x v="0"/>
    <x v="1"/>
    <x v="1"/>
    <x v="0"/>
    <n v="14.85"/>
    <n v="89.1"/>
    <x v="1"/>
  </r>
  <r>
    <s v="XWD-18933-006"/>
    <x v="238"/>
    <s v="79420-11075-MY"/>
    <s v="A-L-0.2"/>
    <x v="0"/>
    <x v="260"/>
    <s v="epalfrey7q@devhub.com"/>
    <x v="0"/>
    <x v="2"/>
    <x v="1"/>
    <x v="3"/>
    <n v="3.8849999999999998"/>
    <n v="7.77"/>
    <x v="0"/>
  </r>
  <r>
    <s v="HPD-65272-772"/>
    <x v="52"/>
    <s v="57504-13456-UO"/>
    <s v="L-M-2.5"/>
    <x v="2"/>
    <x v="261"/>
    <s v="pmetrick7r@rakuten.co.jp"/>
    <x v="0"/>
    <x v="3"/>
    <x v="0"/>
    <x v="2"/>
    <n v="33.464999999999996"/>
    <n v="33.464999999999996"/>
    <x v="0"/>
  </r>
  <r>
    <s v="JEG-93140-224"/>
    <x v="146"/>
    <s v="53751-57560-CN"/>
    <s v="E-M-0.5"/>
    <x v="1"/>
    <x v="262"/>
    <s v=" "/>
    <x v="0"/>
    <x v="1"/>
    <x v="0"/>
    <x v="1"/>
    <n v="8.25"/>
    <n v="41.25"/>
    <x v="0"/>
  </r>
  <r>
    <s v="NNH-62058-950"/>
    <x v="239"/>
    <s v="96112-42558-EA"/>
    <s v="E-L-1"/>
    <x v="4"/>
    <x v="263"/>
    <s v="kkarby7t@sbwire.com"/>
    <x v="0"/>
    <x v="1"/>
    <x v="1"/>
    <x v="0"/>
    <n v="14.85"/>
    <n v="59.4"/>
    <x v="0"/>
  </r>
  <r>
    <s v="LTD-71429-845"/>
    <x v="240"/>
    <s v="03157-23165-UB"/>
    <s v="A-L-0.5"/>
    <x v="2"/>
    <x v="264"/>
    <s v="fcrumpe7u@ftc.gov"/>
    <x v="2"/>
    <x v="2"/>
    <x v="1"/>
    <x v="1"/>
    <n v="7.77"/>
    <n v="7.77"/>
    <x v="1"/>
  </r>
  <r>
    <s v="MPV-26985-215"/>
    <x v="241"/>
    <s v="51466-52850-AG"/>
    <s v="R-D-0.5"/>
    <x v="2"/>
    <x v="265"/>
    <s v="achatto7v@sakura.ne.jp"/>
    <x v="2"/>
    <x v="0"/>
    <x v="2"/>
    <x v="1"/>
    <n v="5.3699999999999992"/>
    <n v="5.3699999999999992"/>
    <x v="0"/>
  </r>
  <r>
    <s v="IYO-10245-081"/>
    <x v="242"/>
    <s v="57145-31023-FK"/>
    <s v="E-M-2.5"/>
    <x v="3"/>
    <x v="266"/>
    <s v=" "/>
    <x v="0"/>
    <x v="1"/>
    <x v="0"/>
    <x v="2"/>
    <n v="31.624999999999996"/>
    <n v="94.874999999999986"/>
    <x v="1"/>
  </r>
  <r>
    <s v="BYZ-39669-954"/>
    <x v="243"/>
    <s v="66408-53777-VE"/>
    <s v="L-L-2.5"/>
    <x v="2"/>
    <x v="267"/>
    <s v=" "/>
    <x v="0"/>
    <x v="3"/>
    <x v="1"/>
    <x v="2"/>
    <n v="36.454999999999998"/>
    <n v="36.454999999999998"/>
    <x v="1"/>
  </r>
  <r>
    <s v="EFB-72860-209"/>
    <x v="244"/>
    <s v="53035-99701-WG"/>
    <s v="A-M-0.2"/>
    <x v="4"/>
    <x v="268"/>
    <s v="bmergue7y@umn.edu"/>
    <x v="0"/>
    <x v="2"/>
    <x v="0"/>
    <x v="3"/>
    <n v="3.375"/>
    <n v="13.5"/>
    <x v="0"/>
  </r>
  <r>
    <s v="GMM-72397-378"/>
    <x v="245"/>
    <s v="45899-92796-EI"/>
    <s v="R-L-0.2"/>
    <x v="4"/>
    <x v="269"/>
    <s v="kpatise7z@jigsy.com"/>
    <x v="0"/>
    <x v="0"/>
    <x v="1"/>
    <x v="3"/>
    <n v="3.5849999999999995"/>
    <n v="14.339999999999998"/>
    <x v="1"/>
  </r>
  <r>
    <s v="LYP-52345-883"/>
    <x v="246"/>
    <s v="17649-28133-PY"/>
    <s v="E-M-0.5"/>
    <x v="2"/>
    <x v="270"/>
    <s v=" "/>
    <x v="1"/>
    <x v="1"/>
    <x v="0"/>
    <x v="1"/>
    <n v="8.25"/>
    <n v="8.25"/>
    <x v="0"/>
  </r>
  <r>
    <s v="DFK-35846-692"/>
    <x v="247"/>
    <s v="49612-33852-CN"/>
    <s v="R-D-0.2"/>
    <x v="1"/>
    <x v="271"/>
    <s v=" "/>
    <x v="0"/>
    <x v="0"/>
    <x v="2"/>
    <x v="3"/>
    <n v="2.6849999999999996"/>
    <n v="13.424999999999997"/>
    <x v="0"/>
  </r>
  <r>
    <s v="XAH-93337-609"/>
    <x v="248"/>
    <s v="66976-43829-YG"/>
    <s v="A-D-1"/>
    <x v="1"/>
    <x v="272"/>
    <s v="dduke82@vkontakte.ru"/>
    <x v="0"/>
    <x v="2"/>
    <x v="2"/>
    <x v="0"/>
    <n v="9.9499999999999993"/>
    <n v="49.75"/>
    <x v="1"/>
  </r>
  <r>
    <s v="QKA-72582-644"/>
    <x v="249"/>
    <s v="64852-04619-XZ"/>
    <s v="E-M-0.5"/>
    <x v="0"/>
    <x v="273"/>
    <s v=" "/>
    <x v="1"/>
    <x v="1"/>
    <x v="0"/>
    <x v="1"/>
    <n v="8.25"/>
    <n v="16.5"/>
    <x v="1"/>
  </r>
  <r>
    <s v="ZDK-84567-102"/>
    <x v="250"/>
    <s v="58690-31815-VY"/>
    <s v="A-D-0.5"/>
    <x v="3"/>
    <x v="274"/>
    <s v="ihussey84@mapy.cz"/>
    <x v="0"/>
    <x v="2"/>
    <x v="2"/>
    <x v="1"/>
    <n v="5.97"/>
    <n v="17.91"/>
    <x v="1"/>
  </r>
  <r>
    <s v="WAV-38301-984"/>
    <x v="251"/>
    <s v="62863-81239-DT"/>
    <s v="A-D-0.5"/>
    <x v="1"/>
    <x v="275"/>
    <s v="cpinkerton85@upenn.edu"/>
    <x v="0"/>
    <x v="2"/>
    <x v="2"/>
    <x v="1"/>
    <n v="5.97"/>
    <n v="29.849999999999998"/>
    <x v="1"/>
  </r>
  <r>
    <s v="KZR-33023-209"/>
    <x v="177"/>
    <s v="21177-40725-CF"/>
    <s v="E-L-1"/>
    <x v="3"/>
    <x v="276"/>
    <s v=" "/>
    <x v="0"/>
    <x v="1"/>
    <x v="1"/>
    <x v="0"/>
    <n v="14.85"/>
    <n v="44.55"/>
    <x v="1"/>
  </r>
  <r>
    <s v="ULM-49433-003"/>
    <x v="252"/>
    <s v="99421-80253-UI"/>
    <s v="E-M-1"/>
    <x v="0"/>
    <x v="277"/>
    <s v=" "/>
    <x v="0"/>
    <x v="1"/>
    <x v="0"/>
    <x v="0"/>
    <n v="13.75"/>
    <n v="27.5"/>
    <x v="1"/>
  </r>
  <r>
    <s v="SIB-83254-136"/>
    <x v="253"/>
    <s v="45315-50206-DK"/>
    <s v="R-M-0.5"/>
    <x v="5"/>
    <x v="278"/>
    <s v="dvizor88@furl.net"/>
    <x v="0"/>
    <x v="0"/>
    <x v="0"/>
    <x v="1"/>
    <n v="5.97"/>
    <n v="35.82"/>
    <x v="0"/>
  </r>
  <r>
    <s v="NOK-50349-551"/>
    <x v="254"/>
    <s v="09595-95726-OV"/>
    <s v="R-D-0.5"/>
    <x v="3"/>
    <x v="279"/>
    <s v="esedgebeer89@oaic.gov.au"/>
    <x v="0"/>
    <x v="0"/>
    <x v="2"/>
    <x v="1"/>
    <n v="5.3699999999999992"/>
    <n v="16.11"/>
    <x v="0"/>
  </r>
  <r>
    <s v="YIS-96268-844"/>
    <x v="227"/>
    <s v="60221-67036-TD"/>
    <s v="E-L-0.2"/>
    <x v="5"/>
    <x v="280"/>
    <s v="klestrange8a@lulu.com"/>
    <x v="0"/>
    <x v="1"/>
    <x v="1"/>
    <x v="3"/>
    <n v="4.4550000000000001"/>
    <n v="26.73"/>
    <x v="0"/>
  </r>
  <r>
    <s v="CXI-04933-855"/>
    <x v="110"/>
    <s v="62923-29397-KX"/>
    <s v="E-L-2.5"/>
    <x v="5"/>
    <x v="281"/>
    <s v="ltanti8b@techcrunch.com"/>
    <x v="0"/>
    <x v="1"/>
    <x v="1"/>
    <x v="2"/>
    <n v="34.154999999999994"/>
    <n v="204.92999999999995"/>
    <x v="0"/>
  </r>
  <r>
    <s v="IZU-90429-382"/>
    <x v="182"/>
    <s v="33011-52383-BA"/>
    <s v="A-L-1"/>
    <x v="3"/>
    <x v="282"/>
    <s v="ade8c@1und1.de"/>
    <x v="0"/>
    <x v="2"/>
    <x v="1"/>
    <x v="0"/>
    <n v="12.95"/>
    <n v="38.849999999999994"/>
    <x v="0"/>
  </r>
  <r>
    <s v="WIT-40912-783"/>
    <x v="255"/>
    <s v="86768-91598-FA"/>
    <s v="L-D-0.2"/>
    <x v="4"/>
    <x v="283"/>
    <s v="tjedrachowicz8d@acquirethisname.com"/>
    <x v="0"/>
    <x v="3"/>
    <x v="2"/>
    <x v="3"/>
    <n v="3.8849999999999998"/>
    <n v="15.54"/>
    <x v="0"/>
  </r>
  <r>
    <s v="PSD-57291-590"/>
    <x v="256"/>
    <s v="37191-12203-MX"/>
    <s v="A-M-0.5"/>
    <x v="2"/>
    <x v="284"/>
    <s v="pstonner8e@moonfruit.com"/>
    <x v="0"/>
    <x v="2"/>
    <x v="0"/>
    <x v="1"/>
    <n v="6.75"/>
    <n v="6.75"/>
    <x v="1"/>
  </r>
  <r>
    <s v="GOI-41472-677"/>
    <x v="3"/>
    <s v="16545-76328-JY"/>
    <s v="E-D-2.5"/>
    <x v="4"/>
    <x v="285"/>
    <s v="dtingly8f@goo.ne.jp"/>
    <x v="0"/>
    <x v="1"/>
    <x v="2"/>
    <x v="2"/>
    <n v="27.945"/>
    <n v="111.78"/>
    <x v="0"/>
  </r>
  <r>
    <s v="KTX-17944-494"/>
    <x v="257"/>
    <s v="74330-29286-RO"/>
    <s v="A-L-0.2"/>
    <x v="2"/>
    <x v="286"/>
    <s v="crushe8n@about.me"/>
    <x v="0"/>
    <x v="2"/>
    <x v="1"/>
    <x v="3"/>
    <n v="3.8849999999999998"/>
    <n v="3.8849999999999998"/>
    <x v="0"/>
  </r>
  <r>
    <s v="RDM-99811-230"/>
    <x v="258"/>
    <s v="22349-47389-GY"/>
    <s v="L-M-0.2"/>
    <x v="1"/>
    <x v="287"/>
    <s v="bchecci8h@usa.gov"/>
    <x v="2"/>
    <x v="3"/>
    <x v="0"/>
    <x v="3"/>
    <n v="4.3650000000000002"/>
    <n v="21.825000000000003"/>
    <x v="1"/>
  </r>
  <r>
    <s v="JTU-55897-581"/>
    <x v="259"/>
    <s v="70290-38099-GB"/>
    <s v="R-M-0.2"/>
    <x v="1"/>
    <x v="288"/>
    <s v="jbagot8i@mac.com"/>
    <x v="0"/>
    <x v="0"/>
    <x v="0"/>
    <x v="3"/>
    <n v="2.9849999999999999"/>
    <n v="14.924999999999999"/>
    <x v="1"/>
  </r>
  <r>
    <s v="CRK-07584-240"/>
    <x v="260"/>
    <s v="18741-72071-PP"/>
    <s v="A-M-1"/>
    <x v="3"/>
    <x v="289"/>
    <s v="ebeeble8j@soundcloud.com"/>
    <x v="0"/>
    <x v="2"/>
    <x v="0"/>
    <x v="0"/>
    <n v="11.25"/>
    <n v="33.75"/>
    <x v="0"/>
  </r>
  <r>
    <s v="MKE-75518-399"/>
    <x v="261"/>
    <s v="62588-82624-II"/>
    <s v="A-M-1"/>
    <x v="3"/>
    <x v="290"/>
    <s v="cfluin8k@flickr.com"/>
    <x v="2"/>
    <x v="2"/>
    <x v="0"/>
    <x v="0"/>
    <n v="11.25"/>
    <n v="33.75"/>
    <x v="1"/>
  </r>
  <r>
    <s v="AEL-51169-725"/>
    <x v="262"/>
    <s v="37430-29579-HD"/>
    <s v="L-M-0.2"/>
    <x v="5"/>
    <x v="291"/>
    <s v="ebletsor8l@vinaora.com"/>
    <x v="0"/>
    <x v="3"/>
    <x v="0"/>
    <x v="3"/>
    <n v="4.3650000000000002"/>
    <n v="26.19"/>
    <x v="0"/>
  </r>
  <r>
    <s v="ZGM-83108-823"/>
    <x v="263"/>
    <s v="84132-22322-QT"/>
    <s v="E-L-1"/>
    <x v="2"/>
    <x v="292"/>
    <s v="pbrydell8m@bloglovin.com"/>
    <x v="1"/>
    <x v="1"/>
    <x v="1"/>
    <x v="0"/>
    <n v="14.85"/>
    <n v="14.85"/>
    <x v="1"/>
  </r>
  <r>
    <s v="JBP-78754-392"/>
    <x v="212"/>
    <s v="74330-29286-RO"/>
    <s v="E-M-2.5"/>
    <x v="5"/>
    <x v="286"/>
    <s v="crushe8n@about.me"/>
    <x v="0"/>
    <x v="1"/>
    <x v="0"/>
    <x v="2"/>
    <n v="31.624999999999996"/>
    <n v="189.74999999999997"/>
    <x v="0"/>
  </r>
  <r>
    <s v="RNH-54912-747"/>
    <x v="187"/>
    <s v="37445-17791-NQ"/>
    <s v="R-M-0.5"/>
    <x v="2"/>
    <x v="293"/>
    <s v="nleethem8o@mac.com"/>
    <x v="0"/>
    <x v="0"/>
    <x v="0"/>
    <x v="1"/>
    <n v="5.97"/>
    <n v="5.97"/>
    <x v="0"/>
  </r>
  <r>
    <s v="JDS-33440-914"/>
    <x v="248"/>
    <s v="58511-10548-ZU"/>
    <s v="R-M-1"/>
    <x v="3"/>
    <x v="294"/>
    <s v="anesfield8p@people.com.cn"/>
    <x v="2"/>
    <x v="0"/>
    <x v="0"/>
    <x v="0"/>
    <n v="9.9499999999999993"/>
    <n v="29.849999999999998"/>
    <x v="0"/>
  </r>
  <r>
    <s v="SYX-48878-182"/>
    <x v="264"/>
    <s v="47725-34771-FJ"/>
    <s v="R-D-1"/>
    <x v="1"/>
    <x v="295"/>
    <s v=" "/>
    <x v="0"/>
    <x v="0"/>
    <x v="2"/>
    <x v="0"/>
    <n v="8.9499999999999993"/>
    <n v="44.75"/>
    <x v="1"/>
  </r>
  <r>
    <s v="ZGD-94763-868"/>
    <x v="265"/>
    <s v="53086-67334-KT"/>
    <s v="E-L-2.5"/>
    <x v="2"/>
    <x v="296"/>
    <s v="mbrockway8r@ibm.com"/>
    <x v="0"/>
    <x v="1"/>
    <x v="1"/>
    <x v="2"/>
    <n v="34.154999999999994"/>
    <n v="34.154999999999994"/>
    <x v="0"/>
  </r>
  <r>
    <s v="CZY-70361-485"/>
    <x v="266"/>
    <s v="83308-82257-UN"/>
    <s v="E-L-2.5"/>
    <x v="5"/>
    <x v="297"/>
    <s v="nlush8s@dedecms.com"/>
    <x v="1"/>
    <x v="1"/>
    <x v="1"/>
    <x v="2"/>
    <n v="34.154999999999994"/>
    <n v="204.92999999999995"/>
    <x v="1"/>
  </r>
  <r>
    <s v="RJR-12175-899"/>
    <x v="267"/>
    <s v="37274-08534-FM"/>
    <s v="E-D-0.5"/>
    <x v="3"/>
    <x v="298"/>
    <s v="smcmillian8t@csmonitor.com"/>
    <x v="0"/>
    <x v="1"/>
    <x v="2"/>
    <x v="1"/>
    <n v="7.29"/>
    <n v="21.87"/>
    <x v="1"/>
  </r>
  <r>
    <s v="ELB-07929-407"/>
    <x v="204"/>
    <s v="54004-04664-AA"/>
    <s v="A-M-2.5"/>
    <x v="0"/>
    <x v="299"/>
    <s v="tbennison8u@google.cn"/>
    <x v="0"/>
    <x v="2"/>
    <x v="0"/>
    <x v="2"/>
    <n v="25.874999999999996"/>
    <n v="51.749999999999993"/>
    <x v="0"/>
  </r>
  <r>
    <s v="UJQ-54441-340"/>
    <x v="268"/>
    <s v="26822-19510-SD"/>
    <s v="E-M-0.2"/>
    <x v="0"/>
    <x v="300"/>
    <s v="gtweed8v@yolasite.com"/>
    <x v="0"/>
    <x v="1"/>
    <x v="0"/>
    <x v="3"/>
    <n v="4.125"/>
    <n v="8.25"/>
    <x v="0"/>
  </r>
  <r>
    <s v="UJQ-54441-340"/>
    <x v="268"/>
    <s v="26822-19510-SD"/>
    <s v="A-L-0.2"/>
    <x v="1"/>
    <x v="300"/>
    <s v="gtweed8v@yolasite.com"/>
    <x v="0"/>
    <x v="2"/>
    <x v="1"/>
    <x v="3"/>
    <n v="3.8849999999999998"/>
    <n v="19.424999999999997"/>
    <x v="0"/>
  </r>
  <r>
    <s v="OWY-43108-475"/>
    <x v="269"/>
    <s v="06432-73165-ML"/>
    <s v="A-M-0.2"/>
    <x v="5"/>
    <x v="301"/>
    <s v="ggoggin8x@wix.com"/>
    <x v="1"/>
    <x v="2"/>
    <x v="0"/>
    <x v="3"/>
    <n v="3.375"/>
    <n v="20.25"/>
    <x v="0"/>
  </r>
  <r>
    <s v="GNO-91911-159"/>
    <x v="145"/>
    <s v="96503-31833-CW"/>
    <s v="L-D-0.5"/>
    <x v="3"/>
    <x v="302"/>
    <s v="sjeyness8y@biglobe.ne.jp"/>
    <x v="1"/>
    <x v="3"/>
    <x v="2"/>
    <x v="1"/>
    <n v="7.77"/>
    <n v="23.31"/>
    <x v="1"/>
  </r>
  <r>
    <s v="CNY-06284-066"/>
    <x v="270"/>
    <s v="63985-64148-MG"/>
    <s v="E-D-0.2"/>
    <x v="1"/>
    <x v="303"/>
    <s v="dbonhome8z@shinystat.com"/>
    <x v="0"/>
    <x v="1"/>
    <x v="2"/>
    <x v="3"/>
    <n v="3.645"/>
    <n v="18.225000000000001"/>
    <x v="0"/>
  </r>
  <r>
    <s v="OQS-46321-904"/>
    <x v="271"/>
    <s v="19597-91185-CM"/>
    <s v="E-M-1"/>
    <x v="2"/>
    <x v="304"/>
    <s v=" "/>
    <x v="0"/>
    <x v="1"/>
    <x v="0"/>
    <x v="0"/>
    <n v="13.75"/>
    <n v="13.75"/>
    <x v="1"/>
  </r>
  <r>
    <s v="IBW-87442-480"/>
    <x v="272"/>
    <s v="79814-23626-JR"/>
    <s v="A-L-2.5"/>
    <x v="2"/>
    <x v="305"/>
    <s v="tle91@epa.gov"/>
    <x v="0"/>
    <x v="2"/>
    <x v="1"/>
    <x v="2"/>
    <n v="29.784999999999997"/>
    <n v="29.784999999999997"/>
    <x v="0"/>
  </r>
  <r>
    <s v="DGZ-82537-477"/>
    <x v="252"/>
    <s v="43439-94003-DW"/>
    <s v="R-D-1"/>
    <x v="1"/>
    <x v="306"/>
    <s v=" "/>
    <x v="0"/>
    <x v="0"/>
    <x v="2"/>
    <x v="0"/>
    <n v="8.9499999999999993"/>
    <n v="44.75"/>
    <x v="1"/>
  </r>
  <r>
    <s v="LPS-39089-432"/>
    <x v="273"/>
    <s v="97655-45555-LI"/>
    <s v="R-D-1"/>
    <x v="1"/>
    <x v="307"/>
    <s v="balldridge93@yandex.ru"/>
    <x v="0"/>
    <x v="0"/>
    <x v="2"/>
    <x v="0"/>
    <n v="8.9499999999999993"/>
    <n v="44.75"/>
    <x v="0"/>
  </r>
  <r>
    <s v="MQU-86100-929"/>
    <x v="274"/>
    <s v="64418-01720-VW"/>
    <s v="L-L-0.5"/>
    <x v="4"/>
    <x v="308"/>
    <s v=" "/>
    <x v="0"/>
    <x v="3"/>
    <x v="1"/>
    <x v="1"/>
    <n v="9.51"/>
    <n v="38.04"/>
    <x v="0"/>
  </r>
  <r>
    <s v="XUR-14132-391"/>
    <x v="275"/>
    <s v="96836-09258-RI"/>
    <s v="R-D-0.5"/>
    <x v="4"/>
    <x v="309"/>
    <s v="lgoodger95@guardian.co.uk"/>
    <x v="0"/>
    <x v="0"/>
    <x v="2"/>
    <x v="1"/>
    <n v="5.3699999999999992"/>
    <n v="21.479999999999997"/>
    <x v="0"/>
  </r>
  <r>
    <s v="OVI-27064-381"/>
    <x v="276"/>
    <s v="37274-08534-FM"/>
    <s v="R-D-0.5"/>
    <x v="3"/>
    <x v="298"/>
    <s v="smcmillian8t@csmonitor.com"/>
    <x v="0"/>
    <x v="0"/>
    <x v="2"/>
    <x v="1"/>
    <n v="5.3699999999999992"/>
    <n v="16.11"/>
    <x v="1"/>
  </r>
  <r>
    <s v="SHP-17012-870"/>
    <x v="277"/>
    <s v="69529-07533-CV"/>
    <s v="R-M-2.5"/>
    <x v="2"/>
    <x v="310"/>
    <s v="cdrewett97@wikipedia.org"/>
    <x v="0"/>
    <x v="0"/>
    <x v="0"/>
    <x v="2"/>
    <n v="22.884999999999998"/>
    <n v="22.884999999999998"/>
    <x v="0"/>
  </r>
  <r>
    <s v="FDY-03414-903"/>
    <x v="278"/>
    <s v="94840-49457-UD"/>
    <s v="A-D-0.5"/>
    <x v="3"/>
    <x v="311"/>
    <s v="qparsons98@blogtalkradio.com"/>
    <x v="0"/>
    <x v="2"/>
    <x v="2"/>
    <x v="1"/>
    <n v="5.97"/>
    <n v="17.91"/>
    <x v="0"/>
  </r>
  <r>
    <s v="WXT-85291-143"/>
    <x v="279"/>
    <s v="81414-81273-DK"/>
    <s v="R-M-0.5"/>
    <x v="4"/>
    <x v="312"/>
    <s v="vceely99@auda.org.au"/>
    <x v="0"/>
    <x v="0"/>
    <x v="0"/>
    <x v="1"/>
    <n v="5.97"/>
    <n v="23.88"/>
    <x v="0"/>
  </r>
  <r>
    <s v="QNP-18893-547"/>
    <x v="280"/>
    <s v="76930-61689-CH"/>
    <s v="R-L-1"/>
    <x v="1"/>
    <x v="313"/>
    <s v=" "/>
    <x v="0"/>
    <x v="0"/>
    <x v="1"/>
    <x v="0"/>
    <n v="11.95"/>
    <n v="59.75"/>
    <x v="1"/>
  </r>
  <r>
    <s v="DOH-92927-530"/>
    <x v="281"/>
    <s v="12839-56537-TQ"/>
    <s v="L-L-0.2"/>
    <x v="5"/>
    <x v="314"/>
    <s v="cvasiliev9b@discuz.net"/>
    <x v="0"/>
    <x v="3"/>
    <x v="1"/>
    <x v="3"/>
    <n v="4.7549999999999999"/>
    <n v="28.53"/>
    <x v="0"/>
  </r>
  <r>
    <s v="HGJ-82768-173"/>
    <x v="282"/>
    <s v="62741-01322-HU"/>
    <s v="A-M-1"/>
    <x v="4"/>
    <x v="315"/>
    <s v="tomoylan9c@liveinternet.ru"/>
    <x v="2"/>
    <x v="2"/>
    <x v="0"/>
    <x v="0"/>
    <n v="11.25"/>
    <n v="45"/>
    <x v="1"/>
  </r>
  <r>
    <s v="YPT-95383-088"/>
    <x v="283"/>
    <s v="43439-94003-DW"/>
    <s v="E-D-2.5"/>
    <x v="0"/>
    <x v="306"/>
    <s v=" "/>
    <x v="0"/>
    <x v="1"/>
    <x v="2"/>
    <x v="2"/>
    <n v="27.945"/>
    <n v="55.89"/>
    <x v="1"/>
  </r>
  <r>
    <s v="OYH-16533-767"/>
    <x v="284"/>
    <s v="44932-34838-RM"/>
    <s v="E-L-1"/>
    <x v="4"/>
    <x v="316"/>
    <s v="wfetherston9e@constantcontact.com"/>
    <x v="0"/>
    <x v="1"/>
    <x v="1"/>
    <x v="0"/>
    <n v="14.85"/>
    <n v="59.4"/>
    <x v="1"/>
  </r>
  <r>
    <s v="DWW-28642-549"/>
    <x v="285"/>
    <s v="91181-19412-RQ"/>
    <s v="E-D-0.2"/>
    <x v="0"/>
    <x v="317"/>
    <s v="erasmus9f@techcrunch.com"/>
    <x v="0"/>
    <x v="1"/>
    <x v="2"/>
    <x v="3"/>
    <n v="3.645"/>
    <n v="7.29"/>
    <x v="0"/>
  </r>
  <r>
    <s v="CGO-79583-871"/>
    <x v="286"/>
    <s v="37182-54930-XC"/>
    <s v="E-D-0.5"/>
    <x v="2"/>
    <x v="318"/>
    <s v="wgiorgioni9g@wikipedia.org"/>
    <x v="0"/>
    <x v="1"/>
    <x v="2"/>
    <x v="1"/>
    <n v="7.29"/>
    <n v="7.29"/>
    <x v="0"/>
  </r>
  <r>
    <s v="TFY-52090-386"/>
    <x v="287"/>
    <s v="08613-17327-XT"/>
    <s v="E-L-0.5"/>
    <x v="0"/>
    <x v="319"/>
    <s v="lscargle9h@myspace.com"/>
    <x v="0"/>
    <x v="1"/>
    <x v="1"/>
    <x v="1"/>
    <n v="8.91"/>
    <n v="17.82"/>
    <x v="1"/>
  </r>
  <r>
    <s v="TFY-52090-386"/>
    <x v="287"/>
    <s v="08613-17327-XT"/>
    <s v="L-D-0.5"/>
    <x v="1"/>
    <x v="319"/>
    <s v="lscargle9h@myspace.com"/>
    <x v="0"/>
    <x v="3"/>
    <x v="2"/>
    <x v="1"/>
    <n v="7.77"/>
    <n v="38.849999999999994"/>
    <x v="1"/>
  </r>
  <r>
    <s v="NYY-73968-094"/>
    <x v="288"/>
    <s v="70451-38048-AH"/>
    <s v="R-D-0.5"/>
    <x v="5"/>
    <x v="320"/>
    <s v="nclimance9j@europa.eu"/>
    <x v="0"/>
    <x v="0"/>
    <x v="2"/>
    <x v="1"/>
    <n v="5.3699999999999992"/>
    <n v="32.22"/>
    <x v="1"/>
  </r>
  <r>
    <s v="QEY-71761-460"/>
    <x v="250"/>
    <s v="35442-75769-PL"/>
    <s v="R-M-1"/>
    <x v="0"/>
    <x v="321"/>
    <s v=" "/>
    <x v="1"/>
    <x v="0"/>
    <x v="0"/>
    <x v="0"/>
    <n v="9.9499999999999993"/>
    <n v="19.899999999999999"/>
    <x v="0"/>
  </r>
  <r>
    <s v="GKQ-82603-910"/>
    <x v="289"/>
    <s v="83737-56117-JE"/>
    <s v="R-L-1"/>
    <x v="1"/>
    <x v="322"/>
    <s v="asnazle9l@oracle.com"/>
    <x v="0"/>
    <x v="0"/>
    <x v="1"/>
    <x v="0"/>
    <n v="11.95"/>
    <n v="59.75"/>
    <x v="1"/>
  </r>
  <r>
    <s v="IOB-32673-745"/>
    <x v="290"/>
    <s v="07095-81281-NJ"/>
    <s v="A-L-0.5"/>
    <x v="3"/>
    <x v="323"/>
    <s v="rworg9m@arstechnica.com"/>
    <x v="0"/>
    <x v="2"/>
    <x v="1"/>
    <x v="1"/>
    <n v="7.77"/>
    <n v="23.31"/>
    <x v="0"/>
  </r>
  <r>
    <s v="YAU-98893-150"/>
    <x v="291"/>
    <s v="77043-48851-HG"/>
    <s v="L-M-1"/>
    <x v="3"/>
    <x v="324"/>
    <s v="ldanes9n@umn.edu"/>
    <x v="0"/>
    <x v="3"/>
    <x v="0"/>
    <x v="0"/>
    <n v="14.55"/>
    <n v="43.650000000000006"/>
    <x v="1"/>
  </r>
  <r>
    <s v="XNM-14163-951"/>
    <x v="292"/>
    <s v="78224-60622-KH"/>
    <s v="E-L-2.5"/>
    <x v="5"/>
    <x v="325"/>
    <s v="skeynd9o@narod.ru"/>
    <x v="0"/>
    <x v="1"/>
    <x v="1"/>
    <x v="2"/>
    <n v="34.154999999999994"/>
    <n v="204.92999999999995"/>
    <x v="1"/>
  </r>
  <r>
    <s v="JPB-45297-000"/>
    <x v="293"/>
    <s v="83105-86631-IU"/>
    <s v="R-L-0.2"/>
    <x v="4"/>
    <x v="326"/>
    <s v="ddaveridge9p@arstechnica.com"/>
    <x v="0"/>
    <x v="0"/>
    <x v="1"/>
    <x v="3"/>
    <n v="3.5849999999999995"/>
    <n v="14.339999999999998"/>
    <x v="1"/>
  </r>
  <r>
    <s v="MOU-74341-266"/>
    <x v="294"/>
    <s v="99358-65399-TC"/>
    <s v="A-D-0.5"/>
    <x v="4"/>
    <x v="327"/>
    <s v="jawdry9q@utexas.edu"/>
    <x v="0"/>
    <x v="2"/>
    <x v="2"/>
    <x v="1"/>
    <n v="5.97"/>
    <n v="23.88"/>
    <x v="1"/>
  </r>
  <r>
    <s v="DHJ-87461-571"/>
    <x v="295"/>
    <s v="94525-76037-JP"/>
    <s v="A-M-1"/>
    <x v="0"/>
    <x v="328"/>
    <s v="eryles9r@fastcompany.com"/>
    <x v="0"/>
    <x v="2"/>
    <x v="0"/>
    <x v="0"/>
    <n v="11.25"/>
    <n v="22.5"/>
    <x v="1"/>
  </r>
  <r>
    <s v="DKM-97676-850"/>
    <x v="296"/>
    <s v="43439-94003-DW"/>
    <s v="E-D-0.5"/>
    <x v="1"/>
    <x v="306"/>
    <s v=" "/>
    <x v="0"/>
    <x v="1"/>
    <x v="2"/>
    <x v="1"/>
    <n v="7.29"/>
    <n v="36.450000000000003"/>
    <x v="1"/>
  </r>
  <r>
    <s v="UEB-09112-118"/>
    <x v="297"/>
    <s v="82718-93677-XO"/>
    <s v="A-M-0.5"/>
    <x v="4"/>
    <x v="329"/>
    <s v=" "/>
    <x v="0"/>
    <x v="2"/>
    <x v="0"/>
    <x v="1"/>
    <n v="6.75"/>
    <n v="27"/>
    <x v="0"/>
  </r>
  <r>
    <s v="ORZ-67699-748"/>
    <x v="298"/>
    <s v="44708-78241-DF"/>
    <s v="A-M-2.5"/>
    <x v="5"/>
    <x v="330"/>
    <s v="jcaldicott9u@usda.gov"/>
    <x v="0"/>
    <x v="2"/>
    <x v="0"/>
    <x v="2"/>
    <n v="25.874999999999996"/>
    <n v="155.24999999999997"/>
    <x v="1"/>
  </r>
  <r>
    <s v="JXP-28398-485"/>
    <x v="299"/>
    <s v="23039-93032-FN"/>
    <s v="A-D-2.5"/>
    <x v="1"/>
    <x v="331"/>
    <s v="mvedmore9v@a8.net"/>
    <x v="0"/>
    <x v="2"/>
    <x v="2"/>
    <x v="2"/>
    <n v="22.884999999999998"/>
    <n v="114.42499999999998"/>
    <x v="0"/>
  </r>
  <r>
    <s v="WWH-92259-198"/>
    <x v="300"/>
    <s v="35256-12529-FT"/>
    <s v="L-D-1"/>
    <x v="4"/>
    <x v="332"/>
    <s v="wromao9w@chronoengine.com"/>
    <x v="0"/>
    <x v="3"/>
    <x v="2"/>
    <x v="0"/>
    <n v="12.95"/>
    <n v="51.8"/>
    <x v="0"/>
  </r>
  <r>
    <s v="FLR-82914-153"/>
    <x v="301"/>
    <s v="86100-33488-WP"/>
    <s v="A-M-2.5"/>
    <x v="5"/>
    <x v="333"/>
    <s v=" "/>
    <x v="0"/>
    <x v="2"/>
    <x v="0"/>
    <x v="2"/>
    <n v="25.874999999999996"/>
    <n v="155.24999999999997"/>
    <x v="1"/>
  </r>
  <r>
    <s v="AMB-93600-000"/>
    <x v="302"/>
    <s v="64435-53100-WM"/>
    <s v="A-L-2.5"/>
    <x v="2"/>
    <x v="334"/>
    <s v="tcotmore9y@amazonaws.com"/>
    <x v="0"/>
    <x v="2"/>
    <x v="1"/>
    <x v="2"/>
    <n v="29.784999999999997"/>
    <n v="29.784999999999997"/>
    <x v="1"/>
  </r>
  <r>
    <s v="FEP-36895-658"/>
    <x v="303"/>
    <s v="44699-43836-UH"/>
    <s v="R-L-0.2"/>
    <x v="5"/>
    <x v="335"/>
    <s v="yskipsey9z@spotify.com"/>
    <x v="2"/>
    <x v="0"/>
    <x v="1"/>
    <x v="3"/>
    <n v="3.5849999999999995"/>
    <n v="21.509999999999998"/>
    <x v="1"/>
  </r>
  <r>
    <s v="RXW-91413-276"/>
    <x v="304"/>
    <s v="29588-35679-RG"/>
    <s v="R-D-2.5"/>
    <x v="0"/>
    <x v="336"/>
    <s v="ncorpsa0@gmpg.org"/>
    <x v="0"/>
    <x v="0"/>
    <x v="2"/>
    <x v="2"/>
    <n v="20.584999999999997"/>
    <n v="41.169999999999995"/>
    <x v="1"/>
  </r>
  <r>
    <s v="RXW-91413-276"/>
    <x v="304"/>
    <s v="29588-35679-RG"/>
    <s v="R-M-0.5"/>
    <x v="2"/>
    <x v="336"/>
    <s v="ncorpsa0@gmpg.org"/>
    <x v="0"/>
    <x v="0"/>
    <x v="0"/>
    <x v="1"/>
    <n v="5.97"/>
    <n v="5.97"/>
    <x v="1"/>
  </r>
  <r>
    <s v="SDB-77492-188"/>
    <x v="305"/>
    <s v="64815-54078-HH"/>
    <s v="E-L-1"/>
    <x v="1"/>
    <x v="337"/>
    <s v="fbabbera2@stanford.edu"/>
    <x v="0"/>
    <x v="1"/>
    <x v="1"/>
    <x v="0"/>
    <n v="14.85"/>
    <n v="74.25"/>
    <x v="0"/>
  </r>
  <r>
    <s v="RZN-65182-395"/>
    <x v="196"/>
    <s v="59572-41990-XY"/>
    <s v="L-M-1"/>
    <x v="5"/>
    <x v="338"/>
    <s v="kloxtona3@opensource.org"/>
    <x v="0"/>
    <x v="3"/>
    <x v="0"/>
    <x v="0"/>
    <n v="14.55"/>
    <n v="87.300000000000011"/>
    <x v="1"/>
  </r>
  <r>
    <s v="HDQ-86094-507"/>
    <x v="110"/>
    <s v="32481-61533-ZJ"/>
    <s v="E-D-1"/>
    <x v="5"/>
    <x v="339"/>
    <s v="ptoffula4@posterous.com"/>
    <x v="0"/>
    <x v="1"/>
    <x v="2"/>
    <x v="0"/>
    <n v="12.15"/>
    <n v="72.900000000000006"/>
    <x v="0"/>
  </r>
  <r>
    <s v="YXO-79631-417"/>
    <x v="24"/>
    <s v="31587-92570-HL"/>
    <s v="L-D-0.5"/>
    <x v="2"/>
    <x v="340"/>
    <s v="cgwinnetta5@behance.net"/>
    <x v="0"/>
    <x v="3"/>
    <x v="2"/>
    <x v="1"/>
    <n v="7.77"/>
    <n v="7.77"/>
    <x v="1"/>
  </r>
  <r>
    <s v="SNF-57032-096"/>
    <x v="306"/>
    <s v="93832-04799-ID"/>
    <s v="E-D-0.5"/>
    <x v="5"/>
    <x v="341"/>
    <s v=" "/>
    <x v="0"/>
    <x v="1"/>
    <x v="2"/>
    <x v="1"/>
    <n v="7.29"/>
    <n v="43.74"/>
    <x v="1"/>
  </r>
  <r>
    <s v="DGL-29648-995"/>
    <x v="307"/>
    <s v="59367-30821-ZQ"/>
    <s v="L-M-0.2"/>
    <x v="0"/>
    <x v="342"/>
    <s v=" "/>
    <x v="0"/>
    <x v="3"/>
    <x v="0"/>
    <x v="3"/>
    <n v="4.3650000000000002"/>
    <n v="8.73"/>
    <x v="0"/>
  </r>
  <r>
    <s v="GPU-65651-504"/>
    <x v="308"/>
    <s v="83947-45528-ET"/>
    <s v="E-M-2.5"/>
    <x v="0"/>
    <x v="343"/>
    <s v="lflaoniera8@wordpress.org"/>
    <x v="0"/>
    <x v="1"/>
    <x v="0"/>
    <x v="2"/>
    <n v="31.624999999999996"/>
    <n v="63.249999999999993"/>
    <x v="1"/>
  </r>
  <r>
    <s v="OJU-34452-896"/>
    <x v="309"/>
    <s v="60799-92593-CX"/>
    <s v="E-L-0.5"/>
    <x v="2"/>
    <x v="344"/>
    <s v=" "/>
    <x v="0"/>
    <x v="1"/>
    <x v="1"/>
    <x v="1"/>
    <n v="8.91"/>
    <n v="8.91"/>
    <x v="0"/>
  </r>
  <r>
    <s v="GZS-50547-887"/>
    <x v="310"/>
    <s v="61600-55136-UM"/>
    <s v="E-D-1"/>
    <x v="0"/>
    <x v="345"/>
    <s v="ccatchesideaa@macromedia.com"/>
    <x v="0"/>
    <x v="1"/>
    <x v="2"/>
    <x v="0"/>
    <n v="12.15"/>
    <n v="24.3"/>
    <x v="0"/>
  </r>
  <r>
    <s v="ESR-54041-053"/>
    <x v="311"/>
    <s v="59771-90302-OF"/>
    <s v="A-L-0.5"/>
    <x v="5"/>
    <x v="346"/>
    <s v="cgibbonsonab@accuweather.com"/>
    <x v="0"/>
    <x v="2"/>
    <x v="1"/>
    <x v="1"/>
    <n v="7.77"/>
    <n v="46.62"/>
    <x v="0"/>
  </r>
  <r>
    <s v="OGD-10781-526"/>
    <x v="132"/>
    <s v="16880-78077-FB"/>
    <s v="R-L-0.5"/>
    <x v="5"/>
    <x v="347"/>
    <s v="tfarraac@behance.net"/>
    <x v="0"/>
    <x v="0"/>
    <x v="1"/>
    <x v="1"/>
    <n v="7.169999999999999"/>
    <n v="43.019999999999996"/>
    <x v="1"/>
  </r>
  <r>
    <s v="FVH-29271-315"/>
    <x v="312"/>
    <s v="74415-50873-FC"/>
    <s v="A-D-0.5"/>
    <x v="3"/>
    <x v="348"/>
    <s v=" "/>
    <x v="1"/>
    <x v="2"/>
    <x v="2"/>
    <x v="1"/>
    <n v="5.97"/>
    <n v="17.91"/>
    <x v="0"/>
  </r>
  <r>
    <s v="BNZ-20544-633"/>
    <x v="313"/>
    <s v="31798-95707-NR"/>
    <s v="L-L-0.5"/>
    <x v="4"/>
    <x v="349"/>
    <s v="gbamfieldae@yellowpages.com"/>
    <x v="0"/>
    <x v="3"/>
    <x v="1"/>
    <x v="1"/>
    <n v="9.51"/>
    <n v="38.04"/>
    <x v="0"/>
  </r>
  <r>
    <s v="FUX-85791-078"/>
    <x v="156"/>
    <s v="59122-08794-WT"/>
    <s v="A-M-0.2"/>
    <x v="0"/>
    <x v="350"/>
    <s v="whollingdaleaf@about.me"/>
    <x v="0"/>
    <x v="2"/>
    <x v="0"/>
    <x v="3"/>
    <n v="3.375"/>
    <n v="6.75"/>
    <x v="0"/>
  </r>
  <r>
    <s v="YXP-20078-116"/>
    <x v="314"/>
    <s v="37238-52421-JJ"/>
    <s v="R-M-0.5"/>
    <x v="2"/>
    <x v="351"/>
    <s v="jdeag@xrea.com"/>
    <x v="0"/>
    <x v="0"/>
    <x v="0"/>
    <x v="1"/>
    <n v="5.97"/>
    <n v="5.97"/>
    <x v="0"/>
  </r>
  <r>
    <s v="VQV-59984-866"/>
    <x v="315"/>
    <s v="48854-01899-FN"/>
    <s v="R-D-0.2"/>
    <x v="3"/>
    <x v="352"/>
    <s v="vskulletah@tinyurl.com"/>
    <x v="1"/>
    <x v="0"/>
    <x v="2"/>
    <x v="3"/>
    <n v="2.6849999999999996"/>
    <n v="8.0549999999999997"/>
    <x v="1"/>
  </r>
  <r>
    <s v="JEH-37276-048"/>
    <x v="316"/>
    <s v="80896-38819-DW"/>
    <s v="A-L-0.5"/>
    <x v="3"/>
    <x v="353"/>
    <s v="jrudeforthai@wunderground.com"/>
    <x v="1"/>
    <x v="2"/>
    <x v="1"/>
    <x v="1"/>
    <n v="7.77"/>
    <n v="23.31"/>
    <x v="0"/>
  </r>
  <r>
    <s v="VYD-28555-589"/>
    <x v="317"/>
    <s v="29814-01459-RC"/>
    <s v="R-L-0.5"/>
    <x v="5"/>
    <x v="354"/>
    <s v="atomaszewskiaj@answers.com"/>
    <x v="2"/>
    <x v="0"/>
    <x v="1"/>
    <x v="1"/>
    <n v="7.169999999999999"/>
    <n v="43.019999999999996"/>
    <x v="0"/>
  </r>
  <r>
    <s v="WUG-76466-650"/>
    <x v="318"/>
    <s v="43439-94003-DW"/>
    <s v="L-D-0.5"/>
    <x v="3"/>
    <x v="306"/>
    <s v=" "/>
    <x v="0"/>
    <x v="3"/>
    <x v="2"/>
    <x v="1"/>
    <n v="7.77"/>
    <n v="23.31"/>
    <x v="1"/>
  </r>
  <r>
    <s v="RJV-08261-583"/>
    <x v="182"/>
    <s v="48497-29281-FE"/>
    <s v="A-D-0.2"/>
    <x v="1"/>
    <x v="355"/>
    <s v="pbessal@qq.com"/>
    <x v="0"/>
    <x v="2"/>
    <x v="2"/>
    <x v="3"/>
    <n v="2.9849999999999999"/>
    <n v="14.924999999999999"/>
    <x v="0"/>
  </r>
  <r>
    <s v="PMR-56062-609"/>
    <x v="319"/>
    <s v="43605-12616-YH"/>
    <s v="E-D-0.5"/>
    <x v="3"/>
    <x v="356"/>
    <s v="ewindressam@marketwatch.com"/>
    <x v="0"/>
    <x v="1"/>
    <x v="2"/>
    <x v="1"/>
    <n v="7.29"/>
    <n v="21.87"/>
    <x v="1"/>
  </r>
  <r>
    <s v="XLD-12920-505"/>
    <x v="320"/>
    <s v="21907-75962-VB"/>
    <s v="E-L-0.5"/>
    <x v="5"/>
    <x v="357"/>
    <s v=" "/>
    <x v="0"/>
    <x v="1"/>
    <x v="1"/>
    <x v="1"/>
    <n v="8.91"/>
    <n v="53.46"/>
    <x v="0"/>
  </r>
  <r>
    <s v="UBW-50312-037"/>
    <x v="321"/>
    <s v="69503-12127-YD"/>
    <s v="A-L-2.5"/>
    <x v="4"/>
    <x v="358"/>
    <s v=" "/>
    <x v="0"/>
    <x v="2"/>
    <x v="1"/>
    <x v="2"/>
    <n v="29.784999999999997"/>
    <n v="119.13999999999999"/>
    <x v="1"/>
  </r>
  <r>
    <s v="QAW-05889-019"/>
    <x v="322"/>
    <s v="68810-07329-EU"/>
    <s v="L-M-0.5"/>
    <x v="1"/>
    <x v="359"/>
    <s v="vbaumadierap@google.cn"/>
    <x v="0"/>
    <x v="3"/>
    <x v="0"/>
    <x v="1"/>
    <n v="8.73"/>
    <n v="43.650000000000006"/>
    <x v="0"/>
  </r>
  <r>
    <s v="EPT-12715-397"/>
    <x v="128"/>
    <s v="08478-75251-OG"/>
    <s v="A-D-0.2"/>
    <x v="5"/>
    <x v="360"/>
    <s v=" "/>
    <x v="0"/>
    <x v="2"/>
    <x v="2"/>
    <x v="3"/>
    <n v="2.9849999999999999"/>
    <n v="17.91"/>
    <x v="0"/>
  </r>
  <r>
    <s v="DHT-93810-053"/>
    <x v="323"/>
    <s v="17005-82030-EA"/>
    <s v="E-L-1"/>
    <x v="1"/>
    <x v="361"/>
    <s v="sweldsar@wired.com"/>
    <x v="0"/>
    <x v="1"/>
    <x v="1"/>
    <x v="0"/>
    <n v="14.85"/>
    <n v="74.25"/>
    <x v="0"/>
  </r>
  <r>
    <s v="DMY-96037-963"/>
    <x v="324"/>
    <s v="42179-95059-DO"/>
    <s v="L-D-0.2"/>
    <x v="3"/>
    <x v="362"/>
    <s v="msarvaras@artisteer.com"/>
    <x v="0"/>
    <x v="3"/>
    <x v="2"/>
    <x v="3"/>
    <n v="3.8849999999999998"/>
    <n v="11.654999999999999"/>
    <x v="0"/>
  </r>
  <r>
    <s v="MBM-55936-917"/>
    <x v="325"/>
    <s v="55989-39849-WO"/>
    <s v="L-D-0.5"/>
    <x v="3"/>
    <x v="363"/>
    <s v="ahavickat@nsw.gov.au"/>
    <x v="0"/>
    <x v="3"/>
    <x v="2"/>
    <x v="1"/>
    <n v="7.77"/>
    <n v="23.31"/>
    <x v="0"/>
  </r>
  <r>
    <s v="TPA-93614-840"/>
    <x v="326"/>
    <s v="28932-49296-TM"/>
    <s v="E-D-0.5"/>
    <x v="0"/>
    <x v="364"/>
    <s v="sdivinyau@ask.com"/>
    <x v="0"/>
    <x v="1"/>
    <x v="2"/>
    <x v="1"/>
    <n v="7.29"/>
    <n v="14.58"/>
    <x v="0"/>
  </r>
  <r>
    <s v="WDM-77521-710"/>
    <x v="327"/>
    <s v="86144-10144-CB"/>
    <s v="A-M-0.5"/>
    <x v="0"/>
    <x v="365"/>
    <s v="inorquoyav@businessweek.com"/>
    <x v="0"/>
    <x v="2"/>
    <x v="0"/>
    <x v="1"/>
    <n v="6.75"/>
    <n v="13.5"/>
    <x v="1"/>
  </r>
  <r>
    <s v="EIP-19142-462"/>
    <x v="328"/>
    <s v="60973-72562-DQ"/>
    <s v="E-L-1"/>
    <x v="5"/>
    <x v="366"/>
    <s v="aiddisonaw@usa.gov"/>
    <x v="0"/>
    <x v="1"/>
    <x v="1"/>
    <x v="0"/>
    <n v="14.85"/>
    <n v="89.1"/>
    <x v="1"/>
  </r>
  <r>
    <s v="EIP-19142-462"/>
    <x v="328"/>
    <s v="60973-72562-DQ"/>
    <s v="A-L-0.2"/>
    <x v="2"/>
    <x v="366"/>
    <s v="aiddisonaw@usa.gov"/>
    <x v="0"/>
    <x v="2"/>
    <x v="1"/>
    <x v="3"/>
    <n v="3.8849999999999998"/>
    <n v="3.8849999999999998"/>
    <x v="1"/>
  </r>
  <r>
    <s v="ZZL-76364-387"/>
    <x v="128"/>
    <s v="11263-86515-VU"/>
    <s v="R-L-2.5"/>
    <x v="4"/>
    <x v="367"/>
    <s v="rlongfielday@bluehost.com"/>
    <x v="0"/>
    <x v="0"/>
    <x v="1"/>
    <x v="2"/>
    <n v="27.484999999999996"/>
    <n v="109.93999999999998"/>
    <x v="1"/>
  </r>
  <r>
    <s v="GMF-18638-786"/>
    <x v="329"/>
    <s v="60004-62976-NI"/>
    <s v="L-D-0.5"/>
    <x v="5"/>
    <x v="368"/>
    <s v="gkislingburyaz@samsung.com"/>
    <x v="0"/>
    <x v="3"/>
    <x v="2"/>
    <x v="1"/>
    <n v="7.77"/>
    <n v="46.62"/>
    <x v="0"/>
  </r>
  <r>
    <s v="TDJ-20844-787"/>
    <x v="330"/>
    <s v="77876-28498-HI"/>
    <s v="A-L-0.5"/>
    <x v="1"/>
    <x v="369"/>
    <s v="xgibbonsb0@artisteer.com"/>
    <x v="0"/>
    <x v="2"/>
    <x v="1"/>
    <x v="1"/>
    <n v="7.77"/>
    <n v="38.849999999999994"/>
    <x v="1"/>
  </r>
  <r>
    <s v="BWK-39400-446"/>
    <x v="331"/>
    <s v="61302-06948-EH"/>
    <s v="L-D-0.5"/>
    <x v="4"/>
    <x v="370"/>
    <s v="fparresb1@imageshack.us"/>
    <x v="0"/>
    <x v="3"/>
    <x v="2"/>
    <x v="1"/>
    <n v="7.77"/>
    <n v="31.08"/>
    <x v="0"/>
  </r>
  <r>
    <s v="LCB-02099-995"/>
    <x v="332"/>
    <s v="06757-96251-UH"/>
    <s v="A-D-0.2"/>
    <x v="5"/>
    <x v="371"/>
    <s v="gsibrayb2@wsj.com"/>
    <x v="0"/>
    <x v="2"/>
    <x v="2"/>
    <x v="3"/>
    <n v="2.9849999999999999"/>
    <n v="17.91"/>
    <x v="0"/>
  </r>
  <r>
    <s v="UBA-43678-174"/>
    <x v="333"/>
    <s v="44530-75983-OD"/>
    <s v="E-D-2.5"/>
    <x v="5"/>
    <x v="372"/>
    <s v="ihotchkinb3@mit.edu"/>
    <x v="2"/>
    <x v="1"/>
    <x v="2"/>
    <x v="2"/>
    <n v="27.945"/>
    <n v="167.67000000000002"/>
    <x v="1"/>
  </r>
  <r>
    <s v="UDH-24280-432"/>
    <x v="334"/>
    <s v="44865-58249-RY"/>
    <s v="L-L-1"/>
    <x v="4"/>
    <x v="373"/>
    <s v="nbroadberrieb4@gnu.org"/>
    <x v="0"/>
    <x v="3"/>
    <x v="1"/>
    <x v="0"/>
    <n v="15.85"/>
    <n v="63.4"/>
    <x v="1"/>
  </r>
  <r>
    <s v="IDQ-20193-502"/>
    <x v="335"/>
    <s v="36021-61205-DF"/>
    <s v="L-M-0.2"/>
    <x v="0"/>
    <x v="374"/>
    <s v="rpithcockb5@yellowbook.com"/>
    <x v="0"/>
    <x v="3"/>
    <x v="0"/>
    <x v="3"/>
    <n v="4.3650000000000002"/>
    <n v="8.73"/>
    <x v="0"/>
  </r>
  <r>
    <s v="DJG-14442-608"/>
    <x v="336"/>
    <s v="75716-12782-SS"/>
    <s v="R-D-1"/>
    <x v="3"/>
    <x v="375"/>
    <s v="gcroysdaleb6@nih.gov"/>
    <x v="0"/>
    <x v="0"/>
    <x v="2"/>
    <x v="0"/>
    <n v="8.9499999999999993"/>
    <n v="26.849999999999998"/>
    <x v="0"/>
  </r>
  <r>
    <s v="DWB-61381-370"/>
    <x v="337"/>
    <s v="11812-00461-KH"/>
    <s v="L-L-0.2"/>
    <x v="0"/>
    <x v="376"/>
    <s v="bgozzettb7@github.com"/>
    <x v="0"/>
    <x v="3"/>
    <x v="1"/>
    <x v="3"/>
    <n v="4.7549999999999999"/>
    <n v="9.51"/>
    <x v="1"/>
  </r>
  <r>
    <s v="FRD-17347-990"/>
    <x v="80"/>
    <s v="46681-78850-ZW"/>
    <s v="A-D-1"/>
    <x v="4"/>
    <x v="377"/>
    <s v="tcraggsb8@house.gov"/>
    <x v="1"/>
    <x v="2"/>
    <x v="2"/>
    <x v="0"/>
    <n v="9.9499999999999993"/>
    <n v="39.799999999999997"/>
    <x v="1"/>
  </r>
  <r>
    <s v="YPP-27450-525"/>
    <x v="338"/>
    <s v="01932-87052-KO"/>
    <s v="E-M-0.5"/>
    <x v="3"/>
    <x v="378"/>
    <s v="lcullrfordb9@xing.com"/>
    <x v="0"/>
    <x v="1"/>
    <x v="0"/>
    <x v="1"/>
    <n v="8.25"/>
    <n v="24.75"/>
    <x v="0"/>
  </r>
  <r>
    <s v="EFC-39577-424"/>
    <x v="339"/>
    <s v="16046-34805-ZF"/>
    <s v="E-M-1"/>
    <x v="1"/>
    <x v="379"/>
    <s v="arizonba@xing.com"/>
    <x v="0"/>
    <x v="1"/>
    <x v="0"/>
    <x v="0"/>
    <n v="13.75"/>
    <n v="68.75"/>
    <x v="0"/>
  </r>
  <r>
    <s v="LAW-80062-016"/>
    <x v="340"/>
    <s v="34546-70516-LR"/>
    <s v="E-M-0.5"/>
    <x v="5"/>
    <x v="380"/>
    <s v=" "/>
    <x v="1"/>
    <x v="1"/>
    <x v="0"/>
    <x v="1"/>
    <n v="8.25"/>
    <n v="49.5"/>
    <x v="1"/>
  </r>
  <r>
    <s v="WKL-27981-758"/>
    <x v="177"/>
    <s v="73699-93557-FZ"/>
    <s v="A-M-2.5"/>
    <x v="0"/>
    <x v="381"/>
    <s v="fmiellbc@spiegel.de"/>
    <x v="0"/>
    <x v="2"/>
    <x v="0"/>
    <x v="2"/>
    <n v="25.874999999999996"/>
    <n v="51.749999999999993"/>
    <x v="0"/>
  </r>
  <r>
    <s v="VRT-39834-265"/>
    <x v="341"/>
    <s v="86686-37462-CK"/>
    <s v="L-L-1"/>
    <x v="3"/>
    <x v="382"/>
    <s v=" "/>
    <x v="1"/>
    <x v="3"/>
    <x v="1"/>
    <x v="0"/>
    <n v="15.85"/>
    <n v="47.55"/>
    <x v="0"/>
  </r>
  <r>
    <s v="QTC-71005-730"/>
    <x v="342"/>
    <s v="14298-02150-KH"/>
    <s v="A-L-0.2"/>
    <x v="4"/>
    <x v="383"/>
    <s v=" "/>
    <x v="0"/>
    <x v="2"/>
    <x v="1"/>
    <x v="3"/>
    <n v="3.8849999999999998"/>
    <n v="15.54"/>
    <x v="1"/>
  </r>
  <r>
    <s v="TNX-09857-717"/>
    <x v="343"/>
    <s v="48675-07824-HJ"/>
    <s v="L-M-1"/>
    <x v="5"/>
    <x v="384"/>
    <s v=" "/>
    <x v="0"/>
    <x v="3"/>
    <x v="0"/>
    <x v="0"/>
    <n v="14.55"/>
    <n v="87.300000000000011"/>
    <x v="0"/>
  </r>
  <r>
    <s v="JZV-43874-185"/>
    <x v="344"/>
    <s v="18551-80943-YQ"/>
    <s v="A-M-1"/>
    <x v="1"/>
    <x v="385"/>
    <s v=" "/>
    <x v="0"/>
    <x v="2"/>
    <x v="0"/>
    <x v="0"/>
    <n v="11.25"/>
    <n v="56.25"/>
    <x v="0"/>
  </r>
  <r>
    <s v="ICF-17486-106"/>
    <x v="47"/>
    <s v="19196-09748-DB"/>
    <s v="L-L-2.5"/>
    <x v="2"/>
    <x v="386"/>
    <s v="wspringallbh@jugem.jp"/>
    <x v="0"/>
    <x v="3"/>
    <x v="1"/>
    <x v="2"/>
    <n v="36.454999999999998"/>
    <n v="36.454999999999998"/>
    <x v="0"/>
  </r>
  <r>
    <s v="BMK-49520-383"/>
    <x v="345"/>
    <s v="72233-08665-IP"/>
    <s v="R-L-0.2"/>
    <x v="3"/>
    <x v="387"/>
    <s v=" "/>
    <x v="0"/>
    <x v="0"/>
    <x v="1"/>
    <x v="3"/>
    <n v="3.5849999999999995"/>
    <n v="10.754999999999999"/>
    <x v="0"/>
  </r>
  <r>
    <s v="HTS-15020-632"/>
    <x v="169"/>
    <s v="53817-13148-RK"/>
    <s v="R-M-0.2"/>
    <x v="3"/>
    <x v="388"/>
    <s v="ghawkyensbj@census.gov"/>
    <x v="0"/>
    <x v="0"/>
    <x v="0"/>
    <x v="3"/>
    <n v="2.9849999999999999"/>
    <n v="8.9550000000000001"/>
    <x v="1"/>
  </r>
  <r>
    <s v="YLE-18247-749"/>
    <x v="346"/>
    <s v="92227-49331-QR"/>
    <s v="A-L-0.5"/>
    <x v="3"/>
    <x v="389"/>
    <s v=" "/>
    <x v="0"/>
    <x v="2"/>
    <x v="1"/>
    <x v="1"/>
    <n v="7.77"/>
    <n v="23.31"/>
    <x v="0"/>
  </r>
  <r>
    <s v="KJJ-12573-591"/>
    <x v="347"/>
    <s v="12997-41076-FQ"/>
    <s v="A-L-2.5"/>
    <x v="2"/>
    <x v="390"/>
    <s v=" "/>
    <x v="0"/>
    <x v="2"/>
    <x v="1"/>
    <x v="2"/>
    <n v="29.784999999999997"/>
    <n v="29.784999999999997"/>
    <x v="0"/>
  </r>
  <r>
    <s v="RGU-43561-950"/>
    <x v="348"/>
    <s v="44220-00348-MB"/>
    <s v="A-L-2.5"/>
    <x v="1"/>
    <x v="391"/>
    <s v="bmcgilvrabm@so-net.ne.jp"/>
    <x v="0"/>
    <x v="2"/>
    <x v="1"/>
    <x v="2"/>
    <n v="29.784999999999997"/>
    <n v="148.92499999999998"/>
    <x v="0"/>
  </r>
  <r>
    <s v="JSN-73975-443"/>
    <x v="349"/>
    <s v="93047-98331-DD"/>
    <s v="L-M-0.5"/>
    <x v="2"/>
    <x v="392"/>
    <s v="adanzeybn@github.com"/>
    <x v="0"/>
    <x v="3"/>
    <x v="0"/>
    <x v="1"/>
    <n v="8.73"/>
    <n v="8.73"/>
    <x v="0"/>
  </r>
  <r>
    <s v="WNR-71736-993"/>
    <x v="350"/>
    <s v="16880-78077-FB"/>
    <s v="L-D-0.5"/>
    <x v="4"/>
    <x v="347"/>
    <s v="tfarraac@behance.net"/>
    <x v="0"/>
    <x v="3"/>
    <x v="2"/>
    <x v="1"/>
    <n v="7.77"/>
    <n v="31.08"/>
    <x v="1"/>
  </r>
  <r>
    <s v="WNR-71736-993"/>
    <x v="350"/>
    <s v="16880-78077-FB"/>
    <s v="A-D-2.5"/>
    <x v="5"/>
    <x v="347"/>
    <s v="tfarraac@behance.net"/>
    <x v="0"/>
    <x v="2"/>
    <x v="2"/>
    <x v="2"/>
    <n v="22.884999999999998"/>
    <n v="137.31"/>
    <x v="1"/>
  </r>
  <r>
    <s v="HNI-91338-546"/>
    <x v="54"/>
    <s v="67285-75317-XI"/>
    <s v="A-D-0.5"/>
    <x v="1"/>
    <x v="393"/>
    <s v=" "/>
    <x v="0"/>
    <x v="2"/>
    <x v="2"/>
    <x v="1"/>
    <n v="5.97"/>
    <n v="29.849999999999998"/>
    <x v="1"/>
  </r>
  <r>
    <s v="CYH-53243-218"/>
    <x v="237"/>
    <s v="88167-57964-PH"/>
    <s v="R-M-0.5"/>
    <x v="3"/>
    <x v="394"/>
    <s v=" "/>
    <x v="0"/>
    <x v="0"/>
    <x v="0"/>
    <x v="1"/>
    <n v="5.97"/>
    <n v="17.91"/>
    <x v="1"/>
  </r>
  <r>
    <s v="SVD-75407-177"/>
    <x v="351"/>
    <s v="16106-36039-QS"/>
    <s v="E-L-0.5"/>
    <x v="3"/>
    <x v="395"/>
    <s v="ydombrellbs@dedecms.com"/>
    <x v="0"/>
    <x v="1"/>
    <x v="1"/>
    <x v="1"/>
    <n v="8.91"/>
    <n v="26.73"/>
    <x v="0"/>
  </r>
  <r>
    <s v="NVN-66443-451"/>
    <x v="352"/>
    <s v="98921-82417-GN"/>
    <s v="R-D-1"/>
    <x v="0"/>
    <x v="396"/>
    <s v="adarthbt@t.co"/>
    <x v="0"/>
    <x v="0"/>
    <x v="2"/>
    <x v="0"/>
    <n v="8.9499999999999993"/>
    <n v="17.899999999999999"/>
    <x v="1"/>
  </r>
  <r>
    <s v="JUA-13580-095"/>
    <x v="102"/>
    <s v="55265-75151-AK"/>
    <s v="R-L-0.2"/>
    <x v="4"/>
    <x v="397"/>
    <s v="mdarrigoebu@hud.gov"/>
    <x v="1"/>
    <x v="0"/>
    <x v="1"/>
    <x v="3"/>
    <n v="3.5849999999999995"/>
    <n v="14.339999999999998"/>
    <x v="0"/>
  </r>
  <r>
    <s v="ACY-56225-839"/>
    <x v="353"/>
    <s v="47386-50743-FG"/>
    <s v="A-M-2.5"/>
    <x v="3"/>
    <x v="398"/>
    <s v=" "/>
    <x v="0"/>
    <x v="2"/>
    <x v="0"/>
    <x v="2"/>
    <n v="25.874999999999996"/>
    <n v="77.624999999999986"/>
    <x v="0"/>
  </r>
  <r>
    <s v="QBB-07903-622"/>
    <x v="354"/>
    <s v="32622-54551-UC"/>
    <s v="R-L-1"/>
    <x v="1"/>
    <x v="399"/>
    <s v="mackrillbw@bandcamp.com"/>
    <x v="0"/>
    <x v="0"/>
    <x v="1"/>
    <x v="0"/>
    <n v="11.95"/>
    <n v="59.75"/>
    <x v="1"/>
  </r>
  <r>
    <s v="JLJ-81802-619"/>
    <x v="135"/>
    <s v="16880-78077-FB"/>
    <s v="A-L-1"/>
    <x v="5"/>
    <x v="347"/>
    <s v="tfarraac@behance.net"/>
    <x v="0"/>
    <x v="2"/>
    <x v="1"/>
    <x v="0"/>
    <n v="12.95"/>
    <n v="77.699999999999989"/>
    <x v="1"/>
  </r>
  <r>
    <s v="HFT-77191-168"/>
    <x v="343"/>
    <s v="48419-02347-XP"/>
    <s v="R-D-0.2"/>
    <x v="0"/>
    <x v="400"/>
    <s v="mkippenby@dion.ne.jp"/>
    <x v="0"/>
    <x v="0"/>
    <x v="2"/>
    <x v="3"/>
    <n v="2.6849999999999996"/>
    <n v="5.3699999999999992"/>
    <x v="0"/>
  </r>
  <r>
    <s v="SZR-35951-530"/>
    <x v="89"/>
    <s v="14121-20527-OJ"/>
    <s v="E-D-2.5"/>
    <x v="3"/>
    <x v="401"/>
    <s v="wransonbz@ted.com"/>
    <x v="1"/>
    <x v="1"/>
    <x v="2"/>
    <x v="2"/>
    <n v="27.945"/>
    <n v="83.835000000000008"/>
    <x v="0"/>
  </r>
  <r>
    <s v="IKL-95976-565"/>
    <x v="355"/>
    <s v="53486-73919-BQ"/>
    <s v="A-M-1"/>
    <x v="0"/>
    <x v="402"/>
    <s v=" "/>
    <x v="0"/>
    <x v="2"/>
    <x v="0"/>
    <x v="0"/>
    <n v="11.25"/>
    <n v="22.5"/>
    <x v="1"/>
  </r>
  <r>
    <s v="XEY-48929-474"/>
    <x v="204"/>
    <s v="21889-94615-WT"/>
    <s v="L-M-2.5"/>
    <x v="5"/>
    <x v="403"/>
    <s v="lrignoldc1@miibeian.gov.cn"/>
    <x v="0"/>
    <x v="3"/>
    <x v="0"/>
    <x v="2"/>
    <n v="33.464999999999996"/>
    <n v="200.78999999999996"/>
    <x v="0"/>
  </r>
  <r>
    <s v="SQT-07286-736"/>
    <x v="356"/>
    <s v="87726-16941-QW"/>
    <s v="A-M-1"/>
    <x v="5"/>
    <x v="404"/>
    <s v=" "/>
    <x v="0"/>
    <x v="2"/>
    <x v="0"/>
    <x v="0"/>
    <n v="11.25"/>
    <n v="67.5"/>
    <x v="1"/>
  </r>
  <r>
    <s v="QDU-45390-361"/>
    <x v="357"/>
    <s v="03677-09134-BC"/>
    <s v="E-M-0.5"/>
    <x v="2"/>
    <x v="405"/>
    <s v="crowthornc3@msn.com"/>
    <x v="0"/>
    <x v="1"/>
    <x v="0"/>
    <x v="1"/>
    <n v="8.25"/>
    <n v="8.25"/>
    <x v="1"/>
  </r>
  <r>
    <s v="RUJ-30649-712"/>
    <x v="300"/>
    <s v="93224-71517-WV"/>
    <s v="L-L-0.2"/>
    <x v="0"/>
    <x v="406"/>
    <s v="orylandc4@deviantart.com"/>
    <x v="0"/>
    <x v="3"/>
    <x v="1"/>
    <x v="3"/>
    <n v="4.7549999999999999"/>
    <n v="9.51"/>
    <x v="0"/>
  </r>
  <r>
    <s v="WSV-49732-075"/>
    <x v="358"/>
    <s v="76263-95145-GJ"/>
    <s v="L-D-2.5"/>
    <x v="2"/>
    <x v="407"/>
    <s v=" "/>
    <x v="0"/>
    <x v="3"/>
    <x v="2"/>
    <x v="2"/>
    <n v="29.784999999999997"/>
    <n v="29.784999999999997"/>
    <x v="1"/>
  </r>
  <r>
    <s v="VJF-46305-323"/>
    <x v="161"/>
    <s v="68555-89840-GZ"/>
    <s v="L-D-0.5"/>
    <x v="0"/>
    <x v="408"/>
    <s v="msesonck@census.gov"/>
    <x v="0"/>
    <x v="3"/>
    <x v="2"/>
    <x v="1"/>
    <n v="7.77"/>
    <n v="15.54"/>
    <x v="1"/>
  </r>
  <r>
    <s v="CXD-74176-600"/>
    <x v="129"/>
    <s v="70624-19112-AO"/>
    <s v="E-L-0.5"/>
    <x v="4"/>
    <x v="409"/>
    <s v="craglessc7@webmd.com"/>
    <x v="1"/>
    <x v="1"/>
    <x v="1"/>
    <x v="1"/>
    <n v="8.91"/>
    <n v="35.64"/>
    <x v="1"/>
  </r>
  <r>
    <s v="ADX-50674-975"/>
    <x v="359"/>
    <s v="58916-61837-QH"/>
    <s v="A-M-2.5"/>
    <x v="4"/>
    <x v="410"/>
    <s v="fhollowsc8@blogtalkradio.com"/>
    <x v="0"/>
    <x v="2"/>
    <x v="0"/>
    <x v="2"/>
    <n v="25.874999999999996"/>
    <n v="103.49999999999999"/>
    <x v="0"/>
  </r>
  <r>
    <s v="RRP-51647-420"/>
    <x v="360"/>
    <s v="89292-52335-YZ"/>
    <s v="E-D-1"/>
    <x v="3"/>
    <x v="411"/>
    <s v="llathleiffc9@nationalgeographic.com"/>
    <x v="1"/>
    <x v="1"/>
    <x v="2"/>
    <x v="0"/>
    <n v="12.15"/>
    <n v="36.450000000000003"/>
    <x v="0"/>
  </r>
  <r>
    <s v="PKJ-99134-523"/>
    <x v="361"/>
    <s v="77284-34297-YY"/>
    <s v="R-L-0.5"/>
    <x v="1"/>
    <x v="412"/>
    <s v="kheadsca@jalbum.net"/>
    <x v="0"/>
    <x v="0"/>
    <x v="1"/>
    <x v="1"/>
    <n v="7.169999999999999"/>
    <n v="35.849999999999994"/>
    <x v="1"/>
  </r>
  <r>
    <s v="FZQ-29439-457"/>
    <x v="362"/>
    <s v="50449-80974-BZ"/>
    <s v="E-L-0.2"/>
    <x v="1"/>
    <x v="413"/>
    <s v="tbownecb@unicef.org"/>
    <x v="1"/>
    <x v="1"/>
    <x v="1"/>
    <x v="3"/>
    <n v="4.4550000000000001"/>
    <n v="22.274999999999999"/>
    <x v="0"/>
  </r>
  <r>
    <s v="USN-68115-161"/>
    <x v="363"/>
    <s v="08120-16183-AW"/>
    <s v="E-M-0.2"/>
    <x v="5"/>
    <x v="414"/>
    <s v="rjacquemardcc@acquirethisname.com"/>
    <x v="1"/>
    <x v="1"/>
    <x v="0"/>
    <x v="3"/>
    <n v="4.125"/>
    <n v="24.75"/>
    <x v="1"/>
  </r>
  <r>
    <s v="IXU-20263-532"/>
    <x v="364"/>
    <s v="68044-89277-ML"/>
    <s v="L-M-2.5"/>
    <x v="0"/>
    <x v="415"/>
    <s v="kwarmancd@printfriendly.com"/>
    <x v="1"/>
    <x v="3"/>
    <x v="0"/>
    <x v="2"/>
    <n v="33.464999999999996"/>
    <n v="66.929999999999993"/>
    <x v="0"/>
  </r>
  <r>
    <s v="CBT-15092-420"/>
    <x v="85"/>
    <s v="71364-35210-HS"/>
    <s v="L-M-0.5"/>
    <x v="2"/>
    <x v="416"/>
    <s v="wcholomince@about.com"/>
    <x v="2"/>
    <x v="3"/>
    <x v="0"/>
    <x v="1"/>
    <n v="8.73"/>
    <n v="8.73"/>
    <x v="0"/>
  </r>
  <r>
    <s v="PKQ-46841-696"/>
    <x v="365"/>
    <s v="37177-68797-ON"/>
    <s v="R-M-0.5"/>
    <x v="3"/>
    <x v="417"/>
    <s v="abraidmancf@census.gov"/>
    <x v="0"/>
    <x v="0"/>
    <x v="0"/>
    <x v="1"/>
    <n v="5.97"/>
    <n v="17.91"/>
    <x v="1"/>
  </r>
  <r>
    <s v="XDU-05471-219"/>
    <x v="366"/>
    <s v="60308-06944-GS"/>
    <s v="R-L-0.5"/>
    <x v="2"/>
    <x v="418"/>
    <s v="pdurbancg@symantec.com"/>
    <x v="1"/>
    <x v="0"/>
    <x v="1"/>
    <x v="1"/>
    <n v="7.169999999999999"/>
    <n v="7.169999999999999"/>
    <x v="1"/>
  </r>
  <r>
    <s v="NID-20149-329"/>
    <x v="367"/>
    <s v="49888-39458-PF"/>
    <s v="R-D-0.2"/>
    <x v="0"/>
    <x v="419"/>
    <s v="aharroldch@miibeian.gov.cn"/>
    <x v="0"/>
    <x v="0"/>
    <x v="2"/>
    <x v="3"/>
    <n v="2.6849999999999996"/>
    <n v="5.3699999999999992"/>
    <x v="1"/>
  </r>
  <r>
    <s v="SVU-27222-213"/>
    <x v="142"/>
    <s v="60748-46813-DZ"/>
    <s v="L-L-0.2"/>
    <x v="1"/>
    <x v="420"/>
    <s v="spamphilonci@mlb.com"/>
    <x v="1"/>
    <x v="3"/>
    <x v="1"/>
    <x v="3"/>
    <n v="4.7549999999999999"/>
    <n v="23.774999999999999"/>
    <x v="1"/>
  </r>
  <r>
    <s v="RWI-84131-848"/>
    <x v="368"/>
    <s v="16385-11286-NX"/>
    <s v="R-D-2.5"/>
    <x v="0"/>
    <x v="421"/>
    <s v="mspurdencj@exblog.jp"/>
    <x v="0"/>
    <x v="0"/>
    <x v="2"/>
    <x v="2"/>
    <n v="20.584999999999997"/>
    <n v="41.169999999999995"/>
    <x v="0"/>
  </r>
  <r>
    <s v="GUU-40666-525"/>
    <x v="31"/>
    <s v="68555-89840-GZ"/>
    <s v="A-L-0.2"/>
    <x v="3"/>
    <x v="408"/>
    <s v="msesonck@census.gov"/>
    <x v="0"/>
    <x v="2"/>
    <x v="1"/>
    <x v="3"/>
    <n v="3.8849999999999998"/>
    <n v="11.654999999999999"/>
    <x v="1"/>
  </r>
  <r>
    <s v="SCN-51395-066"/>
    <x v="369"/>
    <s v="72164-90254-EJ"/>
    <s v="L-L-0.5"/>
    <x v="4"/>
    <x v="422"/>
    <s v="npirronecl@weibo.com"/>
    <x v="0"/>
    <x v="3"/>
    <x v="1"/>
    <x v="1"/>
    <n v="9.51"/>
    <n v="38.04"/>
    <x v="1"/>
  </r>
  <r>
    <s v="ULA-24644-321"/>
    <x v="370"/>
    <s v="67010-92988-CT"/>
    <s v="R-D-2.5"/>
    <x v="4"/>
    <x v="423"/>
    <s v="rcawleycm@yellowbook.com"/>
    <x v="1"/>
    <x v="0"/>
    <x v="2"/>
    <x v="2"/>
    <n v="20.584999999999997"/>
    <n v="82.339999999999989"/>
    <x v="0"/>
  </r>
  <r>
    <s v="EOL-92666-762"/>
    <x v="371"/>
    <s v="15776-91507-GT"/>
    <s v="L-L-0.2"/>
    <x v="0"/>
    <x v="424"/>
    <s v="sbarribalcn@microsoft.com"/>
    <x v="1"/>
    <x v="3"/>
    <x v="1"/>
    <x v="3"/>
    <n v="4.7549999999999999"/>
    <n v="9.51"/>
    <x v="0"/>
  </r>
  <r>
    <s v="AJV-18231-334"/>
    <x v="372"/>
    <s v="23473-41001-CD"/>
    <s v="R-D-2.5"/>
    <x v="0"/>
    <x v="425"/>
    <s v="aadamidesco@bizjournals.com"/>
    <x v="2"/>
    <x v="0"/>
    <x v="2"/>
    <x v="2"/>
    <n v="20.584999999999997"/>
    <n v="41.169999999999995"/>
    <x v="1"/>
  </r>
  <r>
    <s v="ZQI-47236-301"/>
    <x v="373"/>
    <s v="23446-47798-ID"/>
    <s v="L-L-0.5"/>
    <x v="1"/>
    <x v="426"/>
    <s v="cthowescp@craigslist.org"/>
    <x v="0"/>
    <x v="3"/>
    <x v="1"/>
    <x v="1"/>
    <n v="9.51"/>
    <n v="47.55"/>
    <x v="1"/>
  </r>
  <r>
    <s v="ZCR-15721-658"/>
    <x v="374"/>
    <s v="28327-84469-ND"/>
    <s v="A-M-1"/>
    <x v="4"/>
    <x v="427"/>
    <s v="rwillowaycq@admin.ch"/>
    <x v="0"/>
    <x v="2"/>
    <x v="0"/>
    <x v="0"/>
    <n v="11.25"/>
    <n v="45"/>
    <x v="1"/>
  </r>
  <r>
    <s v="QEW-47945-682"/>
    <x v="319"/>
    <s v="42466-87067-DT"/>
    <s v="L-L-0.2"/>
    <x v="1"/>
    <x v="428"/>
    <s v="aelwincr@privacy.gov.au"/>
    <x v="0"/>
    <x v="3"/>
    <x v="1"/>
    <x v="3"/>
    <n v="4.7549999999999999"/>
    <n v="23.774999999999999"/>
    <x v="1"/>
  </r>
  <r>
    <s v="PSY-45485-542"/>
    <x v="375"/>
    <s v="62246-99443-HF"/>
    <s v="R-D-0.5"/>
    <x v="3"/>
    <x v="429"/>
    <s v="abilbrookcs@booking.com"/>
    <x v="1"/>
    <x v="0"/>
    <x v="2"/>
    <x v="1"/>
    <n v="5.3699999999999992"/>
    <n v="16.11"/>
    <x v="0"/>
  </r>
  <r>
    <s v="BAQ-74241-156"/>
    <x v="376"/>
    <s v="99869-55718-UU"/>
    <s v="R-D-0.2"/>
    <x v="4"/>
    <x v="430"/>
    <s v="rmckallct@sakura.ne.jp"/>
    <x v="2"/>
    <x v="0"/>
    <x v="2"/>
    <x v="3"/>
    <n v="2.6849999999999996"/>
    <n v="10.739999999999998"/>
    <x v="0"/>
  </r>
  <r>
    <s v="BVU-77367-451"/>
    <x v="377"/>
    <s v="77421-46059-RY"/>
    <s v="A-D-1"/>
    <x v="1"/>
    <x v="431"/>
    <s v="bdailecu@vistaprint.com"/>
    <x v="0"/>
    <x v="2"/>
    <x v="2"/>
    <x v="0"/>
    <n v="9.9499999999999993"/>
    <n v="49.75"/>
    <x v="0"/>
  </r>
  <r>
    <s v="TJE-91516-344"/>
    <x v="378"/>
    <s v="49894-06550-OQ"/>
    <s v="E-M-1"/>
    <x v="0"/>
    <x v="432"/>
    <s v="atrehernecv@state.tx.us"/>
    <x v="1"/>
    <x v="1"/>
    <x v="0"/>
    <x v="0"/>
    <n v="13.75"/>
    <n v="27.5"/>
    <x v="1"/>
  </r>
  <r>
    <s v="LIS-96202-702"/>
    <x v="277"/>
    <s v="72028-63343-SU"/>
    <s v="L-D-2.5"/>
    <x v="4"/>
    <x v="433"/>
    <s v="abrentnallcw@biglobe.ne.jp"/>
    <x v="2"/>
    <x v="3"/>
    <x v="2"/>
    <x v="2"/>
    <n v="29.784999999999997"/>
    <n v="119.13999999999999"/>
    <x v="1"/>
  </r>
  <r>
    <s v="VIO-27668-766"/>
    <x v="379"/>
    <s v="10074-20104-NN"/>
    <s v="R-D-2.5"/>
    <x v="2"/>
    <x v="434"/>
    <s v="ddrinkallcx@psu.edu"/>
    <x v="0"/>
    <x v="0"/>
    <x v="2"/>
    <x v="2"/>
    <n v="20.584999999999997"/>
    <n v="20.584999999999997"/>
    <x v="0"/>
  </r>
  <r>
    <s v="ZVG-20473-043"/>
    <x v="86"/>
    <s v="71769-10219-IM"/>
    <s v="A-D-0.2"/>
    <x v="3"/>
    <x v="435"/>
    <s v="dkornelcy@cyberchimps.com"/>
    <x v="0"/>
    <x v="2"/>
    <x v="2"/>
    <x v="3"/>
    <n v="2.9849999999999999"/>
    <n v="8.9550000000000001"/>
    <x v="0"/>
  </r>
  <r>
    <s v="KGZ-56395-231"/>
    <x v="380"/>
    <s v="22221-71106-JD"/>
    <s v="A-D-0.5"/>
    <x v="2"/>
    <x v="436"/>
    <s v="rlequeuxcz@newyorker.com"/>
    <x v="0"/>
    <x v="2"/>
    <x v="2"/>
    <x v="1"/>
    <n v="5.97"/>
    <n v="5.97"/>
    <x v="1"/>
  </r>
  <r>
    <s v="CUU-92244-729"/>
    <x v="381"/>
    <s v="99735-44927-OL"/>
    <s v="E-M-1"/>
    <x v="3"/>
    <x v="437"/>
    <s v="jmccaulld0@parallels.com"/>
    <x v="0"/>
    <x v="1"/>
    <x v="0"/>
    <x v="0"/>
    <n v="13.75"/>
    <n v="41.25"/>
    <x v="0"/>
  </r>
  <r>
    <s v="EHE-94714-312"/>
    <x v="382"/>
    <s v="27132-68907-RC"/>
    <s v="E-L-0.2"/>
    <x v="1"/>
    <x v="438"/>
    <s v="abrashda@plala.or.jp"/>
    <x v="0"/>
    <x v="1"/>
    <x v="1"/>
    <x v="3"/>
    <n v="4.4550000000000001"/>
    <n v="22.274999999999999"/>
    <x v="0"/>
  </r>
  <r>
    <s v="RTL-16205-161"/>
    <x v="11"/>
    <s v="90440-62727-HI"/>
    <s v="A-M-0.5"/>
    <x v="2"/>
    <x v="439"/>
    <s v="ahutchinsond2@imgur.com"/>
    <x v="0"/>
    <x v="2"/>
    <x v="0"/>
    <x v="1"/>
    <n v="6.75"/>
    <n v="6.75"/>
    <x v="0"/>
  </r>
  <r>
    <s v="GTS-22482-014"/>
    <x v="167"/>
    <s v="36769-16558-SX"/>
    <s v="L-M-2.5"/>
    <x v="4"/>
    <x v="440"/>
    <s v=" "/>
    <x v="0"/>
    <x v="3"/>
    <x v="0"/>
    <x v="2"/>
    <n v="33.464999999999996"/>
    <n v="133.85999999999999"/>
    <x v="0"/>
  </r>
  <r>
    <s v="DYG-25473-881"/>
    <x v="383"/>
    <s v="10138-31681-SD"/>
    <s v="A-D-0.2"/>
    <x v="0"/>
    <x v="441"/>
    <s v="rdriversd4@hexun.com"/>
    <x v="0"/>
    <x v="2"/>
    <x v="2"/>
    <x v="3"/>
    <n v="2.9849999999999999"/>
    <n v="5.97"/>
    <x v="1"/>
  </r>
  <r>
    <s v="HTR-21838-286"/>
    <x v="18"/>
    <s v="24669-76297-SF"/>
    <s v="A-L-1"/>
    <x v="0"/>
    <x v="442"/>
    <s v="hzeald5@google.de"/>
    <x v="0"/>
    <x v="2"/>
    <x v="1"/>
    <x v="0"/>
    <n v="12.95"/>
    <n v="25.9"/>
    <x v="1"/>
  </r>
  <r>
    <s v="KYG-28296-920"/>
    <x v="84"/>
    <s v="78050-20355-DI"/>
    <s v="E-M-2.5"/>
    <x v="2"/>
    <x v="443"/>
    <s v="gsmallcombed6@ucla.edu"/>
    <x v="1"/>
    <x v="1"/>
    <x v="0"/>
    <x v="2"/>
    <n v="31.624999999999996"/>
    <n v="31.624999999999996"/>
    <x v="0"/>
  </r>
  <r>
    <s v="NNB-20459-430"/>
    <x v="384"/>
    <s v="79825-17822-UH"/>
    <s v="L-M-0.2"/>
    <x v="0"/>
    <x v="444"/>
    <s v="ddibleyd7@feedburner.com"/>
    <x v="0"/>
    <x v="3"/>
    <x v="0"/>
    <x v="3"/>
    <n v="4.3650000000000002"/>
    <n v="8.73"/>
    <x v="1"/>
  </r>
  <r>
    <s v="FEK-14025-351"/>
    <x v="385"/>
    <s v="03990-21586-MQ"/>
    <s v="E-L-0.2"/>
    <x v="5"/>
    <x v="445"/>
    <s v="gdimitrioud8@chronoengine.com"/>
    <x v="0"/>
    <x v="1"/>
    <x v="1"/>
    <x v="3"/>
    <n v="4.4550000000000001"/>
    <n v="26.73"/>
    <x v="0"/>
  </r>
  <r>
    <s v="AWH-16980-469"/>
    <x v="386"/>
    <s v="27493-46921-TZ"/>
    <s v="L-M-0.2"/>
    <x v="5"/>
    <x v="446"/>
    <s v="fflanagand9@woothemes.com"/>
    <x v="0"/>
    <x v="3"/>
    <x v="0"/>
    <x v="3"/>
    <n v="4.3650000000000002"/>
    <n v="26.19"/>
    <x v="1"/>
  </r>
  <r>
    <s v="ZPW-31329-741"/>
    <x v="387"/>
    <s v="27132-68907-RC"/>
    <s v="R-D-1"/>
    <x v="5"/>
    <x v="438"/>
    <s v="abrashda@plala.or.jp"/>
    <x v="0"/>
    <x v="0"/>
    <x v="2"/>
    <x v="0"/>
    <n v="8.9499999999999993"/>
    <n v="53.699999999999996"/>
    <x v="0"/>
  </r>
  <r>
    <s v="ZPW-31329-741"/>
    <x v="387"/>
    <s v="27132-68907-RC"/>
    <s v="E-M-2.5"/>
    <x v="4"/>
    <x v="438"/>
    <s v="abrashda@plala.or.jp"/>
    <x v="0"/>
    <x v="1"/>
    <x v="0"/>
    <x v="2"/>
    <n v="31.624999999999996"/>
    <n v="126.49999999999999"/>
    <x v="0"/>
  </r>
  <r>
    <s v="ZPW-31329-741"/>
    <x v="387"/>
    <s v="27132-68907-RC"/>
    <s v="E-M-0.2"/>
    <x v="2"/>
    <x v="438"/>
    <s v="abrashda@plala.or.jp"/>
    <x v="0"/>
    <x v="1"/>
    <x v="0"/>
    <x v="3"/>
    <n v="4.125"/>
    <n v="4.125"/>
    <x v="0"/>
  </r>
  <r>
    <s v="UBI-83843-396"/>
    <x v="388"/>
    <s v="58816-74064-TF"/>
    <s v="R-L-1"/>
    <x v="0"/>
    <x v="447"/>
    <s v="nizhakovdd@aol.com"/>
    <x v="2"/>
    <x v="0"/>
    <x v="1"/>
    <x v="0"/>
    <n v="11.95"/>
    <n v="23.9"/>
    <x v="1"/>
  </r>
  <r>
    <s v="VID-40587-569"/>
    <x v="389"/>
    <s v="09818-59895-EH"/>
    <s v="E-D-2.5"/>
    <x v="1"/>
    <x v="448"/>
    <s v="skeetsde@answers.com"/>
    <x v="0"/>
    <x v="1"/>
    <x v="2"/>
    <x v="2"/>
    <n v="27.945"/>
    <n v="139.72499999999999"/>
    <x v="0"/>
  </r>
  <r>
    <s v="KBB-52530-416"/>
    <x v="229"/>
    <s v="06488-46303-IZ"/>
    <s v="L-D-2.5"/>
    <x v="0"/>
    <x v="449"/>
    <s v=" "/>
    <x v="0"/>
    <x v="3"/>
    <x v="2"/>
    <x v="2"/>
    <n v="29.784999999999997"/>
    <n v="59.569999999999993"/>
    <x v="0"/>
  </r>
  <r>
    <s v="ISJ-48676-420"/>
    <x v="390"/>
    <s v="93046-67561-AY"/>
    <s v="L-L-0.5"/>
    <x v="5"/>
    <x v="450"/>
    <s v="kcakedg@huffingtonpost.com"/>
    <x v="0"/>
    <x v="3"/>
    <x v="1"/>
    <x v="1"/>
    <n v="9.51"/>
    <n v="57.06"/>
    <x v="1"/>
  </r>
  <r>
    <s v="MIF-17920-768"/>
    <x v="391"/>
    <s v="68946-40750-LK"/>
    <s v="R-L-0.2"/>
    <x v="5"/>
    <x v="451"/>
    <s v="mhanseddh@instagram.com"/>
    <x v="1"/>
    <x v="0"/>
    <x v="1"/>
    <x v="3"/>
    <n v="3.5849999999999995"/>
    <n v="21.509999999999998"/>
    <x v="0"/>
  </r>
  <r>
    <s v="CPX-19312-088"/>
    <x v="117"/>
    <s v="38387-64959-WW"/>
    <s v="L-M-0.5"/>
    <x v="5"/>
    <x v="452"/>
    <s v="fkienleindi@trellian.com"/>
    <x v="1"/>
    <x v="3"/>
    <x v="0"/>
    <x v="1"/>
    <n v="8.73"/>
    <n v="52.38"/>
    <x v="0"/>
  </r>
  <r>
    <s v="RXI-67978-260"/>
    <x v="392"/>
    <s v="48418-60841-CC"/>
    <s v="E-D-1"/>
    <x v="5"/>
    <x v="453"/>
    <s v="kegglestonedj@sphinn.com"/>
    <x v="1"/>
    <x v="1"/>
    <x v="2"/>
    <x v="0"/>
    <n v="12.15"/>
    <n v="72.900000000000006"/>
    <x v="1"/>
  </r>
  <r>
    <s v="LKE-14821-285"/>
    <x v="393"/>
    <s v="13736-92418-JS"/>
    <s v="R-M-0.2"/>
    <x v="1"/>
    <x v="454"/>
    <s v="bsemkinsdk@unc.edu"/>
    <x v="1"/>
    <x v="0"/>
    <x v="0"/>
    <x v="3"/>
    <n v="2.9849999999999999"/>
    <n v="14.924999999999999"/>
    <x v="0"/>
  </r>
  <r>
    <s v="LRK-97117-150"/>
    <x v="394"/>
    <s v="33000-22405-LO"/>
    <s v="L-L-1"/>
    <x v="5"/>
    <x v="455"/>
    <s v="slorenzettidl@is.gd"/>
    <x v="0"/>
    <x v="3"/>
    <x v="1"/>
    <x v="0"/>
    <n v="15.85"/>
    <n v="95.1"/>
    <x v="1"/>
  </r>
  <r>
    <s v="IGK-51227-573"/>
    <x v="137"/>
    <s v="46959-60474-LT"/>
    <s v="L-D-0.5"/>
    <x v="0"/>
    <x v="456"/>
    <s v="bgiannazzidm@apple.com"/>
    <x v="0"/>
    <x v="3"/>
    <x v="2"/>
    <x v="1"/>
    <n v="7.77"/>
    <n v="15.54"/>
    <x v="1"/>
  </r>
  <r>
    <s v="ZAY-43009-775"/>
    <x v="395"/>
    <s v="73431-39823-UP"/>
    <s v="L-D-0.2"/>
    <x v="5"/>
    <x v="457"/>
    <s v=" "/>
    <x v="0"/>
    <x v="3"/>
    <x v="2"/>
    <x v="3"/>
    <n v="3.8849999999999998"/>
    <n v="23.31"/>
    <x v="1"/>
  </r>
  <r>
    <s v="EMA-63190-618"/>
    <x v="396"/>
    <s v="90993-98984-JK"/>
    <s v="E-M-0.2"/>
    <x v="2"/>
    <x v="458"/>
    <s v="ulethbrigdo@hc360.com"/>
    <x v="0"/>
    <x v="1"/>
    <x v="0"/>
    <x v="3"/>
    <n v="4.125"/>
    <n v="4.125"/>
    <x v="0"/>
  </r>
  <r>
    <s v="FBI-35855-418"/>
    <x v="189"/>
    <s v="06552-04430-AG"/>
    <s v="R-M-0.5"/>
    <x v="5"/>
    <x v="459"/>
    <s v="sfarnishdp@dmoz.org"/>
    <x v="2"/>
    <x v="0"/>
    <x v="0"/>
    <x v="1"/>
    <n v="5.97"/>
    <n v="35.82"/>
    <x v="1"/>
  </r>
  <r>
    <s v="TXB-80533-417"/>
    <x v="8"/>
    <s v="54597-57004-QM"/>
    <s v="L-L-1"/>
    <x v="0"/>
    <x v="460"/>
    <s v="fjecockdq@unicef.org"/>
    <x v="0"/>
    <x v="3"/>
    <x v="1"/>
    <x v="0"/>
    <n v="15.85"/>
    <n v="31.7"/>
    <x v="1"/>
  </r>
  <r>
    <s v="MBM-00112-248"/>
    <x v="397"/>
    <s v="50238-24377-ZS"/>
    <s v="L-L-1"/>
    <x v="1"/>
    <x v="461"/>
    <s v=" "/>
    <x v="0"/>
    <x v="3"/>
    <x v="1"/>
    <x v="0"/>
    <n v="15.85"/>
    <n v="79.25"/>
    <x v="0"/>
  </r>
  <r>
    <s v="EUO-69145-988"/>
    <x v="398"/>
    <s v="60370-41934-IF"/>
    <s v="E-D-0.2"/>
    <x v="3"/>
    <x v="462"/>
    <s v="hpallisterds@ning.com"/>
    <x v="0"/>
    <x v="1"/>
    <x v="2"/>
    <x v="3"/>
    <n v="3.645"/>
    <n v="10.935"/>
    <x v="1"/>
  </r>
  <r>
    <s v="GYA-80327-368"/>
    <x v="399"/>
    <s v="06899-54551-EH"/>
    <s v="A-D-1"/>
    <x v="4"/>
    <x v="463"/>
    <s v="cmershdt@drupal.org"/>
    <x v="1"/>
    <x v="2"/>
    <x v="2"/>
    <x v="0"/>
    <n v="9.9499999999999993"/>
    <n v="39.799999999999997"/>
    <x v="1"/>
  </r>
  <r>
    <s v="TNW-41601-420"/>
    <x v="400"/>
    <s v="66458-91190-YC"/>
    <s v="R-M-1"/>
    <x v="1"/>
    <x v="464"/>
    <s v="murione5@alexa.com"/>
    <x v="1"/>
    <x v="0"/>
    <x v="0"/>
    <x v="0"/>
    <n v="9.9499999999999993"/>
    <n v="49.75"/>
    <x v="0"/>
  </r>
  <r>
    <s v="ALR-62963-723"/>
    <x v="401"/>
    <s v="80463-43913-WZ"/>
    <s v="R-D-0.2"/>
    <x v="3"/>
    <x v="465"/>
    <s v=" "/>
    <x v="1"/>
    <x v="0"/>
    <x v="2"/>
    <x v="3"/>
    <n v="2.6849999999999996"/>
    <n v="8.0549999999999997"/>
    <x v="0"/>
  </r>
  <r>
    <s v="JIG-27636-870"/>
    <x v="402"/>
    <s v="67204-04870-LG"/>
    <s v="R-L-1"/>
    <x v="4"/>
    <x v="466"/>
    <s v=" "/>
    <x v="0"/>
    <x v="0"/>
    <x v="1"/>
    <x v="0"/>
    <n v="11.95"/>
    <n v="47.8"/>
    <x v="1"/>
  </r>
  <r>
    <s v="CTE-31437-326"/>
    <x v="6"/>
    <s v="22721-63196-UJ"/>
    <s v="R-M-0.2"/>
    <x v="4"/>
    <x v="467"/>
    <s v="gduckerdx@patch.com"/>
    <x v="2"/>
    <x v="0"/>
    <x v="0"/>
    <x v="3"/>
    <n v="2.9849999999999999"/>
    <n v="11.94"/>
    <x v="1"/>
  </r>
  <r>
    <s v="CTE-31437-326"/>
    <x v="6"/>
    <s v="22721-63196-UJ"/>
    <s v="E-M-0.2"/>
    <x v="4"/>
    <x v="467"/>
    <s v="gduckerdx@patch.com"/>
    <x v="2"/>
    <x v="1"/>
    <x v="0"/>
    <x v="3"/>
    <n v="4.125"/>
    <n v="16.5"/>
    <x v="1"/>
  </r>
  <r>
    <s v="CTE-31437-326"/>
    <x v="6"/>
    <s v="22721-63196-UJ"/>
    <s v="L-D-1"/>
    <x v="4"/>
    <x v="467"/>
    <s v="gduckerdx@patch.com"/>
    <x v="2"/>
    <x v="3"/>
    <x v="2"/>
    <x v="0"/>
    <n v="12.95"/>
    <n v="51.8"/>
    <x v="1"/>
  </r>
  <r>
    <s v="CTE-31437-326"/>
    <x v="6"/>
    <s v="22721-63196-UJ"/>
    <s v="L-L-0.2"/>
    <x v="3"/>
    <x v="467"/>
    <s v="gduckerdx@patch.com"/>
    <x v="2"/>
    <x v="3"/>
    <x v="1"/>
    <x v="3"/>
    <n v="4.7549999999999999"/>
    <n v="14.265000000000001"/>
    <x v="1"/>
  </r>
  <r>
    <s v="SLD-63003-334"/>
    <x v="403"/>
    <s v="55515-37571-RS"/>
    <s v="L-M-0.2"/>
    <x v="5"/>
    <x v="468"/>
    <s v="wstearleye1@census.gov"/>
    <x v="0"/>
    <x v="3"/>
    <x v="0"/>
    <x v="3"/>
    <n v="4.3650000000000002"/>
    <n v="26.19"/>
    <x v="1"/>
  </r>
  <r>
    <s v="BXN-64230-789"/>
    <x v="404"/>
    <s v="25598-77476-CB"/>
    <s v="A-L-1"/>
    <x v="0"/>
    <x v="469"/>
    <s v="dwincere2@marriott.com"/>
    <x v="0"/>
    <x v="2"/>
    <x v="1"/>
    <x v="0"/>
    <n v="12.95"/>
    <n v="25.9"/>
    <x v="0"/>
  </r>
  <r>
    <s v="XEE-37895-169"/>
    <x v="21"/>
    <s v="14888-85625-TM"/>
    <s v="A-L-2.5"/>
    <x v="3"/>
    <x v="470"/>
    <s v="plyfielde3@baidu.com"/>
    <x v="0"/>
    <x v="2"/>
    <x v="1"/>
    <x v="2"/>
    <n v="29.784999999999997"/>
    <n v="89.35499999999999"/>
    <x v="0"/>
  </r>
  <r>
    <s v="ZTX-80764-911"/>
    <x v="239"/>
    <s v="92793-68332-NR"/>
    <s v="L-D-0.5"/>
    <x v="5"/>
    <x v="471"/>
    <s v="hperrise4@studiopress.com"/>
    <x v="1"/>
    <x v="3"/>
    <x v="2"/>
    <x v="1"/>
    <n v="7.77"/>
    <n v="46.62"/>
    <x v="1"/>
  </r>
  <r>
    <s v="WVT-88135-549"/>
    <x v="405"/>
    <s v="66458-91190-YC"/>
    <s v="A-D-1"/>
    <x v="3"/>
    <x v="464"/>
    <s v="murione5@alexa.com"/>
    <x v="1"/>
    <x v="2"/>
    <x v="2"/>
    <x v="0"/>
    <n v="9.9499999999999993"/>
    <n v="29.849999999999998"/>
    <x v="0"/>
  </r>
  <r>
    <s v="IPA-94170-889"/>
    <x v="292"/>
    <s v="64439-27325-LG"/>
    <s v="R-L-0.2"/>
    <x v="3"/>
    <x v="472"/>
    <s v="ckide6@narod.ru"/>
    <x v="1"/>
    <x v="0"/>
    <x v="1"/>
    <x v="3"/>
    <n v="3.5849999999999995"/>
    <n v="10.754999999999999"/>
    <x v="0"/>
  </r>
  <r>
    <s v="YQL-63755-365"/>
    <x v="117"/>
    <s v="78570-76770-LB"/>
    <s v="A-M-0.2"/>
    <x v="4"/>
    <x v="473"/>
    <s v="cbeinee7@xinhuanet.com"/>
    <x v="0"/>
    <x v="2"/>
    <x v="0"/>
    <x v="3"/>
    <n v="3.375"/>
    <n v="13.5"/>
    <x v="0"/>
  </r>
  <r>
    <s v="RKW-81145-984"/>
    <x v="406"/>
    <s v="98661-69719-VI"/>
    <s v="L-L-1"/>
    <x v="3"/>
    <x v="474"/>
    <s v="cbakeupe8@globo.com"/>
    <x v="0"/>
    <x v="3"/>
    <x v="1"/>
    <x v="0"/>
    <n v="15.85"/>
    <n v="47.55"/>
    <x v="1"/>
  </r>
  <r>
    <s v="MBT-23379-866"/>
    <x v="407"/>
    <s v="82990-92703-IX"/>
    <s v="L-L-1"/>
    <x v="1"/>
    <x v="475"/>
    <s v="nhelkine9@example.com"/>
    <x v="0"/>
    <x v="3"/>
    <x v="1"/>
    <x v="0"/>
    <n v="15.85"/>
    <n v="79.25"/>
    <x v="1"/>
  </r>
  <r>
    <s v="GEJ-39834-935"/>
    <x v="408"/>
    <s v="49412-86877-VY"/>
    <s v="L-M-0.2"/>
    <x v="5"/>
    <x v="476"/>
    <s v="pwitheringtonea@networkadvertising.org"/>
    <x v="0"/>
    <x v="3"/>
    <x v="0"/>
    <x v="3"/>
    <n v="4.3650000000000002"/>
    <n v="26.19"/>
    <x v="0"/>
  </r>
  <r>
    <s v="KRW-91640-596"/>
    <x v="409"/>
    <s v="70879-00984-FJ"/>
    <s v="R-L-0.5"/>
    <x v="3"/>
    <x v="477"/>
    <s v="ttilzeyeb@hostgator.com"/>
    <x v="0"/>
    <x v="0"/>
    <x v="1"/>
    <x v="1"/>
    <n v="7.169999999999999"/>
    <n v="21.509999999999998"/>
    <x v="1"/>
  </r>
  <r>
    <s v="AOT-70449-651"/>
    <x v="410"/>
    <s v="53414-73391-CR"/>
    <s v="R-D-2.5"/>
    <x v="1"/>
    <x v="478"/>
    <s v=" "/>
    <x v="0"/>
    <x v="0"/>
    <x v="2"/>
    <x v="2"/>
    <n v="20.584999999999997"/>
    <n v="102.92499999999998"/>
    <x v="0"/>
  </r>
  <r>
    <s v="DGC-21813-731"/>
    <x v="127"/>
    <s v="43606-83072-OA"/>
    <s v="L-D-0.2"/>
    <x v="0"/>
    <x v="479"/>
    <s v=" "/>
    <x v="0"/>
    <x v="3"/>
    <x v="2"/>
    <x v="3"/>
    <n v="3.8849999999999998"/>
    <n v="7.77"/>
    <x v="1"/>
  </r>
  <r>
    <s v="JBE-92943-643"/>
    <x v="411"/>
    <s v="84466-22864-CE"/>
    <s v="E-D-2.5"/>
    <x v="1"/>
    <x v="480"/>
    <s v="kimortsee@alexa.com"/>
    <x v="0"/>
    <x v="1"/>
    <x v="2"/>
    <x v="2"/>
    <n v="27.945"/>
    <n v="139.72499999999999"/>
    <x v="1"/>
  </r>
  <r>
    <s v="ZIL-34948-499"/>
    <x v="112"/>
    <s v="66458-91190-YC"/>
    <s v="A-D-0.5"/>
    <x v="0"/>
    <x v="464"/>
    <s v="murione5@alexa.com"/>
    <x v="1"/>
    <x v="2"/>
    <x v="2"/>
    <x v="1"/>
    <n v="5.97"/>
    <n v="11.94"/>
    <x v="0"/>
  </r>
  <r>
    <s v="JSU-23781-256"/>
    <x v="412"/>
    <s v="76499-89100-JQ"/>
    <s v="L-D-0.2"/>
    <x v="2"/>
    <x v="481"/>
    <s v="marmisteadeg@blogtalkradio.com"/>
    <x v="0"/>
    <x v="3"/>
    <x v="2"/>
    <x v="3"/>
    <n v="3.8849999999999998"/>
    <n v="3.8849999999999998"/>
    <x v="1"/>
  </r>
  <r>
    <s v="JSU-23781-256"/>
    <x v="412"/>
    <s v="76499-89100-JQ"/>
    <s v="R-M-1"/>
    <x v="4"/>
    <x v="481"/>
    <s v="marmisteadeg@blogtalkradio.com"/>
    <x v="0"/>
    <x v="0"/>
    <x v="0"/>
    <x v="0"/>
    <n v="9.9499999999999993"/>
    <n v="39.799999999999997"/>
    <x v="1"/>
  </r>
  <r>
    <s v="VPX-44956-367"/>
    <x v="413"/>
    <s v="39582-35773-ZJ"/>
    <s v="R-M-0.5"/>
    <x v="1"/>
    <x v="482"/>
    <s v="vupstoneei@google.pl"/>
    <x v="0"/>
    <x v="0"/>
    <x v="0"/>
    <x v="1"/>
    <n v="5.97"/>
    <n v="29.849999999999998"/>
    <x v="1"/>
  </r>
  <r>
    <s v="VTB-46451-959"/>
    <x v="414"/>
    <s v="66240-46962-IO"/>
    <s v="L-D-2.5"/>
    <x v="2"/>
    <x v="483"/>
    <s v="bbeelbyej@rediff.com"/>
    <x v="1"/>
    <x v="3"/>
    <x v="2"/>
    <x v="2"/>
    <n v="29.784999999999997"/>
    <n v="29.784999999999997"/>
    <x v="1"/>
  </r>
  <r>
    <s v="DNZ-11665-950"/>
    <x v="415"/>
    <s v="10637-45522-ID"/>
    <s v="L-L-2.5"/>
    <x v="0"/>
    <x v="484"/>
    <s v=" "/>
    <x v="0"/>
    <x v="3"/>
    <x v="1"/>
    <x v="2"/>
    <n v="36.454999999999998"/>
    <n v="72.91"/>
    <x v="1"/>
  </r>
  <r>
    <s v="ITR-54735-364"/>
    <x v="416"/>
    <s v="92599-58687-CS"/>
    <s v="R-D-0.2"/>
    <x v="1"/>
    <x v="485"/>
    <s v=" "/>
    <x v="0"/>
    <x v="0"/>
    <x v="2"/>
    <x v="3"/>
    <n v="2.6849999999999996"/>
    <n v="13.424999999999997"/>
    <x v="0"/>
  </r>
  <r>
    <s v="YDS-02797-307"/>
    <x v="417"/>
    <s v="06058-48844-PI"/>
    <s v="E-M-2.5"/>
    <x v="4"/>
    <x v="486"/>
    <s v="wspeechlyem@amazon.com"/>
    <x v="0"/>
    <x v="1"/>
    <x v="0"/>
    <x v="2"/>
    <n v="31.624999999999996"/>
    <n v="126.49999999999999"/>
    <x v="0"/>
  </r>
  <r>
    <s v="BPG-68988-842"/>
    <x v="418"/>
    <s v="53631-24432-SY"/>
    <s v="E-M-0.5"/>
    <x v="1"/>
    <x v="487"/>
    <s v="iphillpoten@buzzfeed.com"/>
    <x v="2"/>
    <x v="1"/>
    <x v="0"/>
    <x v="1"/>
    <n v="8.25"/>
    <n v="41.25"/>
    <x v="1"/>
  </r>
  <r>
    <s v="XZG-51938-658"/>
    <x v="419"/>
    <s v="18275-73980-KL"/>
    <s v="E-L-0.5"/>
    <x v="5"/>
    <x v="488"/>
    <s v="lpennaccieo@statcounter.com"/>
    <x v="0"/>
    <x v="1"/>
    <x v="1"/>
    <x v="1"/>
    <n v="8.91"/>
    <n v="53.46"/>
    <x v="1"/>
  </r>
  <r>
    <s v="KAR-24978-271"/>
    <x v="420"/>
    <s v="23187-65750-HZ"/>
    <s v="R-M-1"/>
    <x v="5"/>
    <x v="489"/>
    <s v="sarpinep@moonfruit.com"/>
    <x v="0"/>
    <x v="0"/>
    <x v="0"/>
    <x v="0"/>
    <n v="9.9499999999999993"/>
    <n v="59.699999999999996"/>
    <x v="1"/>
  </r>
  <r>
    <s v="FQK-28730-361"/>
    <x v="421"/>
    <s v="22725-79522-GP"/>
    <s v="R-M-1"/>
    <x v="5"/>
    <x v="490"/>
    <s v="dfrieseq@cargocollective.com"/>
    <x v="0"/>
    <x v="0"/>
    <x v="0"/>
    <x v="0"/>
    <n v="9.9499999999999993"/>
    <n v="59.699999999999996"/>
    <x v="1"/>
  </r>
  <r>
    <s v="BGB-67996-089"/>
    <x v="422"/>
    <s v="06279-72603-JE"/>
    <s v="R-D-1"/>
    <x v="1"/>
    <x v="491"/>
    <s v="rsharerer@flavors.me"/>
    <x v="0"/>
    <x v="0"/>
    <x v="2"/>
    <x v="0"/>
    <n v="8.9499999999999993"/>
    <n v="44.75"/>
    <x v="1"/>
  </r>
  <r>
    <s v="XMC-20620-809"/>
    <x v="423"/>
    <s v="83543-79246-ON"/>
    <s v="E-M-0.5"/>
    <x v="0"/>
    <x v="492"/>
    <s v="nnasebyes@umich.edu"/>
    <x v="0"/>
    <x v="1"/>
    <x v="0"/>
    <x v="1"/>
    <n v="8.25"/>
    <n v="16.5"/>
    <x v="0"/>
  </r>
  <r>
    <s v="ZSO-58292-191"/>
    <x v="109"/>
    <s v="66794-66795-VW"/>
    <s v="R-D-0.5"/>
    <x v="4"/>
    <x v="493"/>
    <s v=" "/>
    <x v="0"/>
    <x v="0"/>
    <x v="2"/>
    <x v="1"/>
    <n v="5.3699999999999992"/>
    <n v="21.479999999999997"/>
    <x v="1"/>
  </r>
  <r>
    <s v="LWJ-06793-303"/>
    <x v="204"/>
    <s v="95424-67020-AP"/>
    <s v="R-M-2.5"/>
    <x v="0"/>
    <x v="494"/>
    <s v="koculleneu@ca.gov"/>
    <x v="1"/>
    <x v="0"/>
    <x v="0"/>
    <x v="2"/>
    <n v="22.884999999999998"/>
    <n v="45.769999999999996"/>
    <x v="0"/>
  </r>
  <r>
    <s v="FLM-82229-989"/>
    <x v="424"/>
    <s v="73017-69644-MS"/>
    <s v="L-L-0.2"/>
    <x v="0"/>
    <x v="495"/>
    <s v=" "/>
    <x v="1"/>
    <x v="3"/>
    <x v="1"/>
    <x v="3"/>
    <n v="4.7549999999999999"/>
    <n v="9.51"/>
    <x v="1"/>
  </r>
  <r>
    <s v="CPV-90280-133"/>
    <x v="13"/>
    <s v="66458-91190-YC"/>
    <s v="R-D-0.2"/>
    <x v="3"/>
    <x v="464"/>
    <s v="murione5@alexa.com"/>
    <x v="1"/>
    <x v="0"/>
    <x v="2"/>
    <x v="3"/>
    <n v="2.6849999999999996"/>
    <n v="8.0549999999999997"/>
    <x v="0"/>
  </r>
  <r>
    <s v="OGW-60685-912"/>
    <x v="224"/>
    <s v="67423-10113-LM"/>
    <s v="E-D-2.5"/>
    <x v="4"/>
    <x v="496"/>
    <s v="hbranganex@woothemes.com"/>
    <x v="0"/>
    <x v="1"/>
    <x v="2"/>
    <x v="2"/>
    <n v="27.945"/>
    <n v="111.78"/>
    <x v="0"/>
  </r>
  <r>
    <s v="DEC-11160-362"/>
    <x v="220"/>
    <s v="48582-05061-RY"/>
    <s v="R-D-0.2"/>
    <x v="4"/>
    <x v="497"/>
    <s v="agallyoney@engadget.com"/>
    <x v="0"/>
    <x v="0"/>
    <x v="2"/>
    <x v="3"/>
    <n v="2.6849999999999996"/>
    <n v="10.739999999999998"/>
    <x v="0"/>
  </r>
  <r>
    <s v="WCT-07869-499"/>
    <x v="91"/>
    <s v="32031-49093-KE"/>
    <s v="R-D-0.5"/>
    <x v="1"/>
    <x v="498"/>
    <s v="bdomangeez@yahoo.co.jp"/>
    <x v="0"/>
    <x v="0"/>
    <x v="2"/>
    <x v="1"/>
    <n v="5.3699999999999992"/>
    <n v="26.849999999999994"/>
    <x v="1"/>
  </r>
  <r>
    <s v="FHD-89872-325"/>
    <x v="425"/>
    <s v="31715-98714-OO"/>
    <s v="L-L-1"/>
    <x v="4"/>
    <x v="499"/>
    <s v="koslerf0@gmpg.org"/>
    <x v="0"/>
    <x v="3"/>
    <x v="1"/>
    <x v="0"/>
    <n v="15.85"/>
    <n v="63.4"/>
    <x v="0"/>
  </r>
  <r>
    <s v="AZF-45991-584"/>
    <x v="426"/>
    <s v="73759-17258-KA"/>
    <s v="A-D-2.5"/>
    <x v="2"/>
    <x v="500"/>
    <s v=" "/>
    <x v="1"/>
    <x v="2"/>
    <x v="2"/>
    <x v="2"/>
    <n v="22.884999999999998"/>
    <n v="22.884999999999998"/>
    <x v="0"/>
  </r>
  <r>
    <s v="MDG-14481-513"/>
    <x v="427"/>
    <s v="64897-79178-MH"/>
    <s v="A-M-2.5"/>
    <x v="4"/>
    <x v="501"/>
    <s v="zpellettf2@dailymotion.com"/>
    <x v="0"/>
    <x v="2"/>
    <x v="0"/>
    <x v="2"/>
    <n v="25.874999999999996"/>
    <n v="103.49999999999999"/>
    <x v="1"/>
  </r>
  <r>
    <s v="OFN-49424-848"/>
    <x v="428"/>
    <s v="73346-85564-JB"/>
    <s v="R-L-2.5"/>
    <x v="0"/>
    <x v="502"/>
    <s v="isprakesf3@spiegel.de"/>
    <x v="0"/>
    <x v="0"/>
    <x v="1"/>
    <x v="2"/>
    <n v="27.484999999999996"/>
    <n v="54.969999999999992"/>
    <x v="1"/>
  </r>
  <r>
    <s v="NFA-03411-746"/>
    <x v="383"/>
    <s v="07476-13102-NJ"/>
    <s v="A-L-0.5"/>
    <x v="0"/>
    <x v="503"/>
    <s v="hfromantf4@ucsd.edu"/>
    <x v="0"/>
    <x v="2"/>
    <x v="1"/>
    <x v="1"/>
    <n v="7.77"/>
    <n v="15.54"/>
    <x v="1"/>
  </r>
  <r>
    <s v="CYM-74988-450"/>
    <x v="156"/>
    <s v="87223-37422-SK"/>
    <s v="L-D-0.2"/>
    <x v="4"/>
    <x v="504"/>
    <s v="rflearf5@artisteer.com"/>
    <x v="2"/>
    <x v="3"/>
    <x v="2"/>
    <x v="3"/>
    <n v="3.8849999999999998"/>
    <n v="15.54"/>
    <x v="1"/>
  </r>
  <r>
    <s v="WTV-24996-658"/>
    <x v="429"/>
    <s v="57837-15577-YK"/>
    <s v="E-D-2.5"/>
    <x v="3"/>
    <x v="505"/>
    <s v=" "/>
    <x v="1"/>
    <x v="1"/>
    <x v="2"/>
    <x v="2"/>
    <n v="27.945"/>
    <n v="83.835000000000008"/>
    <x v="1"/>
  </r>
  <r>
    <s v="DSL-69915-544"/>
    <x v="103"/>
    <s v="10142-55267-YO"/>
    <s v="R-L-0.2"/>
    <x v="3"/>
    <x v="506"/>
    <s v="wlightollersf9@baidu.com"/>
    <x v="0"/>
    <x v="0"/>
    <x v="1"/>
    <x v="3"/>
    <n v="3.5849999999999995"/>
    <n v="10.754999999999999"/>
    <x v="0"/>
  </r>
  <r>
    <s v="NBT-35757-542"/>
    <x v="361"/>
    <s v="73647-66148-VM"/>
    <s v="E-L-0.2"/>
    <x v="3"/>
    <x v="507"/>
    <s v="bmundenf8@elpais.com"/>
    <x v="0"/>
    <x v="1"/>
    <x v="1"/>
    <x v="3"/>
    <n v="4.4550000000000001"/>
    <n v="13.365"/>
    <x v="0"/>
  </r>
  <r>
    <s v="OYU-25085-528"/>
    <x v="120"/>
    <s v="10142-55267-YO"/>
    <s v="E-L-0.2"/>
    <x v="4"/>
    <x v="506"/>
    <s v="wlightollersf9@baidu.com"/>
    <x v="0"/>
    <x v="1"/>
    <x v="1"/>
    <x v="3"/>
    <n v="4.4550000000000001"/>
    <n v="17.82"/>
    <x v="0"/>
  </r>
  <r>
    <s v="XCG-07109-195"/>
    <x v="430"/>
    <s v="92976-19453-DT"/>
    <s v="L-D-0.2"/>
    <x v="5"/>
    <x v="508"/>
    <s v="nbrakespearfa@rediff.com"/>
    <x v="0"/>
    <x v="3"/>
    <x v="2"/>
    <x v="3"/>
    <n v="3.8849999999999998"/>
    <n v="23.31"/>
    <x v="0"/>
  </r>
  <r>
    <s v="YZA-25234-630"/>
    <x v="125"/>
    <s v="89757-51438-HX"/>
    <s v="E-D-0.2"/>
    <x v="0"/>
    <x v="509"/>
    <s v="mglawsopfb@reverbnation.com"/>
    <x v="0"/>
    <x v="1"/>
    <x v="2"/>
    <x v="3"/>
    <n v="3.645"/>
    <n v="7.29"/>
    <x v="1"/>
  </r>
  <r>
    <s v="OKU-29966-417"/>
    <x v="431"/>
    <s v="76192-13390-HZ"/>
    <s v="E-L-0.2"/>
    <x v="4"/>
    <x v="510"/>
    <s v="galbertsfc@etsy.com"/>
    <x v="2"/>
    <x v="1"/>
    <x v="1"/>
    <x v="3"/>
    <n v="4.4550000000000001"/>
    <n v="17.82"/>
    <x v="0"/>
  </r>
  <r>
    <s v="MEX-29350-659"/>
    <x v="40"/>
    <s v="02009-87294-SY"/>
    <s v="E-M-1"/>
    <x v="1"/>
    <x v="511"/>
    <s v="vpolglasefd@about.me"/>
    <x v="0"/>
    <x v="1"/>
    <x v="0"/>
    <x v="0"/>
    <n v="13.75"/>
    <n v="68.75"/>
    <x v="1"/>
  </r>
  <r>
    <s v="NOY-99738-977"/>
    <x v="432"/>
    <s v="82872-34456-LJ"/>
    <s v="R-L-2.5"/>
    <x v="0"/>
    <x v="512"/>
    <s v=" "/>
    <x v="2"/>
    <x v="0"/>
    <x v="1"/>
    <x v="2"/>
    <n v="27.484999999999996"/>
    <n v="54.969999999999992"/>
    <x v="0"/>
  </r>
  <r>
    <s v="TCR-01064-030"/>
    <x v="254"/>
    <s v="13181-04387-LI"/>
    <s v="E-M-1"/>
    <x v="5"/>
    <x v="513"/>
    <s v="sbuschff@so-net.ne.jp"/>
    <x v="1"/>
    <x v="1"/>
    <x v="0"/>
    <x v="0"/>
    <n v="13.75"/>
    <n v="82.5"/>
    <x v="1"/>
  </r>
  <r>
    <s v="YUL-42750-776"/>
    <x v="219"/>
    <s v="24845-36117-TI"/>
    <s v="L-M-0.2"/>
    <x v="0"/>
    <x v="514"/>
    <s v="craisbeckfg@webnode.com"/>
    <x v="0"/>
    <x v="3"/>
    <x v="0"/>
    <x v="3"/>
    <n v="4.3650000000000002"/>
    <n v="8.73"/>
    <x v="0"/>
  </r>
  <r>
    <s v="XQJ-86887-506"/>
    <x v="433"/>
    <s v="66458-91190-YC"/>
    <s v="E-L-1"/>
    <x v="4"/>
    <x v="464"/>
    <s v="murione5@alexa.com"/>
    <x v="1"/>
    <x v="1"/>
    <x v="1"/>
    <x v="0"/>
    <n v="14.85"/>
    <n v="59.4"/>
    <x v="0"/>
  </r>
  <r>
    <s v="CUN-90044-279"/>
    <x v="434"/>
    <s v="86646-65810-TD"/>
    <s v="L-D-0.2"/>
    <x v="4"/>
    <x v="515"/>
    <s v=" "/>
    <x v="0"/>
    <x v="3"/>
    <x v="2"/>
    <x v="3"/>
    <n v="3.8849999999999998"/>
    <n v="15.54"/>
    <x v="0"/>
  </r>
  <r>
    <s v="ICC-73030-502"/>
    <x v="435"/>
    <s v="59480-02795-IU"/>
    <s v="A-L-1"/>
    <x v="3"/>
    <x v="516"/>
    <s v="raynoldfj@ustream.tv"/>
    <x v="0"/>
    <x v="2"/>
    <x v="1"/>
    <x v="0"/>
    <n v="12.95"/>
    <n v="38.849999999999994"/>
    <x v="0"/>
  </r>
  <r>
    <s v="ADP-04506-084"/>
    <x v="436"/>
    <s v="61809-87758-LJ"/>
    <s v="E-M-2.5"/>
    <x v="5"/>
    <x v="517"/>
    <s v=" "/>
    <x v="0"/>
    <x v="1"/>
    <x v="0"/>
    <x v="2"/>
    <n v="31.624999999999996"/>
    <n v="189.74999999999997"/>
    <x v="0"/>
  </r>
  <r>
    <s v="PNU-22150-408"/>
    <x v="437"/>
    <s v="77408-43873-RS"/>
    <s v="A-D-0.2"/>
    <x v="5"/>
    <x v="518"/>
    <s v=" "/>
    <x v="1"/>
    <x v="2"/>
    <x v="2"/>
    <x v="3"/>
    <n v="2.9849999999999999"/>
    <n v="17.91"/>
    <x v="0"/>
  </r>
  <r>
    <s v="VSQ-07182-513"/>
    <x v="438"/>
    <s v="18366-65239-WF"/>
    <s v="L-L-0.2"/>
    <x v="5"/>
    <x v="519"/>
    <s v="bgrecefm@naver.com"/>
    <x v="2"/>
    <x v="3"/>
    <x v="1"/>
    <x v="3"/>
    <n v="4.7549999999999999"/>
    <n v="28.53"/>
    <x v="1"/>
  </r>
  <r>
    <s v="SPF-31673-217"/>
    <x v="439"/>
    <s v="19485-98072-PS"/>
    <s v="E-M-1"/>
    <x v="5"/>
    <x v="520"/>
    <s v="dflintiffg1@e-recht24.de"/>
    <x v="2"/>
    <x v="1"/>
    <x v="0"/>
    <x v="0"/>
    <n v="13.75"/>
    <n v="82.5"/>
    <x v="1"/>
  </r>
  <r>
    <s v="NEX-63825-598"/>
    <x v="175"/>
    <s v="72072-33025-SD"/>
    <s v="R-L-0.5"/>
    <x v="0"/>
    <x v="521"/>
    <s v="athysfo@cdc.gov"/>
    <x v="0"/>
    <x v="0"/>
    <x v="1"/>
    <x v="1"/>
    <n v="7.169999999999999"/>
    <n v="14.339999999999998"/>
    <x v="1"/>
  </r>
  <r>
    <s v="XPG-66112-335"/>
    <x v="440"/>
    <s v="58118-22461-GC"/>
    <s v="R-D-2.5"/>
    <x v="4"/>
    <x v="522"/>
    <s v="jchuggfp@about.me"/>
    <x v="0"/>
    <x v="0"/>
    <x v="2"/>
    <x v="2"/>
    <n v="20.584999999999997"/>
    <n v="82.339999999999989"/>
    <x v="1"/>
  </r>
  <r>
    <s v="NSQ-72210-345"/>
    <x v="441"/>
    <s v="90940-63327-DJ"/>
    <s v="A-M-0.2"/>
    <x v="5"/>
    <x v="523"/>
    <s v="akelstonfq@sakura.ne.jp"/>
    <x v="0"/>
    <x v="2"/>
    <x v="0"/>
    <x v="3"/>
    <n v="3.375"/>
    <n v="20.25"/>
    <x v="0"/>
  </r>
  <r>
    <s v="XRR-28376-277"/>
    <x v="442"/>
    <s v="64481-42546-II"/>
    <s v="R-L-2.5"/>
    <x v="5"/>
    <x v="524"/>
    <s v=" "/>
    <x v="1"/>
    <x v="0"/>
    <x v="1"/>
    <x v="2"/>
    <n v="27.484999999999996"/>
    <n v="164.90999999999997"/>
    <x v="1"/>
  </r>
  <r>
    <s v="WHQ-25197-475"/>
    <x v="443"/>
    <s v="27536-28463-NJ"/>
    <s v="L-L-0.2"/>
    <x v="4"/>
    <x v="525"/>
    <s v="cmottramfs@harvard.edu"/>
    <x v="0"/>
    <x v="3"/>
    <x v="1"/>
    <x v="3"/>
    <n v="4.7549999999999999"/>
    <n v="19.02"/>
    <x v="0"/>
  </r>
  <r>
    <s v="HMB-30634-745"/>
    <x v="216"/>
    <s v="19485-98072-PS"/>
    <s v="A-D-2.5"/>
    <x v="5"/>
    <x v="520"/>
    <s v="dflintiffg1@e-recht24.de"/>
    <x v="2"/>
    <x v="2"/>
    <x v="2"/>
    <x v="2"/>
    <n v="22.884999999999998"/>
    <n v="137.31"/>
    <x v="1"/>
  </r>
  <r>
    <s v="XTL-68000-371"/>
    <x v="444"/>
    <s v="70140-82812-KD"/>
    <s v="A-M-0.5"/>
    <x v="4"/>
    <x v="526"/>
    <s v="dsangwinfu@weebly.com"/>
    <x v="0"/>
    <x v="2"/>
    <x v="0"/>
    <x v="1"/>
    <n v="6.75"/>
    <n v="27"/>
    <x v="1"/>
  </r>
  <r>
    <s v="YES-51109-625"/>
    <x v="37"/>
    <s v="91895-55605-LS"/>
    <s v="E-L-0.5"/>
    <x v="4"/>
    <x v="527"/>
    <s v="eaizikowitzfv@virginia.edu"/>
    <x v="2"/>
    <x v="1"/>
    <x v="1"/>
    <x v="1"/>
    <n v="8.91"/>
    <n v="35.64"/>
    <x v="1"/>
  </r>
  <r>
    <s v="EAY-89850-211"/>
    <x v="445"/>
    <s v="43155-71724-XP"/>
    <s v="A-D-0.2"/>
    <x v="0"/>
    <x v="528"/>
    <s v=" "/>
    <x v="0"/>
    <x v="2"/>
    <x v="2"/>
    <x v="3"/>
    <n v="2.9849999999999999"/>
    <n v="5.97"/>
    <x v="0"/>
  </r>
  <r>
    <s v="IOQ-84840-827"/>
    <x v="446"/>
    <s v="32038-81174-JF"/>
    <s v="A-M-1"/>
    <x v="5"/>
    <x v="529"/>
    <s v="cvenourfx@ask.com"/>
    <x v="0"/>
    <x v="2"/>
    <x v="0"/>
    <x v="0"/>
    <n v="11.25"/>
    <n v="67.5"/>
    <x v="1"/>
  </r>
  <r>
    <s v="FBD-56220-430"/>
    <x v="245"/>
    <s v="59205-20324-NB"/>
    <s v="R-L-0.2"/>
    <x v="5"/>
    <x v="530"/>
    <s v="mharbyfy@163.com"/>
    <x v="0"/>
    <x v="0"/>
    <x v="1"/>
    <x v="3"/>
    <n v="3.5849999999999995"/>
    <n v="21.509999999999998"/>
    <x v="0"/>
  </r>
  <r>
    <s v="COV-52659-202"/>
    <x v="447"/>
    <s v="99899-54612-NX"/>
    <s v="L-M-2.5"/>
    <x v="0"/>
    <x v="531"/>
    <s v="rthickpennyfz@cafepress.com"/>
    <x v="0"/>
    <x v="3"/>
    <x v="0"/>
    <x v="2"/>
    <n v="33.464999999999996"/>
    <n v="66.929999999999993"/>
    <x v="1"/>
  </r>
  <r>
    <s v="YUO-76652-814"/>
    <x v="448"/>
    <s v="26248-84194-FI"/>
    <s v="A-D-0.2"/>
    <x v="5"/>
    <x v="532"/>
    <s v="pormerodg0@redcross.org"/>
    <x v="0"/>
    <x v="2"/>
    <x v="2"/>
    <x v="3"/>
    <n v="2.9849999999999999"/>
    <n v="17.91"/>
    <x v="1"/>
  </r>
  <r>
    <s v="PBT-36926-102"/>
    <x v="344"/>
    <s v="19485-98072-PS"/>
    <s v="L-M-1"/>
    <x v="4"/>
    <x v="520"/>
    <s v="dflintiffg1@e-recht24.de"/>
    <x v="2"/>
    <x v="3"/>
    <x v="0"/>
    <x v="0"/>
    <n v="14.55"/>
    <n v="58.2"/>
    <x v="1"/>
  </r>
  <r>
    <s v="BLV-60087-454"/>
    <x v="152"/>
    <s v="84493-71314-WX"/>
    <s v="E-L-0.2"/>
    <x v="3"/>
    <x v="533"/>
    <s v="tzanettig2@gravatar.com"/>
    <x v="1"/>
    <x v="1"/>
    <x v="1"/>
    <x v="3"/>
    <n v="4.4550000000000001"/>
    <n v="13.365"/>
    <x v="1"/>
  </r>
  <r>
    <s v="BLV-60087-454"/>
    <x v="152"/>
    <s v="84493-71314-WX"/>
    <s v="A-M-0.5"/>
    <x v="1"/>
    <x v="533"/>
    <s v="tzanettig2@gravatar.com"/>
    <x v="1"/>
    <x v="2"/>
    <x v="0"/>
    <x v="1"/>
    <n v="6.75"/>
    <n v="33.75"/>
    <x v="1"/>
  </r>
  <r>
    <s v="QYC-63914-195"/>
    <x v="449"/>
    <s v="39789-43945-IV"/>
    <s v="E-L-1"/>
    <x v="3"/>
    <x v="534"/>
    <s v="rkirtleyg4@hatena.ne.jp"/>
    <x v="0"/>
    <x v="1"/>
    <x v="1"/>
    <x v="0"/>
    <n v="14.85"/>
    <n v="44.55"/>
    <x v="0"/>
  </r>
  <r>
    <s v="OIB-77163-890"/>
    <x v="450"/>
    <s v="38972-89678-ZM"/>
    <s v="E-L-0.5"/>
    <x v="1"/>
    <x v="535"/>
    <s v="cclemencetg5@weather.com"/>
    <x v="2"/>
    <x v="1"/>
    <x v="1"/>
    <x v="1"/>
    <n v="8.91"/>
    <n v="44.55"/>
    <x v="0"/>
  </r>
  <r>
    <s v="SGS-87525-238"/>
    <x v="451"/>
    <s v="91465-84526-IJ"/>
    <s v="E-D-1"/>
    <x v="1"/>
    <x v="536"/>
    <s v="rdonetg6@oakley.com"/>
    <x v="0"/>
    <x v="1"/>
    <x v="2"/>
    <x v="0"/>
    <n v="12.15"/>
    <n v="60.75"/>
    <x v="1"/>
  </r>
  <r>
    <s v="GQR-12490-152"/>
    <x v="83"/>
    <s v="22832-98538-RB"/>
    <s v="R-L-0.2"/>
    <x v="2"/>
    <x v="537"/>
    <s v="sgaweng7@creativecommons.org"/>
    <x v="0"/>
    <x v="0"/>
    <x v="1"/>
    <x v="3"/>
    <n v="3.5849999999999995"/>
    <n v="3.5849999999999995"/>
    <x v="0"/>
  </r>
  <r>
    <s v="UOJ-28238-299"/>
    <x v="452"/>
    <s v="30844-91890-ZA"/>
    <s v="R-L-0.2"/>
    <x v="5"/>
    <x v="538"/>
    <s v="rreadieg8@guardian.co.uk"/>
    <x v="0"/>
    <x v="0"/>
    <x v="1"/>
    <x v="3"/>
    <n v="3.5849999999999995"/>
    <n v="21.509999999999998"/>
    <x v="1"/>
  </r>
  <r>
    <s v="ETD-58130-674"/>
    <x v="453"/>
    <s v="05325-97750-WP"/>
    <s v="E-M-0.5"/>
    <x v="0"/>
    <x v="539"/>
    <s v="cverissimogh@theglobeandmail.com"/>
    <x v="2"/>
    <x v="1"/>
    <x v="0"/>
    <x v="1"/>
    <n v="8.25"/>
    <n v="16.5"/>
    <x v="0"/>
  </r>
  <r>
    <s v="UPF-60123-025"/>
    <x v="454"/>
    <s v="88992-49081-AT"/>
    <s v="R-L-2.5"/>
    <x v="3"/>
    <x v="540"/>
    <s v=" "/>
    <x v="0"/>
    <x v="0"/>
    <x v="1"/>
    <x v="2"/>
    <n v="27.484999999999996"/>
    <n v="82.454999999999984"/>
    <x v="1"/>
  </r>
  <r>
    <s v="NQS-01613-687"/>
    <x v="455"/>
    <s v="10204-31464-SA"/>
    <s v="L-D-0.5"/>
    <x v="2"/>
    <x v="541"/>
    <s v="bogb@elpais.com"/>
    <x v="0"/>
    <x v="3"/>
    <x v="2"/>
    <x v="1"/>
    <n v="7.77"/>
    <n v="7.77"/>
    <x v="0"/>
  </r>
  <r>
    <s v="MGH-36050-573"/>
    <x v="456"/>
    <s v="75156-80911-YT"/>
    <s v="R-M-0.5"/>
    <x v="0"/>
    <x v="542"/>
    <s v="vstansburygc@unblog.fr"/>
    <x v="0"/>
    <x v="0"/>
    <x v="0"/>
    <x v="1"/>
    <n v="5.97"/>
    <n v="11.94"/>
    <x v="0"/>
  </r>
  <r>
    <s v="UVF-59322-459"/>
    <x v="373"/>
    <s v="53971-49906-PZ"/>
    <s v="E-L-2.5"/>
    <x v="5"/>
    <x v="543"/>
    <s v="dheinonengd@printfriendly.com"/>
    <x v="0"/>
    <x v="1"/>
    <x v="1"/>
    <x v="2"/>
    <n v="34.154999999999994"/>
    <n v="204.92999999999995"/>
    <x v="1"/>
  </r>
  <r>
    <s v="VET-41158-896"/>
    <x v="457"/>
    <s v="10728-17633-ST"/>
    <s v="E-M-2.5"/>
    <x v="0"/>
    <x v="544"/>
    <s v="jshentonge@google.com.hk"/>
    <x v="0"/>
    <x v="1"/>
    <x v="0"/>
    <x v="2"/>
    <n v="31.624999999999996"/>
    <n v="63.249999999999993"/>
    <x v="0"/>
  </r>
  <r>
    <s v="XYL-52196-459"/>
    <x v="458"/>
    <s v="13549-65017-VE"/>
    <s v="R-D-0.2"/>
    <x v="3"/>
    <x v="545"/>
    <s v="jwilkissongf@nba.com"/>
    <x v="0"/>
    <x v="0"/>
    <x v="2"/>
    <x v="3"/>
    <n v="2.6849999999999996"/>
    <n v="8.0549999999999997"/>
    <x v="0"/>
  </r>
  <r>
    <s v="BPZ-51283-916"/>
    <x v="264"/>
    <s v="87688-42420-TO"/>
    <s v="A-M-2.5"/>
    <x v="0"/>
    <x v="546"/>
    <s v=" "/>
    <x v="0"/>
    <x v="2"/>
    <x v="0"/>
    <x v="2"/>
    <n v="25.874999999999996"/>
    <n v="51.749999999999993"/>
    <x v="1"/>
  </r>
  <r>
    <s v="VQW-91903-926"/>
    <x v="459"/>
    <s v="05325-97750-WP"/>
    <s v="E-D-2.5"/>
    <x v="2"/>
    <x v="539"/>
    <s v="cverissimogh@theglobeandmail.com"/>
    <x v="2"/>
    <x v="1"/>
    <x v="2"/>
    <x v="2"/>
    <n v="27.945"/>
    <n v="27.945"/>
    <x v="0"/>
  </r>
  <r>
    <s v="OLF-77983-457"/>
    <x v="460"/>
    <s v="51901-35210-UI"/>
    <s v="A-L-2.5"/>
    <x v="0"/>
    <x v="547"/>
    <s v="gstarcksgi@abc.net.au"/>
    <x v="0"/>
    <x v="2"/>
    <x v="1"/>
    <x v="2"/>
    <n v="29.784999999999997"/>
    <n v="59.569999999999993"/>
    <x v="1"/>
  </r>
  <r>
    <s v="MVI-04946-827"/>
    <x v="461"/>
    <s v="62483-50867-OM"/>
    <s v="E-L-1"/>
    <x v="2"/>
    <x v="548"/>
    <s v=" "/>
    <x v="2"/>
    <x v="1"/>
    <x v="1"/>
    <x v="0"/>
    <n v="14.85"/>
    <n v="14.85"/>
    <x v="1"/>
  </r>
  <r>
    <s v="UOG-94188-104"/>
    <x v="219"/>
    <s v="92753-50029-SD"/>
    <s v="A-M-0.5"/>
    <x v="1"/>
    <x v="549"/>
    <s v="kscholardgk@sbwire.com"/>
    <x v="0"/>
    <x v="2"/>
    <x v="0"/>
    <x v="1"/>
    <n v="6.75"/>
    <n v="33.75"/>
    <x v="1"/>
  </r>
  <r>
    <s v="DSN-15872-519"/>
    <x v="462"/>
    <s v="53809-98498-SN"/>
    <s v="L-L-2.5"/>
    <x v="4"/>
    <x v="550"/>
    <s v="bkindleygl@wikimedia.org"/>
    <x v="0"/>
    <x v="3"/>
    <x v="1"/>
    <x v="2"/>
    <n v="36.454999999999998"/>
    <n v="145.82"/>
    <x v="0"/>
  </r>
  <r>
    <s v="OUQ-73954-002"/>
    <x v="463"/>
    <s v="66308-13503-KD"/>
    <s v="R-M-0.2"/>
    <x v="4"/>
    <x v="551"/>
    <s v="khammettgm@dmoz.org"/>
    <x v="0"/>
    <x v="0"/>
    <x v="0"/>
    <x v="3"/>
    <n v="2.9849999999999999"/>
    <n v="11.94"/>
    <x v="0"/>
  </r>
  <r>
    <s v="LGL-16843-667"/>
    <x v="464"/>
    <s v="82458-87830-JE"/>
    <s v="A-D-0.2"/>
    <x v="4"/>
    <x v="552"/>
    <s v="ahulburtgn@fda.gov"/>
    <x v="0"/>
    <x v="2"/>
    <x v="2"/>
    <x v="3"/>
    <n v="2.9849999999999999"/>
    <n v="11.94"/>
    <x v="0"/>
  </r>
  <r>
    <s v="TCC-89722-031"/>
    <x v="465"/>
    <s v="41611-34336-WT"/>
    <s v="L-D-0.5"/>
    <x v="2"/>
    <x v="553"/>
    <s v="plauritzengo@photobucket.com"/>
    <x v="0"/>
    <x v="3"/>
    <x v="2"/>
    <x v="1"/>
    <n v="7.77"/>
    <n v="7.77"/>
    <x v="1"/>
  </r>
  <r>
    <s v="TRA-79507-007"/>
    <x v="466"/>
    <s v="70089-27418-UJ"/>
    <s v="R-L-2.5"/>
    <x v="4"/>
    <x v="554"/>
    <s v="aburgwingp@redcross.org"/>
    <x v="0"/>
    <x v="0"/>
    <x v="1"/>
    <x v="2"/>
    <n v="27.484999999999996"/>
    <n v="109.93999999999998"/>
    <x v="0"/>
  </r>
  <r>
    <s v="MZJ-77284-941"/>
    <x v="467"/>
    <s v="99978-56910-BN"/>
    <s v="E-L-0.2"/>
    <x v="1"/>
    <x v="555"/>
    <s v="erolingq@google.fr"/>
    <x v="0"/>
    <x v="1"/>
    <x v="1"/>
    <x v="3"/>
    <n v="4.4550000000000001"/>
    <n v="22.274999999999999"/>
    <x v="0"/>
  </r>
  <r>
    <s v="AXN-57779-891"/>
    <x v="468"/>
    <s v="09668-23340-IC"/>
    <s v="R-M-0.2"/>
    <x v="3"/>
    <x v="556"/>
    <s v="dfowlegr@epa.gov"/>
    <x v="0"/>
    <x v="0"/>
    <x v="0"/>
    <x v="3"/>
    <n v="2.9849999999999999"/>
    <n v="8.9550000000000001"/>
    <x v="1"/>
  </r>
  <r>
    <s v="PJB-15659-994"/>
    <x v="469"/>
    <s v="39457-62611-YK"/>
    <s v="L-D-2.5"/>
    <x v="4"/>
    <x v="557"/>
    <s v=" "/>
    <x v="1"/>
    <x v="3"/>
    <x v="2"/>
    <x v="2"/>
    <n v="29.784999999999997"/>
    <n v="119.13999999999999"/>
    <x v="1"/>
  </r>
  <r>
    <s v="LTS-03470-353"/>
    <x v="470"/>
    <s v="90985-89807-RW"/>
    <s v="A-L-2.5"/>
    <x v="1"/>
    <x v="558"/>
    <s v="wpowleslandgt@soundcloud.com"/>
    <x v="0"/>
    <x v="2"/>
    <x v="1"/>
    <x v="2"/>
    <n v="29.784999999999997"/>
    <n v="148.92499999999998"/>
    <x v="0"/>
  </r>
  <r>
    <s v="UMM-28497-689"/>
    <x v="471"/>
    <s v="05325-97750-WP"/>
    <s v="L-L-2.5"/>
    <x v="3"/>
    <x v="539"/>
    <s v="cverissimogh@theglobeandmail.com"/>
    <x v="2"/>
    <x v="3"/>
    <x v="1"/>
    <x v="2"/>
    <n v="36.454999999999998"/>
    <n v="109.36499999999999"/>
    <x v="0"/>
  </r>
  <r>
    <s v="MJZ-93232-402"/>
    <x v="472"/>
    <s v="17816-67941-ZS"/>
    <s v="E-D-0.2"/>
    <x v="2"/>
    <x v="559"/>
    <s v="lellinghamgv@sciencedaily.com"/>
    <x v="0"/>
    <x v="1"/>
    <x v="2"/>
    <x v="3"/>
    <n v="3.645"/>
    <n v="3.645"/>
    <x v="0"/>
  </r>
  <r>
    <s v="UHW-74617-126"/>
    <x v="173"/>
    <s v="90816-65619-LM"/>
    <s v="E-D-2.5"/>
    <x v="0"/>
    <x v="560"/>
    <s v=" "/>
    <x v="0"/>
    <x v="1"/>
    <x v="2"/>
    <x v="2"/>
    <n v="27.945"/>
    <n v="55.89"/>
    <x v="1"/>
  </r>
  <r>
    <s v="RIK-61730-794"/>
    <x v="473"/>
    <s v="69761-61146-KD"/>
    <s v="L-M-0.2"/>
    <x v="5"/>
    <x v="561"/>
    <s v="afendtgx@forbes.com"/>
    <x v="0"/>
    <x v="3"/>
    <x v="0"/>
    <x v="3"/>
    <n v="4.3650000000000002"/>
    <n v="26.19"/>
    <x v="0"/>
  </r>
  <r>
    <s v="IDJ-55379-750"/>
    <x v="474"/>
    <s v="24040-20817-QB"/>
    <s v="R-M-1"/>
    <x v="4"/>
    <x v="562"/>
    <s v="acleyburngy@lycos.com"/>
    <x v="0"/>
    <x v="0"/>
    <x v="0"/>
    <x v="0"/>
    <n v="9.9499999999999993"/>
    <n v="39.799999999999997"/>
    <x v="1"/>
  </r>
  <r>
    <s v="OHX-11953-965"/>
    <x v="475"/>
    <s v="19524-21432-XP"/>
    <s v="E-L-2.5"/>
    <x v="0"/>
    <x v="563"/>
    <s v="tcastiglionegz@xing.com"/>
    <x v="0"/>
    <x v="1"/>
    <x v="1"/>
    <x v="2"/>
    <n v="34.154999999999994"/>
    <n v="68.309999999999988"/>
    <x v="1"/>
  </r>
  <r>
    <s v="TVV-42245-088"/>
    <x v="476"/>
    <s v="14398-43114-RV"/>
    <s v="A-M-0.2"/>
    <x v="4"/>
    <x v="564"/>
    <s v=" "/>
    <x v="1"/>
    <x v="2"/>
    <x v="0"/>
    <x v="3"/>
    <n v="3.375"/>
    <n v="13.5"/>
    <x v="1"/>
  </r>
  <r>
    <s v="DYP-74337-787"/>
    <x v="431"/>
    <s v="41486-52502-QQ"/>
    <s v="R-M-0.5"/>
    <x v="2"/>
    <x v="565"/>
    <s v=" "/>
    <x v="0"/>
    <x v="0"/>
    <x v="0"/>
    <x v="1"/>
    <n v="5.97"/>
    <n v="5.97"/>
    <x v="1"/>
  </r>
  <r>
    <s v="OKA-93124-100"/>
    <x v="477"/>
    <s v="05325-97750-WP"/>
    <s v="R-M-0.5"/>
    <x v="1"/>
    <x v="539"/>
    <s v="cverissimogh@theglobeandmail.com"/>
    <x v="2"/>
    <x v="0"/>
    <x v="0"/>
    <x v="1"/>
    <n v="5.97"/>
    <n v="29.849999999999998"/>
    <x v="0"/>
  </r>
  <r>
    <s v="IXW-20780-268"/>
    <x v="478"/>
    <s v="20236-64364-QL"/>
    <s v="L-L-2.5"/>
    <x v="0"/>
    <x v="566"/>
    <s v="scouronneh3@mozilla.org"/>
    <x v="0"/>
    <x v="3"/>
    <x v="1"/>
    <x v="2"/>
    <n v="36.454999999999998"/>
    <n v="72.91"/>
    <x v="0"/>
  </r>
  <r>
    <s v="NGG-24006-937"/>
    <x v="45"/>
    <s v="29102-40100-TZ"/>
    <s v="E-M-2.5"/>
    <x v="4"/>
    <x v="567"/>
    <s v="lflippellih4@github.io"/>
    <x v="2"/>
    <x v="1"/>
    <x v="0"/>
    <x v="2"/>
    <n v="31.624999999999996"/>
    <n v="126.49999999999999"/>
    <x v="1"/>
  </r>
  <r>
    <s v="JZC-31180-557"/>
    <x v="444"/>
    <s v="09171-42203-EB"/>
    <s v="L-M-2.5"/>
    <x v="2"/>
    <x v="568"/>
    <s v="relizabethh5@live.com"/>
    <x v="0"/>
    <x v="3"/>
    <x v="0"/>
    <x v="2"/>
    <n v="33.464999999999996"/>
    <n v="33.464999999999996"/>
    <x v="1"/>
  </r>
  <r>
    <s v="ZMU-63715-204"/>
    <x v="479"/>
    <s v="29060-75856-UI"/>
    <s v="E-D-1"/>
    <x v="5"/>
    <x v="569"/>
    <s v="irenhardh6@i2i.jp"/>
    <x v="0"/>
    <x v="1"/>
    <x v="2"/>
    <x v="0"/>
    <n v="12.15"/>
    <n v="72.900000000000006"/>
    <x v="0"/>
  </r>
  <r>
    <s v="GND-08192-056"/>
    <x v="480"/>
    <s v="17088-16989-PL"/>
    <s v="L-D-0.5"/>
    <x v="0"/>
    <x v="570"/>
    <s v="wrocheh7@xinhuanet.com"/>
    <x v="0"/>
    <x v="3"/>
    <x v="2"/>
    <x v="1"/>
    <n v="7.77"/>
    <n v="15.54"/>
    <x v="0"/>
  </r>
  <r>
    <s v="RYY-38961-093"/>
    <x v="481"/>
    <s v="14756-18321-CL"/>
    <s v="A-M-0.2"/>
    <x v="5"/>
    <x v="571"/>
    <s v="lalawayhh@weather.com"/>
    <x v="0"/>
    <x v="2"/>
    <x v="0"/>
    <x v="3"/>
    <n v="3.375"/>
    <n v="20.25"/>
    <x v="1"/>
  </r>
  <r>
    <s v="CVA-64996-969"/>
    <x v="478"/>
    <s v="13324-78688-MI"/>
    <s v="A-L-1"/>
    <x v="5"/>
    <x v="572"/>
    <s v="codgaardh9@nsw.gov.au"/>
    <x v="0"/>
    <x v="2"/>
    <x v="1"/>
    <x v="0"/>
    <n v="12.95"/>
    <n v="77.699999999999989"/>
    <x v="1"/>
  </r>
  <r>
    <s v="XTH-67276-442"/>
    <x v="482"/>
    <s v="73799-04749-BM"/>
    <s v="L-M-2.5"/>
    <x v="4"/>
    <x v="573"/>
    <s v="bbyrdha@4shared.com"/>
    <x v="0"/>
    <x v="3"/>
    <x v="0"/>
    <x v="2"/>
    <n v="33.464999999999996"/>
    <n v="133.85999999999999"/>
    <x v="1"/>
  </r>
  <r>
    <s v="PVU-02950-470"/>
    <x v="353"/>
    <s v="01927-46702-YT"/>
    <s v="E-D-1"/>
    <x v="2"/>
    <x v="574"/>
    <s v=" "/>
    <x v="2"/>
    <x v="1"/>
    <x v="2"/>
    <x v="0"/>
    <n v="12.15"/>
    <n v="12.15"/>
    <x v="1"/>
  </r>
  <r>
    <s v="XSN-26809-910"/>
    <x v="199"/>
    <s v="80467-17137-TO"/>
    <s v="E-M-2.5"/>
    <x v="0"/>
    <x v="575"/>
    <s v="dchardinhc@nhs.uk"/>
    <x v="1"/>
    <x v="1"/>
    <x v="0"/>
    <x v="2"/>
    <n v="31.624999999999996"/>
    <n v="63.249999999999993"/>
    <x v="0"/>
  </r>
  <r>
    <s v="UDN-88321-005"/>
    <x v="372"/>
    <s v="14640-87215-BK"/>
    <s v="R-L-0.5"/>
    <x v="1"/>
    <x v="576"/>
    <s v="hradbonehd@newsvine.com"/>
    <x v="0"/>
    <x v="0"/>
    <x v="1"/>
    <x v="1"/>
    <n v="7.169999999999999"/>
    <n v="35.849999999999994"/>
    <x v="1"/>
  </r>
  <r>
    <s v="EXP-21628-670"/>
    <x v="267"/>
    <s v="94447-35885-HK"/>
    <s v="A-M-2.5"/>
    <x v="3"/>
    <x v="577"/>
    <s v="wbernthhe@miitbeian.gov.cn"/>
    <x v="0"/>
    <x v="2"/>
    <x v="0"/>
    <x v="2"/>
    <n v="25.874999999999996"/>
    <n v="77.624999999999986"/>
    <x v="1"/>
  </r>
  <r>
    <s v="VGM-24161-361"/>
    <x v="480"/>
    <s v="71034-49694-CS"/>
    <s v="E-M-2.5"/>
    <x v="0"/>
    <x v="578"/>
    <s v="bacarsonhf@cnn.com"/>
    <x v="0"/>
    <x v="1"/>
    <x v="0"/>
    <x v="2"/>
    <n v="31.624999999999996"/>
    <n v="63.249999999999993"/>
    <x v="0"/>
  </r>
  <r>
    <s v="PKN-19556-918"/>
    <x v="483"/>
    <s v="00445-42781-KX"/>
    <s v="E-L-0.2"/>
    <x v="5"/>
    <x v="579"/>
    <s v="fbrighamhg@blog.com"/>
    <x v="1"/>
    <x v="1"/>
    <x v="1"/>
    <x v="3"/>
    <n v="4.4550000000000001"/>
    <n v="26.73"/>
    <x v="0"/>
  </r>
  <r>
    <s v="PKN-19556-918"/>
    <x v="483"/>
    <s v="00445-42781-KX"/>
    <s v="L-D-0.5"/>
    <x v="4"/>
    <x v="579"/>
    <s v="fbrighamhg@blog.com"/>
    <x v="1"/>
    <x v="3"/>
    <x v="2"/>
    <x v="1"/>
    <n v="7.77"/>
    <n v="31.08"/>
    <x v="0"/>
  </r>
  <r>
    <s v="PKN-19556-918"/>
    <x v="483"/>
    <s v="00445-42781-KX"/>
    <s v="A-D-0.2"/>
    <x v="2"/>
    <x v="579"/>
    <s v="fbrighamhg@blog.com"/>
    <x v="1"/>
    <x v="2"/>
    <x v="2"/>
    <x v="3"/>
    <n v="2.9849999999999999"/>
    <n v="2.9849999999999999"/>
    <x v="0"/>
  </r>
  <r>
    <s v="PKN-19556-918"/>
    <x v="483"/>
    <s v="00445-42781-KX"/>
    <s v="R-D-2.5"/>
    <x v="1"/>
    <x v="579"/>
    <s v="fbrighamhg@blog.com"/>
    <x v="1"/>
    <x v="0"/>
    <x v="2"/>
    <x v="2"/>
    <n v="20.584999999999997"/>
    <n v="102.92499999999998"/>
    <x v="0"/>
  </r>
  <r>
    <s v="DXQ-44537-297"/>
    <x v="484"/>
    <s v="96116-24737-LV"/>
    <s v="E-L-0.5"/>
    <x v="4"/>
    <x v="580"/>
    <s v="myoxenhk@google.com"/>
    <x v="0"/>
    <x v="1"/>
    <x v="1"/>
    <x v="1"/>
    <n v="8.91"/>
    <n v="35.64"/>
    <x v="1"/>
  </r>
  <r>
    <s v="BPC-54727-307"/>
    <x v="485"/>
    <s v="18684-73088-YL"/>
    <s v="R-L-1"/>
    <x v="4"/>
    <x v="581"/>
    <s v="gmcgavinhl@histats.com"/>
    <x v="0"/>
    <x v="0"/>
    <x v="1"/>
    <x v="0"/>
    <n v="11.95"/>
    <n v="47.8"/>
    <x v="1"/>
  </r>
  <r>
    <s v="KSH-47717-456"/>
    <x v="486"/>
    <s v="74671-55639-TU"/>
    <s v="L-M-1"/>
    <x v="3"/>
    <x v="582"/>
    <s v="luttermarehm@engadget.com"/>
    <x v="0"/>
    <x v="3"/>
    <x v="0"/>
    <x v="0"/>
    <n v="14.55"/>
    <n v="43.650000000000006"/>
    <x v="1"/>
  </r>
  <r>
    <s v="ANK-59436-446"/>
    <x v="487"/>
    <s v="17488-65879-XL"/>
    <s v="E-L-0.5"/>
    <x v="4"/>
    <x v="583"/>
    <s v="edambrogiohn@techcrunch.com"/>
    <x v="0"/>
    <x v="1"/>
    <x v="1"/>
    <x v="1"/>
    <n v="8.91"/>
    <n v="35.64"/>
    <x v="0"/>
  </r>
  <r>
    <s v="AYY-83051-752"/>
    <x v="488"/>
    <s v="46431-09298-OU"/>
    <s v="L-L-1"/>
    <x v="5"/>
    <x v="584"/>
    <s v="cwinchcombeho@jiathis.com"/>
    <x v="0"/>
    <x v="3"/>
    <x v="1"/>
    <x v="0"/>
    <n v="15.85"/>
    <n v="95.1"/>
    <x v="0"/>
  </r>
  <r>
    <s v="CSW-59644-267"/>
    <x v="489"/>
    <s v="60378-26473-FE"/>
    <s v="E-M-2.5"/>
    <x v="2"/>
    <x v="585"/>
    <s v="bpaumierhp@umn.edu"/>
    <x v="1"/>
    <x v="1"/>
    <x v="0"/>
    <x v="2"/>
    <n v="31.624999999999996"/>
    <n v="31.624999999999996"/>
    <x v="0"/>
  </r>
  <r>
    <s v="ITY-92466-909"/>
    <x v="162"/>
    <s v="34927-68586-ZV"/>
    <s v="A-M-2.5"/>
    <x v="3"/>
    <x v="586"/>
    <s v=" "/>
    <x v="1"/>
    <x v="2"/>
    <x v="0"/>
    <x v="2"/>
    <n v="25.874999999999996"/>
    <n v="77.624999999999986"/>
    <x v="0"/>
  </r>
  <r>
    <s v="IGW-04801-466"/>
    <x v="490"/>
    <s v="29051-27555-GD"/>
    <s v="L-D-0.2"/>
    <x v="2"/>
    <x v="587"/>
    <s v="jcapeyhr@bravesites.com"/>
    <x v="0"/>
    <x v="3"/>
    <x v="2"/>
    <x v="3"/>
    <n v="3.8849999999999998"/>
    <n v="3.8849999999999998"/>
    <x v="0"/>
  </r>
  <r>
    <s v="LJN-34281-921"/>
    <x v="491"/>
    <s v="52143-35672-JF"/>
    <s v="R-L-2.5"/>
    <x v="1"/>
    <x v="588"/>
    <s v="tmathonneti0@google.co.jp"/>
    <x v="0"/>
    <x v="0"/>
    <x v="1"/>
    <x v="2"/>
    <n v="27.484999999999996"/>
    <n v="137.42499999999998"/>
    <x v="1"/>
  </r>
  <r>
    <s v="BWZ-46364-547"/>
    <x v="301"/>
    <s v="64918-67725-MN"/>
    <s v="R-L-1"/>
    <x v="3"/>
    <x v="589"/>
    <s v="ybasillht@theguardian.com"/>
    <x v="0"/>
    <x v="0"/>
    <x v="1"/>
    <x v="0"/>
    <n v="11.95"/>
    <n v="35.849999999999994"/>
    <x v="0"/>
  </r>
  <r>
    <s v="SBC-95710-706"/>
    <x v="194"/>
    <s v="85634-61759-ND"/>
    <s v="E-M-0.2"/>
    <x v="0"/>
    <x v="590"/>
    <s v="mbaistowhu@i2i.jp"/>
    <x v="2"/>
    <x v="1"/>
    <x v="0"/>
    <x v="3"/>
    <n v="4.125"/>
    <n v="8.25"/>
    <x v="0"/>
  </r>
  <r>
    <s v="WRN-55114-031"/>
    <x v="26"/>
    <s v="40180-22940-QB"/>
    <s v="E-L-2.5"/>
    <x v="3"/>
    <x v="591"/>
    <s v="cpallanthv@typepad.com"/>
    <x v="0"/>
    <x v="1"/>
    <x v="1"/>
    <x v="2"/>
    <n v="34.154999999999994"/>
    <n v="102.46499999999997"/>
    <x v="0"/>
  </r>
  <r>
    <s v="TZU-64255-831"/>
    <x v="125"/>
    <s v="34666-76738-SQ"/>
    <s v="R-D-2.5"/>
    <x v="0"/>
    <x v="592"/>
    <s v=" "/>
    <x v="0"/>
    <x v="0"/>
    <x v="2"/>
    <x v="2"/>
    <n v="20.584999999999997"/>
    <n v="41.169999999999995"/>
    <x v="1"/>
  </r>
  <r>
    <s v="JVF-91003-729"/>
    <x v="492"/>
    <s v="98536-88616-FF"/>
    <s v="A-D-2.5"/>
    <x v="3"/>
    <x v="593"/>
    <s v="dohx@redcross.org"/>
    <x v="0"/>
    <x v="2"/>
    <x v="2"/>
    <x v="2"/>
    <n v="22.884999999999998"/>
    <n v="68.655000000000001"/>
    <x v="0"/>
  </r>
  <r>
    <s v="MVB-22135-665"/>
    <x v="462"/>
    <s v="55621-06130-SA"/>
    <s v="A-D-1"/>
    <x v="2"/>
    <x v="594"/>
    <s v="drallinhy@howstuffworks.com"/>
    <x v="0"/>
    <x v="2"/>
    <x v="2"/>
    <x v="0"/>
    <n v="9.9499999999999993"/>
    <n v="9.9499999999999993"/>
    <x v="0"/>
  </r>
  <r>
    <s v="CKS-47815-571"/>
    <x v="493"/>
    <s v="45666-86771-EH"/>
    <s v="L-L-0.5"/>
    <x v="3"/>
    <x v="595"/>
    <s v="achillhz@epa.gov"/>
    <x v="2"/>
    <x v="3"/>
    <x v="1"/>
    <x v="1"/>
    <n v="9.51"/>
    <n v="28.53"/>
    <x v="0"/>
  </r>
  <r>
    <s v="OAW-17338-101"/>
    <x v="494"/>
    <s v="52143-35672-JF"/>
    <s v="R-D-0.2"/>
    <x v="5"/>
    <x v="588"/>
    <s v="tmathonneti0@google.co.jp"/>
    <x v="0"/>
    <x v="0"/>
    <x v="2"/>
    <x v="3"/>
    <n v="2.6849999999999996"/>
    <n v="16.11"/>
    <x v="1"/>
  </r>
  <r>
    <s v="ALP-37623-536"/>
    <x v="495"/>
    <s v="24689-69376-XX"/>
    <s v="L-L-1"/>
    <x v="5"/>
    <x v="596"/>
    <s v="cdenysi1@is.gd"/>
    <x v="2"/>
    <x v="3"/>
    <x v="1"/>
    <x v="0"/>
    <n v="15.85"/>
    <n v="95.1"/>
    <x v="1"/>
  </r>
  <r>
    <s v="WMU-87639-108"/>
    <x v="496"/>
    <s v="71891-51101-VQ"/>
    <s v="R-D-0.5"/>
    <x v="2"/>
    <x v="597"/>
    <s v="cstebbingsi2@drupal.org"/>
    <x v="0"/>
    <x v="0"/>
    <x v="2"/>
    <x v="1"/>
    <n v="5.3699999999999992"/>
    <n v="5.3699999999999992"/>
    <x v="0"/>
  </r>
  <r>
    <s v="USN-44968-231"/>
    <x v="497"/>
    <s v="71749-05400-CN"/>
    <s v="R-L-1"/>
    <x v="4"/>
    <x v="598"/>
    <s v=" "/>
    <x v="0"/>
    <x v="0"/>
    <x v="1"/>
    <x v="0"/>
    <n v="11.95"/>
    <n v="47.8"/>
    <x v="1"/>
  </r>
  <r>
    <s v="YZG-20575-451"/>
    <x v="498"/>
    <s v="64845-00270-NO"/>
    <s v="L-L-1"/>
    <x v="4"/>
    <x v="599"/>
    <s v="rzywickii4@ifeng.com"/>
    <x v="1"/>
    <x v="3"/>
    <x v="1"/>
    <x v="0"/>
    <n v="15.85"/>
    <n v="63.4"/>
    <x v="1"/>
  </r>
  <r>
    <s v="HTH-52867-812"/>
    <x v="382"/>
    <s v="29851-36402-UX"/>
    <s v="A-M-2.5"/>
    <x v="4"/>
    <x v="600"/>
    <s v="aburgetti5@moonfruit.com"/>
    <x v="0"/>
    <x v="2"/>
    <x v="0"/>
    <x v="2"/>
    <n v="25.874999999999996"/>
    <n v="103.49999999999999"/>
    <x v="1"/>
  </r>
  <r>
    <s v="FWU-44971-444"/>
    <x v="499"/>
    <s v="12190-25421-WM"/>
    <s v="A-D-2.5"/>
    <x v="3"/>
    <x v="601"/>
    <s v="mmalloyi6@seattletimes.com"/>
    <x v="0"/>
    <x v="2"/>
    <x v="2"/>
    <x v="2"/>
    <n v="22.884999999999998"/>
    <n v="68.655000000000001"/>
    <x v="1"/>
  </r>
  <r>
    <s v="EQI-82205-066"/>
    <x v="500"/>
    <s v="52316-30571-GD"/>
    <s v="R-M-2.5"/>
    <x v="0"/>
    <x v="602"/>
    <s v="mmcparlandi7@w3.org"/>
    <x v="0"/>
    <x v="0"/>
    <x v="0"/>
    <x v="2"/>
    <n v="22.884999999999998"/>
    <n v="45.769999999999996"/>
    <x v="0"/>
  </r>
  <r>
    <s v="NAR-00747-074"/>
    <x v="501"/>
    <s v="23243-92649-RY"/>
    <s v="L-D-1"/>
    <x v="4"/>
    <x v="603"/>
    <s v="sjennaroyi8@purevolume.com"/>
    <x v="0"/>
    <x v="3"/>
    <x v="2"/>
    <x v="0"/>
    <n v="12.95"/>
    <n v="51.8"/>
    <x v="1"/>
  </r>
  <r>
    <s v="JYR-22052-185"/>
    <x v="502"/>
    <s v="39528-19971-OR"/>
    <s v="A-M-0.5"/>
    <x v="0"/>
    <x v="604"/>
    <s v="wplacei9@wsj.com"/>
    <x v="0"/>
    <x v="2"/>
    <x v="0"/>
    <x v="1"/>
    <n v="6.75"/>
    <n v="13.5"/>
    <x v="0"/>
  </r>
  <r>
    <s v="XKO-54097-932"/>
    <x v="503"/>
    <s v="32743-78448-KT"/>
    <s v="E-M-0.5"/>
    <x v="3"/>
    <x v="605"/>
    <s v="jmillettik@addtoany.com"/>
    <x v="0"/>
    <x v="1"/>
    <x v="0"/>
    <x v="1"/>
    <n v="8.25"/>
    <n v="24.75"/>
    <x v="0"/>
  </r>
  <r>
    <s v="HXA-72415-025"/>
    <x v="504"/>
    <s v="93417-12322-YB"/>
    <s v="A-D-2.5"/>
    <x v="0"/>
    <x v="606"/>
    <s v="dgadsdenib@google.com.hk"/>
    <x v="1"/>
    <x v="2"/>
    <x v="2"/>
    <x v="2"/>
    <n v="22.884999999999998"/>
    <n v="45.769999999999996"/>
    <x v="0"/>
  </r>
  <r>
    <s v="MJF-20065-335"/>
    <x v="497"/>
    <s v="56891-86662-UY"/>
    <s v="E-L-0.5"/>
    <x v="5"/>
    <x v="607"/>
    <s v="vwakelinic@unesco.org"/>
    <x v="0"/>
    <x v="1"/>
    <x v="1"/>
    <x v="1"/>
    <n v="8.91"/>
    <n v="53.46"/>
    <x v="1"/>
  </r>
  <r>
    <s v="GFI-83300-059"/>
    <x v="501"/>
    <s v="40414-26467-VE"/>
    <s v="A-M-0.2"/>
    <x v="5"/>
    <x v="608"/>
    <s v="acampsallid@zimbio.com"/>
    <x v="0"/>
    <x v="2"/>
    <x v="0"/>
    <x v="3"/>
    <n v="3.375"/>
    <n v="20.25"/>
    <x v="0"/>
  </r>
  <r>
    <s v="WJR-51493-682"/>
    <x v="1"/>
    <s v="87858-83734-RK"/>
    <s v="L-D-2.5"/>
    <x v="1"/>
    <x v="609"/>
    <s v="smosebyie@stanford.edu"/>
    <x v="0"/>
    <x v="3"/>
    <x v="2"/>
    <x v="2"/>
    <n v="29.784999999999997"/>
    <n v="148.92499999999998"/>
    <x v="1"/>
  </r>
  <r>
    <s v="SHP-55648-472"/>
    <x v="505"/>
    <s v="46818-20198-GB"/>
    <s v="A-M-1"/>
    <x v="5"/>
    <x v="610"/>
    <s v="cwassif@prweb.com"/>
    <x v="0"/>
    <x v="2"/>
    <x v="0"/>
    <x v="0"/>
    <n v="11.25"/>
    <n v="67.5"/>
    <x v="1"/>
  </r>
  <r>
    <s v="HYR-03455-684"/>
    <x v="506"/>
    <s v="29808-89098-XD"/>
    <s v="E-D-1"/>
    <x v="5"/>
    <x v="611"/>
    <s v="isjostromig@pbs.org"/>
    <x v="0"/>
    <x v="1"/>
    <x v="2"/>
    <x v="0"/>
    <n v="12.15"/>
    <n v="72.900000000000006"/>
    <x v="1"/>
  </r>
  <r>
    <s v="HYR-03455-684"/>
    <x v="506"/>
    <s v="29808-89098-XD"/>
    <s v="L-D-0.2"/>
    <x v="0"/>
    <x v="611"/>
    <s v="isjostromig@pbs.org"/>
    <x v="0"/>
    <x v="3"/>
    <x v="2"/>
    <x v="3"/>
    <n v="3.8849999999999998"/>
    <n v="7.77"/>
    <x v="1"/>
  </r>
  <r>
    <s v="HUG-52766-375"/>
    <x v="507"/>
    <s v="78786-77449-RQ"/>
    <s v="A-D-2.5"/>
    <x v="4"/>
    <x v="612"/>
    <s v="jbranchettii@bravesites.com"/>
    <x v="0"/>
    <x v="2"/>
    <x v="2"/>
    <x v="2"/>
    <n v="22.884999999999998"/>
    <n v="91.539999999999992"/>
    <x v="1"/>
  </r>
  <r>
    <s v="DAH-46595-917"/>
    <x v="508"/>
    <s v="27878-42224-QF"/>
    <s v="A-D-1"/>
    <x v="5"/>
    <x v="613"/>
    <s v="nrudlandij@blogs.com"/>
    <x v="1"/>
    <x v="2"/>
    <x v="2"/>
    <x v="0"/>
    <n v="9.9499999999999993"/>
    <n v="59.699999999999996"/>
    <x v="1"/>
  </r>
  <r>
    <s v="VEM-79839-466"/>
    <x v="509"/>
    <s v="32743-78448-KT"/>
    <s v="R-L-2.5"/>
    <x v="1"/>
    <x v="605"/>
    <s v="jmillettik@addtoany.com"/>
    <x v="0"/>
    <x v="0"/>
    <x v="1"/>
    <x v="2"/>
    <n v="27.484999999999996"/>
    <n v="137.42499999999998"/>
    <x v="0"/>
  </r>
  <r>
    <s v="OWH-11126-533"/>
    <x v="131"/>
    <s v="25331-13794-SB"/>
    <s v="L-M-2.5"/>
    <x v="0"/>
    <x v="614"/>
    <s v="ftourryil@google.de"/>
    <x v="0"/>
    <x v="3"/>
    <x v="0"/>
    <x v="2"/>
    <n v="33.464999999999996"/>
    <n v="66.929999999999993"/>
    <x v="1"/>
  </r>
  <r>
    <s v="UMT-26130-151"/>
    <x v="510"/>
    <s v="55864-37682-GQ"/>
    <s v="L-M-0.2"/>
    <x v="3"/>
    <x v="615"/>
    <s v="cweatherallim@toplist.cz"/>
    <x v="0"/>
    <x v="3"/>
    <x v="0"/>
    <x v="3"/>
    <n v="4.3650000000000002"/>
    <n v="13.095000000000001"/>
    <x v="0"/>
  </r>
  <r>
    <s v="JKA-27899-806"/>
    <x v="511"/>
    <s v="97005-25609-CQ"/>
    <s v="R-L-1"/>
    <x v="1"/>
    <x v="616"/>
    <s v="gheindrickin@usda.gov"/>
    <x v="0"/>
    <x v="0"/>
    <x v="1"/>
    <x v="0"/>
    <n v="11.95"/>
    <n v="59.75"/>
    <x v="1"/>
  </r>
  <r>
    <s v="ULU-07744-724"/>
    <x v="512"/>
    <s v="94058-95794-IJ"/>
    <s v="L-M-0.5"/>
    <x v="1"/>
    <x v="617"/>
    <s v="limasonio@discuz.net"/>
    <x v="0"/>
    <x v="3"/>
    <x v="0"/>
    <x v="1"/>
    <n v="8.73"/>
    <n v="43.650000000000006"/>
    <x v="0"/>
  </r>
  <r>
    <s v="NOM-56457-507"/>
    <x v="513"/>
    <s v="40214-03678-GU"/>
    <s v="E-M-1"/>
    <x v="5"/>
    <x v="618"/>
    <s v="hsaillip@odnoklassniki.ru"/>
    <x v="0"/>
    <x v="1"/>
    <x v="0"/>
    <x v="0"/>
    <n v="13.75"/>
    <n v="82.5"/>
    <x v="0"/>
  </r>
  <r>
    <s v="NZN-71683-705"/>
    <x v="514"/>
    <s v="04921-85445-SL"/>
    <s v="A-L-2.5"/>
    <x v="5"/>
    <x v="619"/>
    <s v="hlarvoriq@last.fm"/>
    <x v="0"/>
    <x v="2"/>
    <x v="1"/>
    <x v="2"/>
    <n v="29.784999999999997"/>
    <n v="178.70999999999998"/>
    <x v="0"/>
  </r>
  <r>
    <s v="WMA-34232-850"/>
    <x v="7"/>
    <s v="53386-94266-LJ"/>
    <s v="L-D-2.5"/>
    <x v="4"/>
    <x v="620"/>
    <s v=" "/>
    <x v="0"/>
    <x v="3"/>
    <x v="2"/>
    <x v="2"/>
    <n v="29.784999999999997"/>
    <n v="119.13999999999999"/>
    <x v="0"/>
  </r>
  <r>
    <s v="EZL-27919-704"/>
    <x v="481"/>
    <s v="49480-85909-DG"/>
    <s v="L-L-0.5"/>
    <x v="1"/>
    <x v="621"/>
    <s v=" "/>
    <x v="0"/>
    <x v="3"/>
    <x v="1"/>
    <x v="1"/>
    <n v="9.51"/>
    <n v="47.55"/>
    <x v="1"/>
  </r>
  <r>
    <s v="ZYU-11345-774"/>
    <x v="515"/>
    <s v="18293-78136-MN"/>
    <s v="L-M-0.5"/>
    <x v="1"/>
    <x v="622"/>
    <s v="cpenwardenit@mlb.com"/>
    <x v="1"/>
    <x v="3"/>
    <x v="0"/>
    <x v="1"/>
    <n v="8.73"/>
    <n v="43.650000000000006"/>
    <x v="1"/>
  </r>
  <r>
    <s v="CPW-34587-459"/>
    <x v="516"/>
    <s v="84641-67384-TD"/>
    <s v="A-L-2.5"/>
    <x v="5"/>
    <x v="623"/>
    <s v="mmiddisiu@dmoz.org"/>
    <x v="0"/>
    <x v="2"/>
    <x v="1"/>
    <x v="2"/>
    <n v="29.784999999999997"/>
    <n v="178.70999999999998"/>
    <x v="0"/>
  </r>
  <r>
    <s v="NQZ-82067-394"/>
    <x v="517"/>
    <s v="72320-29738-EB"/>
    <s v="R-L-2.5"/>
    <x v="2"/>
    <x v="624"/>
    <s v="avairowiv@studiopress.com"/>
    <x v="2"/>
    <x v="0"/>
    <x v="1"/>
    <x v="2"/>
    <n v="27.484999999999996"/>
    <n v="27.484999999999996"/>
    <x v="1"/>
  </r>
  <r>
    <s v="JBW-95055-851"/>
    <x v="518"/>
    <s v="47355-97488-XS"/>
    <s v="A-M-1"/>
    <x v="1"/>
    <x v="625"/>
    <s v="agoldieiw@goo.gl"/>
    <x v="0"/>
    <x v="2"/>
    <x v="0"/>
    <x v="0"/>
    <n v="11.25"/>
    <n v="56.25"/>
    <x v="1"/>
  </r>
  <r>
    <s v="AHY-20324-088"/>
    <x v="519"/>
    <s v="63499-24884-PP"/>
    <s v="L-L-0.2"/>
    <x v="0"/>
    <x v="626"/>
    <s v="nayrisix@t-online.de"/>
    <x v="2"/>
    <x v="3"/>
    <x v="1"/>
    <x v="3"/>
    <n v="4.7549999999999999"/>
    <n v="9.51"/>
    <x v="0"/>
  </r>
  <r>
    <s v="ZSL-66684-103"/>
    <x v="520"/>
    <s v="39193-51770-FM"/>
    <s v="E-M-0.2"/>
    <x v="0"/>
    <x v="627"/>
    <s v="lbenediktovichiy@wunderground.com"/>
    <x v="0"/>
    <x v="1"/>
    <x v="0"/>
    <x v="3"/>
    <n v="4.125"/>
    <n v="8.25"/>
    <x v="0"/>
  </r>
  <r>
    <s v="WNE-73911-475"/>
    <x v="521"/>
    <s v="61323-91967-GG"/>
    <s v="L-D-0.5"/>
    <x v="5"/>
    <x v="628"/>
    <s v="tjacobovitziz@cbc.ca"/>
    <x v="0"/>
    <x v="3"/>
    <x v="2"/>
    <x v="1"/>
    <n v="7.77"/>
    <n v="46.62"/>
    <x v="1"/>
  </r>
  <r>
    <s v="EZB-68383-559"/>
    <x v="418"/>
    <s v="90123-01967-KS"/>
    <s v="R-L-1"/>
    <x v="5"/>
    <x v="629"/>
    <s v=" "/>
    <x v="0"/>
    <x v="0"/>
    <x v="1"/>
    <x v="0"/>
    <n v="11.95"/>
    <n v="71.699999999999989"/>
    <x v="1"/>
  </r>
  <r>
    <s v="OVO-01283-090"/>
    <x v="122"/>
    <s v="15958-25089-OS"/>
    <s v="L-L-2.5"/>
    <x v="0"/>
    <x v="630"/>
    <s v="jdruittj1@feedburner.com"/>
    <x v="0"/>
    <x v="3"/>
    <x v="1"/>
    <x v="2"/>
    <n v="36.454999999999998"/>
    <n v="72.91"/>
    <x v="0"/>
  </r>
  <r>
    <s v="TXH-78646-919"/>
    <x v="423"/>
    <s v="98430-37820-UV"/>
    <s v="R-D-0.2"/>
    <x v="3"/>
    <x v="631"/>
    <s v="dshortallj2@wikipedia.org"/>
    <x v="0"/>
    <x v="0"/>
    <x v="2"/>
    <x v="3"/>
    <n v="2.6849999999999996"/>
    <n v="8.0549999999999997"/>
    <x v="0"/>
  </r>
  <r>
    <s v="CYZ-37122-164"/>
    <x v="463"/>
    <s v="21798-04171-XC"/>
    <s v="E-M-0.5"/>
    <x v="0"/>
    <x v="632"/>
    <s v="wcottierj3@cafepress.com"/>
    <x v="0"/>
    <x v="1"/>
    <x v="0"/>
    <x v="1"/>
    <n v="8.25"/>
    <n v="16.5"/>
    <x v="1"/>
  </r>
  <r>
    <s v="AGQ-06534-750"/>
    <x v="273"/>
    <s v="52798-46508-HP"/>
    <s v="A-L-1"/>
    <x v="1"/>
    <x v="633"/>
    <s v="kgrinstedj4@google.com.br"/>
    <x v="1"/>
    <x v="2"/>
    <x v="1"/>
    <x v="0"/>
    <n v="12.95"/>
    <n v="64.75"/>
    <x v="1"/>
  </r>
  <r>
    <s v="QVL-32245-818"/>
    <x v="522"/>
    <s v="46478-42970-EM"/>
    <s v="A-M-0.5"/>
    <x v="1"/>
    <x v="634"/>
    <s v="dskynerj5@hubpages.com"/>
    <x v="0"/>
    <x v="2"/>
    <x v="0"/>
    <x v="1"/>
    <n v="6.75"/>
    <n v="33.75"/>
    <x v="1"/>
  </r>
  <r>
    <s v="LTD-96842-834"/>
    <x v="523"/>
    <s v="00246-15080-LE"/>
    <s v="L-D-2.5"/>
    <x v="5"/>
    <x v="635"/>
    <s v=" "/>
    <x v="0"/>
    <x v="3"/>
    <x v="2"/>
    <x v="2"/>
    <n v="29.784999999999997"/>
    <n v="178.70999999999998"/>
    <x v="1"/>
  </r>
  <r>
    <s v="SEC-91807-425"/>
    <x v="260"/>
    <s v="94091-86957-HX"/>
    <s v="A-M-1"/>
    <x v="0"/>
    <x v="636"/>
    <s v="jdymokeje@prnewswire.com"/>
    <x v="1"/>
    <x v="2"/>
    <x v="0"/>
    <x v="0"/>
    <n v="11.25"/>
    <n v="22.5"/>
    <x v="1"/>
  </r>
  <r>
    <s v="MHM-44857-599"/>
    <x v="331"/>
    <s v="26295-44907-DK"/>
    <s v="L-D-1"/>
    <x v="2"/>
    <x v="637"/>
    <s v="aweinmannj8@shinystat.com"/>
    <x v="0"/>
    <x v="3"/>
    <x v="2"/>
    <x v="0"/>
    <n v="12.95"/>
    <n v="12.95"/>
    <x v="1"/>
  </r>
  <r>
    <s v="KGC-95046-911"/>
    <x v="524"/>
    <s v="95351-96177-QV"/>
    <s v="A-M-2.5"/>
    <x v="0"/>
    <x v="638"/>
    <s v="eandriessenj9@europa.eu"/>
    <x v="0"/>
    <x v="2"/>
    <x v="0"/>
    <x v="2"/>
    <n v="25.874999999999996"/>
    <n v="51.749999999999993"/>
    <x v="0"/>
  </r>
  <r>
    <s v="RZC-75150-413"/>
    <x v="525"/>
    <s v="92204-96636-BS"/>
    <s v="E-D-0.5"/>
    <x v="1"/>
    <x v="639"/>
    <s v="rdeaconsonja@archive.org"/>
    <x v="0"/>
    <x v="1"/>
    <x v="2"/>
    <x v="1"/>
    <n v="7.29"/>
    <n v="36.450000000000003"/>
    <x v="1"/>
  </r>
  <r>
    <s v="EYH-88288-452"/>
    <x v="526"/>
    <s v="03010-30348-UA"/>
    <s v="L-L-2.5"/>
    <x v="1"/>
    <x v="640"/>
    <s v="dcarojb@twitter.com"/>
    <x v="0"/>
    <x v="3"/>
    <x v="1"/>
    <x v="2"/>
    <n v="36.454999999999998"/>
    <n v="182.27499999999998"/>
    <x v="0"/>
  </r>
  <r>
    <s v="NYQ-24237-772"/>
    <x v="104"/>
    <s v="13441-34686-SW"/>
    <s v="L-D-0.5"/>
    <x v="4"/>
    <x v="641"/>
    <s v="jbluckjc@imageshack.us"/>
    <x v="0"/>
    <x v="3"/>
    <x v="2"/>
    <x v="1"/>
    <n v="7.77"/>
    <n v="31.08"/>
    <x v="1"/>
  </r>
  <r>
    <s v="WKB-21680-566"/>
    <x v="491"/>
    <s v="96612-41722-VJ"/>
    <s v="A-M-0.5"/>
    <x v="3"/>
    <x v="642"/>
    <s v=" "/>
    <x v="1"/>
    <x v="2"/>
    <x v="0"/>
    <x v="1"/>
    <n v="6.75"/>
    <n v="20.25"/>
    <x v="1"/>
  </r>
  <r>
    <s v="THE-61147-027"/>
    <x v="157"/>
    <s v="94091-86957-HX"/>
    <s v="L-D-1"/>
    <x v="0"/>
    <x v="636"/>
    <s v="jdymokeje@prnewswire.com"/>
    <x v="1"/>
    <x v="3"/>
    <x v="2"/>
    <x v="0"/>
    <n v="12.95"/>
    <n v="25.9"/>
    <x v="1"/>
  </r>
  <r>
    <s v="PTY-86420-119"/>
    <x v="527"/>
    <s v="25504-41681-WA"/>
    <s v="A-D-0.5"/>
    <x v="4"/>
    <x v="643"/>
    <s v="otadmanjf@ft.com"/>
    <x v="0"/>
    <x v="2"/>
    <x v="2"/>
    <x v="1"/>
    <n v="5.97"/>
    <n v="23.88"/>
    <x v="0"/>
  </r>
  <r>
    <s v="QHL-27188-431"/>
    <x v="528"/>
    <s v="75443-07820-DZ"/>
    <s v="L-L-0.5"/>
    <x v="0"/>
    <x v="644"/>
    <s v="bguddejg@dailymotion.com"/>
    <x v="0"/>
    <x v="3"/>
    <x v="1"/>
    <x v="1"/>
    <n v="9.51"/>
    <n v="19.02"/>
    <x v="1"/>
  </r>
  <r>
    <s v="MIS-54381-047"/>
    <x v="99"/>
    <s v="39276-95489-XV"/>
    <s v="A-D-0.5"/>
    <x v="1"/>
    <x v="645"/>
    <s v="nsictornesjh@buzzfeed.com"/>
    <x v="1"/>
    <x v="2"/>
    <x v="2"/>
    <x v="1"/>
    <n v="5.97"/>
    <n v="29.849999999999998"/>
    <x v="0"/>
  </r>
  <r>
    <s v="TBB-29780-459"/>
    <x v="529"/>
    <s v="61437-83623-PZ"/>
    <s v="A-L-0.5"/>
    <x v="2"/>
    <x v="646"/>
    <s v="vdunningji@independent.co.uk"/>
    <x v="0"/>
    <x v="2"/>
    <x v="1"/>
    <x v="1"/>
    <n v="7.77"/>
    <n v="7.77"/>
    <x v="0"/>
  </r>
  <r>
    <s v="QLC-52637-305"/>
    <x v="530"/>
    <s v="34317-87258-HQ"/>
    <s v="L-D-2.5"/>
    <x v="4"/>
    <x v="647"/>
    <s v=" "/>
    <x v="1"/>
    <x v="3"/>
    <x v="2"/>
    <x v="2"/>
    <n v="29.784999999999997"/>
    <n v="119.13999999999999"/>
    <x v="0"/>
  </r>
  <r>
    <s v="CWT-27056-328"/>
    <x v="531"/>
    <s v="18570-80998-ZS"/>
    <s v="E-D-0.2"/>
    <x v="5"/>
    <x v="648"/>
    <s v=" "/>
    <x v="0"/>
    <x v="1"/>
    <x v="2"/>
    <x v="3"/>
    <n v="3.645"/>
    <n v="21.87"/>
    <x v="0"/>
  </r>
  <r>
    <s v="ASS-05878-128"/>
    <x v="210"/>
    <s v="66580-33745-OQ"/>
    <s v="E-L-0.5"/>
    <x v="0"/>
    <x v="649"/>
    <s v="sgehringjl@gnu.org"/>
    <x v="0"/>
    <x v="1"/>
    <x v="1"/>
    <x v="1"/>
    <n v="8.91"/>
    <n v="17.82"/>
    <x v="1"/>
  </r>
  <r>
    <s v="EGK-03027-418"/>
    <x v="532"/>
    <s v="19820-29285-FD"/>
    <s v="E-M-0.2"/>
    <x v="3"/>
    <x v="650"/>
    <s v="bfallowesjm@purevolume.com"/>
    <x v="0"/>
    <x v="1"/>
    <x v="0"/>
    <x v="3"/>
    <n v="4.125"/>
    <n v="12.375"/>
    <x v="1"/>
  </r>
  <r>
    <s v="KCY-61732-849"/>
    <x v="533"/>
    <s v="11349-55147-SN"/>
    <s v="L-D-1"/>
    <x v="0"/>
    <x v="651"/>
    <s v=" "/>
    <x v="1"/>
    <x v="3"/>
    <x v="2"/>
    <x v="0"/>
    <n v="12.95"/>
    <n v="25.9"/>
    <x v="1"/>
  </r>
  <r>
    <s v="BLI-21697-702"/>
    <x v="534"/>
    <s v="21141-12455-VB"/>
    <s v="A-M-0.5"/>
    <x v="0"/>
    <x v="652"/>
    <s v="sdejo@newsvine.com"/>
    <x v="0"/>
    <x v="2"/>
    <x v="0"/>
    <x v="1"/>
    <n v="6.75"/>
    <n v="13.5"/>
    <x v="0"/>
  </r>
  <r>
    <s v="KFJ-46568-890"/>
    <x v="535"/>
    <s v="71003-85639-HB"/>
    <s v="E-L-0.5"/>
    <x v="0"/>
    <x v="653"/>
    <s v=" "/>
    <x v="0"/>
    <x v="1"/>
    <x v="1"/>
    <x v="1"/>
    <n v="8.91"/>
    <n v="17.82"/>
    <x v="0"/>
  </r>
  <r>
    <s v="SOK-43535-680"/>
    <x v="536"/>
    <s v="58443-95866-YO"/>
    <s v="E-M-0.5"/>
    <x v="3"/>
    <x v="654"/>
    <s v="scountjq@nba.com"/>
    <x v="0"/>
    <x v="1"/>
    <x v="0"/>
    <x v="1"/>
    <n v="8.25"/>
    <n v="24.75"/>
    <x v="1"/>
  </r>
  <r>
    <s v="XUE-87260-201"/>
    <x v="537"/>
    <s v="89646-21249-OH"/>
    <s v="R-M-0.2"/>
    <x v="5"/>
    <x v="655"/>
    <s v="sraglesjr@blogtalkradio.com"/>
    <x v="0"/>
    <x v="0"/>
    <x v="0"/>
    <x v="3"/>
    <n v="2.9849999999999999"/>
    <n v="17.91"/>
    <x v="1"/>
  </r>
  <r>
    <s v="CZF-40873-691"/>
    <x v="61"/>
    <s v="64988-20636-XQ"/>
    <s v="E-M-0.5"/>
    <x v="0"/>
    <x v="656"/>
    <s v=" "/>
    <x v="2"/>
    <x v="1"/>
    <x v="0"/>
    <x v="1"/>
    <n v="8.25"/>
    <n v="16.5"/>
    <x v="1"/>
  </r>
  <r>
    <s v="AIA-98989-755"/>
    <x v="242"/>
    <s v="34704-83143-KS"/>
    <s v="R-M-0.2"/>
    <x v="2"/>
    <x v="657"/>
    <s v="sbruunjt@blogtalkradio.com"/>
    <x v="0"/>
    <x v="0"/>
    <x v="0"/>
    <x v="3"/>
    <n v="2.9849999999999999"/>
    <n v="2.9849999999999999"/>
    <x v="1"/>
  </r>
  <r>
    <s v="ITZ-21793-986"/>
    <x v="299"/>
    <s v="67388-17544-XX"/>
    <s v="E-D-0.2"/>
    <x v="4"/>
    <x v="658"/>
    <s v="aplluju@dagondesign.com"/>
    <x v="1"/>
    <x v="1"/>
    <x v="2"/>
    <x v="3"/>
    <n v="3.645"/>
    <n v="14.58"/>
    <x v="0"/>
  </r>
  <r>
    <s v="YOK-93322-608"/>
    <x v="343"/>
    <s v="69411-48470-ID"/>
    <s v="E-L-1"/>
    <x v="5"/>
    <x v="659"/>
    <s v="gcornierjv@techcrunch.com"/>
    <x v="0"/>
    <x v="1"/>
    <x v="1"/>
    <x v="0"/>
    <n v="14.85"/>
    <n v="89.1"/>
    <x v="1"/>
  </r>
  <r>
    <s v="LXK-00634-611"/>
    <x v="538"/>
    <s v="94091-86957-HX"/>
    <s v="R-L-1"/>
    <x v="3"/>
    <x v="636"/>
    <s v="jdymokeje@prnewswire.com"/>
    <x v="1"/>
    <x v="0"/>
    <x v="1"/>
    <x v="0"/>
    <n v="11.95"/>
    <n v="35.849999999999994"/>
    <x v="1"/>
  </r>
  <r>
    <s v="CQW-37388-302"/>
    <x v="539"/>
    <s v="97741-98924-KT"/>
    <s v="A-D-2.5"/>
    <x v="3"/>
    <x v="660"/>
    <s v="wharvisonjx@gizmodo.com"/>
    <x v="0"/>
    <x v="2"/>
    <x v="2"/>
    <x v="2"/>
    <n v="22.884999999999998"/>
    <n v="68.655000000000001"/>
    <x v="1"/>
  </r>
  <r>
    <s v="SPA-79365-334"/>
    <x v="27"/>
    <s v="79857-78167-KO"/>
    <s v="L-D-1"/>
    <x v="3"/>
    <x v="661"/>
    <s v="dheafordjy@twitpic.com"/>
    <x v="0"/>
    <x v="3"/>
    <x v="2"/>
    <x v="0"/>
    <n v="12.95"/>
    <n v="38.849999999999994"/>
    <x v="1"/>
  </r>
  <r>
    <s v="VPX-08817-517"/>
    <x v="540"/>
    <s v="46963-10322-ZA"/>
    <s v="L-L-1"/>
    <x v="1"/>
    <x v="662"/>
    <s v="gfanthamjz@hexun.com"/>
    <x v="0"/>
    <x v="3"/>
    <x v="1"/>
    <x v="0"/>
    <n v="15.85"/>
    <n v="79.25"/>
    <x v="0"/>
  </r>
  <r>
    <s v="PBP-87115-410"/>
    <x v="541"/>
    <s v="93812-74772-MV"/>
    <s v="E-D-0.5"/>
    <x v="1"/>
    <x v="663"/>
    <s v="rcrookshanksk0@unc.edu"/>
    <x v="0"/>
    <x v="1"/>
    <x v="2"/>
    <x v="1"/>
    <n v="7.29"/>
    <n v="36.450000000000003"/>
    <x v="0"/>
  </r>
  <r>
    <s v="SFB-93752-440"/>
    <x v="390"/>
    <s v="48203-23480-UB"/>
    <s v="R-M-0.2"/>
    <x v="3"/>
    <x v="664"/>
    <s v="nleakek1@cmu.edu"/>
    <x v="0"/>
    <x v="0"/>
    <x v="0"/>
    <x v="3"/>
    <n v="2.9849999999999999"/>
    <n v="8.9550000000000001"/>
    <x v="0"/>
  </r>
  <r>
    <s v="TBU-65158-068"/>
    <x v="396"/>
    <s v="60357-65386-RD"/>
    <s v="E-D-1"/>
    <x v="0"/>
    <x v="665"/>
    <s v=" "/>
    <x v="0"/>
    <x v="1"/>
    <x v="2"/>
    <x v="0"/>
    <n v="12.15"/>
    <n v="24.3"/>
    <x v="1"/>
  </r>
  <r>
    <s v="TEH-08414-216"/>
    <x v="185"/>
    <s v="35099-13971-JI"/>
    <s v="E-M-2.5"/>
    <x v="0"/>
    <x v="666"/>
    <s v="geilhersenk3@networksolutions.com"/>
    <x v="0"/>
    <x v="1"/>
    <x v="0"/>
    <x v="2"/>
    <n v="31.624999999999996"/>
    <n v="63.249999999999993"/>
    <x v="1"/>
  </r>
  <r>
    <s v="MAY-77231-536"/>
    <x v="542"/>
    <s v="01304-59807-OB"/>
    <s v="A-M-0.2"/>
    <x v="0"/>
    <x v="667"/>
    <s v=" "/>
    <x v="0"/>
    <x v="2"/>
    <x v="0"/>
    <x v="3"/>
    <n v="3.375"/>
    <n v="6.75"/>
    <x v="0"/>
  </r>
  <r>
    <s v="ATY-28980-884"/>
    <x v="117"/>
    <s v="50705-17295-NK"/>
    <s v="A-L-0.2"/>
    <x v="5"/>
    <x v="668"/>
    <s v="caleixok5@globo.com"/>
    <x v="0"/>
    <x v="2"/>
    <x v="1"/>
    <x v="3"/>
    <n v="3.8849999999999998"/>
    <n v="23.31"/>
    <x v="1"/>
  </r>
  <r>
    <s v="SWP-88281-918"/>
    <x v="543"/>
    <s v="77657-61366-FY"/>
    <s v="L-L-2.5"/>
    <x v="4"/>
    <x v="669"/>
    <s v=" "/>
    <x v="0"/>
    <x v="3"/>
    <x v="1"/>
    <x v="2"/>
    <n v="36.454999999999998"/>
    <n v="145.82"/>
    <x v="1"/>
  </r>
  <r>
    <s v="VCE-56531-986"/>
    <x v="544"/>
    <s v="57192-13428-PL"/>
    <s v="R-M-0.5"/>
    <x v="1"/>
    <x v="670"/>
    <s v="rtomkowiczk7@bravesites.com"/>
    <x v="1"/>
    <x v="0"/>
    <x v="0"/>
    <x v="1"/>
    <n v="5.97"/>
    <n v="29.849999999999998"/>
    <x v="0"/>
  </r>
  <r>
    <s v="FVV-75700-005"/>
    <x v="545"/>
    <s v="24891-77957-LU"/>
    <s v="E-D-0.5"/>
    <x v="3"/>
    <x v="671"/>
    <s v="rhuscroftk8@jimdo.com"/>
    <x v="0"/>
    <x v="1"/>
    <x v="2"/>
    <x v="1"/>
    <n v="7.29"/>
    <n v="21.87"/>
    <x v="0"/>
  </r>
  <r>
    <s v="CFZ-53492-600"/>
    <x v="546"/>
    <s v="64896-18468-BT"/>
    <s v="L-M-0.2"/>
    <x v="2"/>
    <x v="672"/>
    <s v="sscurrerk9@flavors.me"/>
    <x v="2"/>
    <x v="3"/>
    <x v="0"/>
    <x v="3"/>
    <n v="4.3650000000000002"/>
    <n v="4.3650000000000002"/>
    <x v="1"/>
  </r>
  <r>
    <s v="LDK-71031-121"/>
    <x v="420"/>
    <s v="84761-40784-SV"/>
    <s v="L-L-2.5"/>
    <x v="2"/>
    <x v="673"/>
    <s v="arudramka@prnewswire.com"/>
    <x v="0"/>
    <x v="3"/>
    <x v="1"/>
    <x v="2"/>
    <n v="36.454999999999998"/>
    <n v="36.454999999999998"/>
    <x v="1"/>
  </r>
  <r>
    <s v="EBA-82404-343"/>
    <x v="547"/>
    <s v="20236-42322-CM"/>
    <s v="L-D-0.2"/>
    <x v="4"/>
    <x v="674"/>
    <s v=" "/>
    <x v="0"/>
    <x v="3"/>
    <x v="2"/>
    <x v="3"/>
    <n v="3.8849999999999998"/>
    <n v="15.54"/>
    <x v="0"/>
  </r>
  <r>
    <s v="USA-42811-560"/>
    <x v="548"/>
    <s v="49671-11547-WG"/>
    <s v="E-L-0.2"/>
    <x v="0"/>
    <x v="675"/>
    <s v="jmahakc@cyberchimps.com"/>
    <x v="0"/>
    <x v="1"/>
    <x v="1"/>
    <x v="3"/>
    <n v="4.4550000000000001"/>
    <n v="8.91"/>
    <x v="1"/>
  </r>
  <r>
    <s v="SNL-83703-516"/>
    <x v="549"/>
    <s v="57976-33535-WK"/>
    <s v="L-M-2.5"/>
    <x v="3"/>
    <x v="676"/>
    <s v="gclemonkd@networksolutions.com"/>
    <x v="0"/>
    <x v="3"/>
    <x v="0"/>
    <x v="2"/>
    <n v="33.464999999999996"/>
    <n v="100.39499999999998"/>
    <x v="0"/>
  </r>
  <r>
    <s v="SUZ-83036-175"/>
    <x v="550"/>
    <s v="55915-19477-MK"/>
    <s v="R-D-0.2"/>
    <x v="1"/>
    <x v="677"/>
    <s v=" "/>
    <x v="0"/>
    <x v="0"/>
    <x v="2"/>
    <x v="3"/>
    <n v="2.6849999999999996"/>
    <n v="13.424999999999997"/>
    <x v="1"/>
  </r>
  <r>
    <s v="RGM-01187-513"/>
    <x v="551"/>
    <s v="28121-11641-UA"/>
    <s v="E-D-0.2"/>
    <x v="5"/>
    <x v="678"/>
    <s v="bpollinskf@shinystat.com"/>
    <x v="0"/>
    <x v="1"/>
    <x v="2"/>
    <x v="3"/>
    <n v="3.645"/>
    <n v="21.87"/>
    <x v="1"/>
  </r>
  <r>
    <s v="CZG-01299-952"/>
    <x v="552"/>
    <s v="09540-70637-EV"/>
    <s v="L-D-1"/>
    <x v="0"/>
    <x v="679"/>
    <s v="jtoyekg@pinterest.com"/>
    <x v="1"/>
    <x v="3"/>
    <x v="2"/>
    <x v="0"/>
    <n v="12.95"/>
    <n v="25.9"/>
    <x v="0"/>
  </r>
  <r>
    <s v="KLD-88731-484"/>
    <x v="553"/>
    <s v="17775-77072-PP"/>
    <s v="A-M-1"/>
    <x v="1"/>
    <x v="680"/>
    <s v="clinskillkh@sphinn.com"/>
    <x v="0"/>
    <x v="2"/>
    <x v="0"/>
    <x v="0"/>
    <n v="11.25"/>
    <n v="56.25"/>
    <x v="1"/>
  </r>
  <r>
    <s v="BQK-38412-229"/>
    <x v="554"/>
    <s v="90392-73338-BC"/>
    <s v="R-L-0.2"/>
    <x v="3"/>
    <x v="681"/>
    <s v="nvigrasski@ezinearticles.com"/>
    <x v="2"/>
    <x v="0"/>
    <x v="1"/>
    <x v="3"/>
    <n v="3.5849999999999995"/>
    <n v="10.754999999999999"/>
    <x v="1"/>
  </r>
  <r>
    <s v="TCX-76953-071"/>
    <x v="555"/>
    <s v="94091-86957-HX"/>
    <s v="E-D-0.2"/>
    <x v="1"/>
    <x v="636"/>
    <s v="jdymokeje@prnewswire.com"/>
    <x v="1"/>
    <x v="1"/>
    <x v="2"/>
    <x v="3"/>
    <n v="3.645"/>
    <n v="18.225000000000001"/>
    <x v="1"/>
  </r>
  <r>
    <s v="LIN-88046-551"/>
    <x v="150"/>
    <s v="10725-45724-CO"/>
    <s v="R-L-0.5"/>
    <x v="4"/>
    <x v="682"/>
    <s v="kcragellkk@google.com"/>
    <x v="1"/>
    <x v="0"/>
    <x v="1"/>
    <x v="1"/>
    <n v="7.169999999999999"/>
    <n v="28.679999999999996"/>
    <x v="1"/>
  </r>
  <r>
    <s v="PMV-54491-220"/>
    <x v="556"/>
    <s v="87242-18006-IR"/>
    <s v="L-M-0.2"/>
    <x v="0"/>
    <x v="683"/>
    <s v="libertkl@huffingtonpost.com"/>
    <x v="0"/>
    <x v="3"/>
    <x v="0"/>
    <x v="3"/>
    <n v="4.3650000000000002"/>
    <n v="8.73"/>
    <x v="1"/>
  </r>
  <r>
    <s v="SKA-73676-005"/>
    <x v="327"/>
    <s v="36572-91896-PP"/>
    <s v="L-M-1"/>
    <x v="4"/>
    <x v="684"/>
    <s v="rlidgeykm@vimeo.com"/>
    <x v="0"/>
    <x v="3"/>
    <x v="0"/>
    <x v="0"/>
    <n v="14.55"/>
    <n v="58.2"/>
    <x v="1"/>
  </r>
  <r>
    <s v="TKH-62197-239"/>
    <x v="557"/>
    <s v="25181-97933-UX"/>
    <s v="A-D-0.5"/>
    <x v="3"/>
    <x v="685"/>
    <s v="tcastagnekn@wikia.com"/>
    <x v="0"/>
    <x v="2"/>
    <x v="2"/>
    <x v="1"/>
    <n v="5.97"/>
    <n v="17.91"/>
    <x v="1"/>
  </r>
  <r>
    <s v="YXF-57218-272"/>
    <x v="333"/>
    <s v="55374-03175-IA"/>
    <s v="R-M-0.2"/>
    <x v="5"/>
    <x v="686"/>
    <s v=" "/>
    <x v="0"/>
    <x v="0"/>
    <x v="0"/>
    <x v="3"/>
    <n v="2.9849999999999999"/>
    <n v="17.91"/>
    <x v="0"/>
  </r>
  <r>
    <s v="PKJ-30083-501"/>
    <x v="558"/>
    <s v="76948-43532-JS"/>
    <s v="E-D-0.5"/>
    <x v="0"/>
    <x v="687"/>
    <s v="jhaldenkp@comcast.net"/>
    <x v="1"/>
    <x v="1"/>
    <x v="2"/>
    <x v="1"/>
    <n v="7.29"/>
    <n v="14.58"/>
    <x v="1"/>
  </r>
  <r>
    <s v="WTT-91832-645"/>
    <x v="559"/>
    <s v="24344-88599-PP"/>
    <s v="A-M-1"/>
    <x v="3"/>
    <x v="688"/>
    <s v="holliffkq@sciencedirect.com"/>
    <x v="1"/>
    <x v="2"/>
    <x v="0"/>
    <x v="0"/>
    <n v="11.25"/>
    <n v="33.75"/>
    <x v="1"/>
  </r>
  <r>
    <s v="TRZ-94735-865"/>
    <x v="310"/>
    <s v="54462-58311-YF"/>
    <s v="L-M-0.5"/>
    <x v="4"/>
    <x v="689"/>
    <s v="tquadrikr@opensource.org"/>
    <x v="1"/>
    <x v="3"/>
    <x v="0"/>
    <x v="1"/>
    <n v="8.73"/>
    <n v="34.92"/>
    <x v="0"/>
  </r>
  <r>
    <s v="UDB-09651-780"/>
    <x v="560"/>
    <s v="90767-92589-LV"/>
    <s v="E-D-0.5"/>
    <x v="0"/>
    <x v="690"/>
    <s v="feshmadeks@umn.edu"/>
    <x v="0"/>
    <x v="1"/>
    <x v="2"/>
    <x v="1"/>
    <n v="7.29"/>
    <n v="14.58"/>
    <x v="1"/>
  </r>
  <r>
    <s v="EHJ-82097-549"/>
    <x v="561"/>
    <s v="27517-43747-YD"/>
    <s v="R-D-0.2"/>
    <x v="0"/>
    <x v="691"/>
    <s v="moilierkt@paginegialle.it"/>
    <x v="1"/>
    <x v="0"/>
    <x v="2"/>
    <x v="3"/>
    <n v="2.6849999999999996"/>
    <n v="5.3699999999999992"/>
    <x v="0"/>
  </r>
  <r>
    <s v="ZFR-79447-696"/>
    <x v="562"/>
    <s v="77828-66867-KH"/>
    <s v="R-M-0.5"/>
    <x v="2"/>
    <x v="692"/>
    <s v=" "/>
    <x v="0"/>
    <x v="0"/>
    <x v="0"/>
    <x v="1"/>
    <n v="5.97"/>
    <n v="5.97"/>
    <x v="0"/>
  </r>
  <r>
    <s v="NUU-03893-975"/>
    <x v="563"/>
    <s v="41054-59693-XE"/>
    <s v="L-L-0.5"/>
    <x v="0"/>
    <x v="693"/>
    <s v="vshoebothamkv@redcross.org"/>
    <x v="0"/>
    <x v="3"/>
    <x v="1"/>
    <x v="1"/>
    <n v="9.51"/>
    <n v="19.02"/>
    <x v="1"/>
  </r>
  <r>
    <s v="GVG-59542-307"/>
    <x v="564"/>
    <s v="26314-66792-VP"/>
    <s v="E-M-1"/>
    <x v="0"/>
    <x v="694"/>
    <s v="bsterkekw@biblegateway.com"/>
    <x v="0"/>
    <x v="1"/>
    <x v="0"/>
    <x v="0"/>
    <n v="13.75"/>
    <n v="27.5"/>
    <x v="0"/>
  </r>
  <r>
    <s v="YLY-35287-172"/>
    <x v="565"/>
    <s v="69410-04668-MA"/>
    <s v="A-D-0.5"/>
    <x v="1"/>
    <x v="695"/>
    <s v="scaponkx@craigslist.org"/>
    <x v="0"/>
    <x v="2"/>
    <x v="2"/>
    <x v="1"/>
    <n v="5.97"/>
    <n v="29.849999999999998"/>
    <x v="1"/>
  </r>
  <r>
    <s v="DCI-96254-548"/>
    <x v="566"/>
    <s v="94091-86957-HX"/>
    <s v="A-D-0.2"/>
    <x v="5"/>
    <x v="636"/>
    <s v="jdymokeje@prnewswire.com"/>
    <x v="1"/>
    <x v="2"/>
    <x v="2"/>
    <x v="3"/>
    <n v="2.9849999999999999"/>
    <n v="17.91"/>
    <x v="1"/>
  </r>
  <r>
    <s v="KHZ-26264-253"/>
    <x v="160"/>
    <s v="24972-55878-KX"/>
    <s v="L-L-0.2"/>
    <x v="5"/>
    <x v="696"/>
    <s v="fconstancekz@ifeng.com"/>
    <x v="0"/>
    <x v="3"/>
    <x v="1"/>
    <x v="3"/>
    <n v="4.7549999999999999"/>
    <n v="28.53"/>
    <x v="1"/>
  </r>
  <r>
    <s v="AAQ-13644-699"/>
    <x v="567"/>
    <s v="46296-42617-OQ"/>
    <s v="R-D-1"/>
    <x v="4"/>
    <x v="697"/>
    <s v="fsulmanl0@washington.edu"/>
    <x v="0"/>
    <x v="0"/>
    <x v="2"/>
    <x v="0"/>
    <n v="8.9499999999999993"/>
    <n v="35.799999999999997"/>
    <x v="0"/>
  </r>
  <r>
    <s v="LWL-68108-794"/>
    <x v="568"/>
    <s v="44494-89923-UW"/>
    <s v="A-D-0.5"/>
    <x v="3"/>
    <x v="698"/>
    <s v="dhollymanl1@ibm.com"/>
    <x v="0"/>
    <x v="2"/>
    <x v="2"/>
    <x v="1"/>
    <n v="5.97"/>
    <n v="17.91"/>
    <x v="0"/>
  </r>
  <r>
    <s v="JQT-14347-517"/>
    <x v="569"/>
    <s v="11621-09964-ID"/>
    <s v="R-D-1"/>
    <x v="2"/>
    <x v="699"/>
    <s v="lnardonil2@hao123.com"/>
    <x v="0"/>
    <x v="0"/>
    <x v="2"/>
    <x v="0"/>
    <n v="8.9499999999999993"/>
    <n v="8.9499999999999993"/>
    <x v="1"/>
  </r>
  <r>
    <s v="BMM-86471-923"/>
    <x v="570"/>
    <s v="76319-80715-II"/>
    <s v="L-D-2.5"/>
    <x v="2"/>
    <x v="700"/>
    <s v="dyarhaml3@moonfruit.com"/>
    <x v="0"/>
    <x v="3"/>
    <x v="2"/>
    <x v="2"/>
    <n v="29.784999999999997"/>
    <n v="29.784999999999997"/>
    <x v="0"/>
  </r>
  <r>
    <s v="IXU-67272-326"/>
    <x v="571"/>
    <s v="91654-79216-IC"/>
    <s v="E-L-0.5"/>
    <x v="1"/>
    <x v="701"/>
    <s v="aferreal4@wikia.com"/>
    <x v="0"/>
    <x v="1"/>
    <x v="1"/>
    <x v="1"/>
    <n v="8.91"/>
    <n v="44.55"/>
    <x v="1"/>
  </r>
  <r>
    <s v="ITE-28312-615"/>
    <x v="139"/>
    <s v="56450-21890-HK"/>
    <s v="E-L-1"/>
    <x v="5"/>
    <x v="702"/>
    <s v="ckendrickl5@webnode.com"/>
    <x v="0"/>
    <x v="1"/>
    <x v="1"/>
    <x v="0"/>
    <n v="14.85"/>
    <n v="89.1"/>
    <x v="0"/>
  </r>
  <r>
    <s v="ZHQ-30471-635"/>
    <x v="303"/>
    <s v="40600-58915-WZ"/>
    <s v="L-M-0.5"/>
    <x v="1"/>
    <x v="703"/>
    <s v="sdanilchikl6@mit.edu"/>
    <x v="2"/>
    <x v="3"/>
    <x v="0"/>
    <x v="1"/>
    <n v="8.73"/>
    <n v="43.650000000000006"/>
    <x v="1"/>
  </r>
  <r>
    <s v="LTP-31133-134"/>
    <x v="572"/>
    <s v="66527-94478-PB"/>
    <s v="A-L-0.5"/>
    <x v="3"/>
    <x v="704"/>
    <s v=" "/>
    <x v="0"/>
    <x v="2"/>
    <x v="1"/>
    <x v="1"/>
    <n v="7.77"/>
    <n v="23.31"/>
    <x v="1"/>
  </r>
  <r>
    <s v="ZVQ-26122-859"/>
    <x v="573"/>
    <s v="77154-45038-IH"/>
    <s v="A-L-2.5"/>
    <x v="5"/>
    <x v="705"/>
    <s v="bfolomkinl8@yolasite.com"/>
    <x v="0"/>
    <x v="2"/>
    <x v="1"/>
    <x v="2"/>
    <n v="29.784999999999997"/>
    <n v="178.70999999999998"/>
    <x v="0"/>
  </r>
  <r>
    <s v="MIU-01481-194"/>
    <x v="574"/>
    <s v="08439-55669-AI"/>
    <s v="R-M-1"/>
    <x v="5"/>
    <x v="706"/>
    <s v="rpursglovel9@biblegateway.com"/>
    <x v="0"/>
    <x v="0"/>
    <x v="0"/>
    <x v="0"/>
    <n v="9.9499999999999993"/>
    <n v="59.699999999999996"/>
    <x v="0"/>
  </r>
  <r>
    <s v="MIU-01481-194"/>
    <x v="574"/>
    <s v="08439-55669-AI"/>
    <s v="A-L-0.5"/>
    <x v="0"/>
    <x v="706"/>
    <s v="rpursglovel9@biblegateway.com"/>
    <x v="0"/>
    <x v="2"/>
    <x v="1"/>
    <x v="1"/>
    <n v="7.77"/>
    <n v="15.54"/>
    <x v="0"/>
  </r>
  <r>
    <s v="UEA-72681-629"/>
    <x v="455"/>
    <s v="24972-55878-KX"/>
    <s v="A-L-2.5"/>
    <x v="3"/>
    <x v="696"/>
    <s v="fconstancekz@ifeng.com"/>
    <x v="0"/>
    <x v="2"/>
    <x v="1"/>
    <x v="2"/>
    <n v="29.784999999999997"/>
    <n v="89.35499999999999"/>
    <x v="1"/>
  </r>
  <r>
    <s v="CVE-15042-481"/>
    <x v="575"/>
    <s v="24972-55878-KX"/>
    <s v="R-L-1"/>
    <x v="0"/>
    <x v="696"/>
    <s v="fconstancekz@ifeng.com"/>
    <x v="0"/>
    <x v="0"/>
    <x v="1"/>
    <x v="0"/>
    <n v="11.95"/>
    <n v="23.9"/>
    <x v="1"/>
  </r>
  <r>
    <s v="EJA-79176-833"/>
    <x v="576"/>
    <s v="91509-62250-GN"/>
    <s v="R-M-2.5"/>
    <x v="5"/>
    <x v="707"/>
    <s v="deburahld@google.co.jp"/>
    <x v="2"/>
    <x v="0"/>
    <x v="0"/>
    <x v="2"/>
    <n v="22.884999999999998"/>
    <n v="137.31"/>
    <x v="1"/>
  </r>
  <r>
    <s v="AHQ-40440-522"/>
    <x v="577"/>
    <s v="83833-46106-ZC"/>
    <s v="A-D-1"/>
    <x v="2"/>
    <x v="708"/>
    <s v="mbrimilcombele@cnn.com"/>
    <x v="0"/>
    <x v="2"/>
    <x v="2"/>
    <x v="0"/>
    <n v="9.9499999999999993"/>
    <n v="9.9499999999999993"/>
    <x v="1"/>
  </r>
  <r>
    <s v="TID-21626-411"/>
    <x v="578"/>
    <s v="19383-33606-PW"/>
    <s v="R-L-0.5"/>
    <x v="3"/>
    <x v="709"/>
    <s v="sbollamlf@list-manage.com"/>
    <x v="0"/>
    <x v="0"/>
    <x v="1"/>
    <x v="1"/>
    <n v="7.169999999999999"/>
    <n v="21.509999999999998"/>
    <x v="1"/>
  </r>
  <r>
    <s v="RSR-96390-187"/>
    <x v="579"/>
    <s v="67052-76184-CB"/>
    <s v="E-M-1"/>
    <x v="5"/>
    <x v="710"/>
    <s v=" "/>
    <x v="0"/>
    <x v="1"/>
    <x v="0"/>
    <x v="0"/>
    <n v="13.75"/>
    <n v="82.5"/>
    <x v="1"/>
  </r>
  <r>
    <s v="BZE-96093-118"/>
    <x v="91"/>
    <s v="43452-18035-DH"/>
    <s v="L-M-0.2"/>
    <x v="0"/>
    <x v="711"/>
    <s v="afilipczaklh@ning.com"/>
    <x v="1"/>
    <x v="3"/>
    <x v="0"/>
    <x v="3"/>
    <n v="4.3650000000000002"/>
    <n v="8.73"/>
    <x v="1"/>
  </r>
  <r>
    <s v="LOU-41819-242"/>
    <x v="272"/>
    <s v="88060-50676-MV"/>
    <s v="R-M-1"/>
    <x v="0"/>
    <x v="712"/>
    <s v=" "/>
    <x v="0"/>
    <x v="0"/>
    <x v="0"/>
    <x v="0"/>
    <n v="9.9499999999999993"/>
    <n v="19.899999999999999"/>
    <x v="0"/>
  </r>
  <r>
    <s v="FND-99527-640"/>
    <x v="65"/>
    <s v="89574-96203-EP"/>
    <s v="E-L-0.5"/>
    <x v="0"/>
    <x v="713"/>
    <s v="relnaughlj@comsenz.com"/>
    <x v="0"/>
    <x v="1"/>
    <x v="1"/>
    <x v="1"/>
    <n v="8.91"/>
    <n v="17.82"/>
    <x v="0"/>
  </r>
  <r>
    <s v="ASG-27179-958"/>
    <x v="580"/>
    <s v="12607-75113-UV"/>
    <s v="A-M-0.5"/>
    <x v="3"/>
    <x v="714"/>
    <s v="jdeehanlk@about.me"/>
    <x v="0"/>
    <x v="2"/>
    <x v="0"/>
    <x v="1"/>
    <n v="6.75"/>
    <n v="20.25"/>
    <x v="1"/>
  </r>
  <r>
    <s v="YKX-23510-272"/>
    <x v="581"/>
    <s v="56991-05510-PR"/>
    <s v="A-L-2.5"/>
    <x v="0"/>
    <x v="715"/>
    <s v="jedenll@e-recht24.de"/>
    <x v="0"/>
    <x v="2"/>
    <x v="1"/>
    <x v="2"/>
    <n v="29.784999999999997"/>
    <n v="59.569999999999993"/>
    <x v="1"/>
  </r>
  <r>
    <s v="FSA-98650-921"/>
    <x v="489"/>
    <s v="01841-48191-NL"/>
    <s v="L-L-0.5"/>
    <x v="0"/>
    <x v="716"/>
    <s v="cjewsterlu@moonfruit.com"/>
    <x v="0"/>
    <x v="3"/>
    <x v="1"/>
    <x v="1"/>
    <n v="9.51"/>
    <n v="19.02"/>
    <x v="0"/>
  </r>
  <r>
    <s v="ZUR-55774-294"/>
    <x v="234"/>
    <s v="33269-10023-CO"/>
    <s v="L-D-1"/>
    <x v="5"/>
    <x v="717"/>
    <s v="usoutherdenln@hao123.com"/>
    <x v="0"/>
    <x v="3"/>
    <x v="2"/>
    <x v="0"/>
    <n v="12.95"/>
    <n v="77.699999999999989"/>
    <x v="0"/>
  </r>
  <r>
    <s v="FUO-99821-974"/>
    <x v="175"/>
    <s v="31245-81098-PJ"/>
    <s v="E-M-1"/>
    <x v="3"/>
    <x v="718"/>
    <s v=" "/>
    <x v="0"/>
    <x v="1"/>
    <x v="0"/>
    <x v="0"/>
    <n v="13.75"/>
    <n v="41.25"/>
    <x v="1"/>
  </r>
  <r>
    <s v="YVH-19865-819"/>
    <x v="582"/>
    <s v="08946-56610-IH"/>
    <s v="L-L-2.5"/>
    <x v="4"/>
    <x v="719"/>
    <s v="lburtenshawlp@shinystat.com"/>
    <x v="0"/>
    <x v="3"/>
    <x v="1"/>
    <x v="2"/>
    <n v="36.454999999999998"/>
    <n v="145.82"/>
    <x v="1"/>
  </r>
  <r>
    <s v="NNF-47422-501"/>
    <x v="583"/>
    <s v="20260-32948-EB"/>
    <s v="E-L-0.2"/>
    <x v="5"/>
    <x v="720"/>
    <s v="agregorattilq@vistaprint.com"/>
    <x v="1"/>
    <x v="1"/>
    <x v="1"/>
    <x v="3"/>
    <n v="4.4550000000000001"/>
    <n v="26.73"/>
    <x v="1"/>
  </r>
  <r>
    <s v="RJI-71409-490"/>
    <x v="548"/>
    <s v="31613-41626-KX"/>
    <s v="L-M-0.5"/>
    <x v="1"/>
    <x v="721"/>
    <s v="ccrosterlr@gov.uk"/>
    <x v="0"/>
    <x v="3"/>
    <x v="0"/>
    <x v="1"/>
    <n v="8.73"/>
    <n v="43.650000000000006"/>
    <x v="0"/>
  </r>
  <r>
    <s v="UZL-46108-213"/>
    <x v="584"/>
    <s v="75961-20170-RD"/>
    <s v="L-L-1"/>
    <x v="0"/>
    <x v="722"/>
    <s v="gwhiteheadls@hp.com"/>
    <x v="0"/>
    <x v="3"/>
    <x v="1"/>
    <x v="0"/>
    <n v="15.85"/>
    <n v="31.7"/>
    <x v="1"/>
  </r>
  <r>
    <s v="AOX-44467-109"/>
    <x v="64"/>
    <s v="72524-06410-KD"/>
    <s v="A-D-2.5"/>
    <x v="2"/>
    <x v="723"/>
    <s v="hjodrellelt@samsung.com"/>
    <x v="0"/>
    <x v="2"/>
    <x v="2"/>
    <x v="2"/>
    <n v="22.884999999999998"/>
    <n v="22.884999999999998"/>
    <x v="1"/>
  </r>
  <r>
    <s v="TZD-67261-174"/>
    <x v="585"/>
    <s v="01841-48191-NL"/>
    <s v="E-D-2.5"/>
    <x v="2"/>
    <x v="716"/>
    <s v="cjewsterlu@moonfruit.com"/>
    <x v="0"/>
    <x v="1"/>
    <x v="2"/>
    <x v="2"/>
    <n v="27.945"/>
    <n v="27.945"/>
    <x v="0"/>
  </r>
  <r>
    <s v="TBU-64277-625"/>
    <x v="32"/>
    <s v="98918-34330-GY"/>
    <s v="E-M-1"/>
    <x v="5"/>
    <x v="724"/>
    <s v=" "/>
    <x v="0"/>
    <x v="1"/>
    <x v="0"/>
    <x v="0"/>
    <n v="13.75"/>
    <n v="82.5"/>
    <x v="0"/>
  </r>
  <r>
    <s v="TYP-85767-944"/>
    <x v="586"/>
    <s v="51497-50894-WU"/>
    <s v="R-M-2.5"/>
    <x v="0"/>
    <x v="725"/>
    <s v="knottramlw@odnoklassniki.ru"/>
    <x v="1"/>
    <x v="0"/>
    <x v="0"/>
    <x v="2"/>
    <n v="22.884999999999998"/>
    <n v="45.769999999999996"/>
    <x v="0"/>
  </r>
  <r>
    <s v="GTT-73214-334"/>
    <x v="535"/>
    <s v="98636-90072-YE"/>
    <s v="A-L-1"/>
    <x v="5"/>
    <x v="726"/>
    <s v="nbuneylx@jugem.jp"/>
    <x v="0"/>
    <x v="2"/>
    <x v="1"/>
    <x v="0"/>
    <n v="12.95"/>
    <n v="77.699999999999989"/>
    <x v="1"/>
  </r>
  <r>
    <s v="WAI-89905-069"/>
    <x v="587"/>
    <s v="47011-57815-HJ"/>
    <s v="A-L-0.5"/>
    <x v="3"/>
    <x v="727"/>
    <s v="smcshealy@photobucket.com"/>
    <x v="0"/>
    <x v="2"/>
    <x v="1"/>
    <x v="1"/>
    <n v="7.77"/>
    <n v="23.31"/>
    <x v="1"/>
  </r>
  <r>
    <s v="OJL-96844-459"/>
    <x v="393"/>
    <s v="61253-98356-VD"/>
    <s v="L-L-0.2"/>
    <x v="1"/>
    <x v="728"/>
    <s v="khuddartlz@about.com"/>
    <x v="0"/>
    <x v="3"/>
    <x v="1"/>
    <x v="3"/>
    <n v="4.7549999999999999"/>
    <n v="23.774999999999999"/>
    <x v="0"/>
  </r>
  <r>
    <s v="VGI-33205-360"/>
    <x v="588"/>
    <s v="96762-10814-DA"/>
    <s v="L-M-0.5"/>
    <x v="5"/>
    <x v="729"/>
    <s v="jgippesm0@cloudflare.com"/>
    <x v="2"/>
    <x v="3"/>
    <x v="0"/>
    <x v="1"/>
    <n v="8.73"/>
    <n v="52.38"/>
    <x v="0"/>
  </r>
  <r>
    <s v="PCA-14081-576"/>
    <x v="15"/>
    <s v="63112-10870-LC"/>
    <s v="R-L-0.2"/>
    <x v="1"/>
    <x v="730"/>
    <s v="lwhittleseem1@e-recht24.de"/>
    <x v="0"/>
    <x v="0"/>
    <x v="1"/>
    <x v="3"/>
    <n v="3.5849999999999995"/>
    <n v="17.924999999999997"/>
    <x v="1"/>
  </r>
  <r>
    <s v="SCS-67069-962"/>
    <x v="507"/>
    <s v="21403-49423-PD"/>
    <s v="A-L-2.5"/>
    <x v="1"/>
    <x v="731"/>
    <s v="gtrengrovem2@elpais.com"/>
    <x v="0"/>
    <x v="2"/>
    <x v="1"/>
    <x v="2"/>
    <n v="29.784999999999997"/>
    <n v="148.92499999999998"/>
    <x v="1"/>
  </r>
  <r>
    <s v="BDM-03174-485"/>
    <x v="533"/>
    <s v="29581-13303-VB"/>
    <s v="R-L-0.5"/>
    <x v="4"/>
    <x v="732"/>
    <s v="wcalderom3@stumbleupon.com"/>
    <x v="0"/>
    <x v="0"/>
    <x v="1"/>
    <x v="1"/>
    <n v="7.169999999999999"/>
    <n v="28.679999999999996"/>
    <x v="1"/>
  </r>
  <r>
    <s v="UJV-32333-364"/>
    <x v="589"/>
    <s v="86110-83695-YS"/>
    <s v="L-L-0.5"/>
    <x v="2"/>
    <x v="733"/>
    <s v=" "/>
    <x v="0"/>
    <x v="3"/>
    <x v="1"/>
    <x v="1"/>
    <n v="9.51"/>
    <n v="9.51"/>
    <x v="1"/>
  </r>
  <r>
    <s v="FLI-11493-954"/>
    <x v="590"/>
    <s v="80454-42225-FT"/>
    <s v="A-L-0.5"/>
    <x v="4"/>
    <x v="734"/>
    <s v="jkennicottm5@yahoo.co.jp"/>
    <x v="0"/>
    <x v="2"/>
    <x v="1"/>
    <x v="1"/>
    <n v="7.77"/>
    <n v="31.08"/>
    <x v="1"/>
  </r>
  <r>
    <s v="IWL-13117-537"/>
    <x v="457"/>
    <s v="29129-60664-KO"/>
    <s v="R-D-0.2"/>
    <x v="3"/>
    <x v="735"/>
    <s v="gruggenm6@nymag.com"/>
    <x v="0"/>
    <x v="0"/>
    <x v="2"/>
    <x v="3"/>
    <n v="2.6849999999999996"/>
    <n v="8.0549999999999997"/>
    <x v="0"/>
  </r>
  <r>
    <s v="OAM-76916-748"/>
    <x v="591"/>
    <s v="63025-62939-AN"/>
    <s v="E-D-1"/>
    <x v="3"/>
    <x v="736"/>
    <s v=" "/>
    <x v="0"/>
    <x v="1"/>
    <x v="2"/>
    <x v="0"/>
    <n v="12.15"/>
    <n v="36.450000000000003"/>
    <x v="0"/>
  </r>
  <r>
    <s v="UMB-11223-710"/>
    <x v="592"/>
    <s v="49012-12987-QT"/>
    <s v="R-D-0.2"/>
    <x v="5"/>
    <x v="737"/>
    <s v="mfrightm8@harvard.edu"/>
    <x v="1"/>
    <x v="0"/>
    <x v="2"/>
    <x v="3"/>
    <n v="2.6849999999999996"/>
    <n v="16.11"/>
    <x v="1"/>
  </r>
  <r>
    <s v="LXR-09892-726"/>
    <x v="402"/>
    <s v="50924-94200-SQ"/>
    <s v="R-D-2.5"/>
    <x v="0"/>
    <x v="738"/>
    <s v="btartem9@aol.com"/>
    <x v="0"/>
    <x v="0"/>
    <x v="2"/>
    <x v="2"/>
    <n v="20.584999999999997"/>
    <n v="41.169999999999995"/>
    <x v="0"/>
  </r>
  <r>
    <s v="QXX-89943-393"/>
    <x v="593"/>
    <s v="15673-18812-IU"/>
    <s v="R-D-0.2"/>
    <x v="4"/>
    <x v="739"/>
    <s v="ckrzysztofiakma@skyrock.com"/>
    <x v="0"/>
    <x v="0"/>
    <x v="2"/>
    <x v="3"/>
    <n v="2.6849999999999996"/>
    <n v="10.739999999999998"/>
    <x v="1"/>
  </r>
  <r>
    <s v="WVS-57822-366"/>
    <x v="594"/>
    <s v="52151-75971-YY"/>
    <s v="E-M-2.5"/>
    <x v="4"/>
    <x v="740"/>
    <s v="dpenquetmb@diigo.com"/>
    <x v="0"/>
    <x v="1"/>
    <x v="0"/>
    <x v="2"/>
    <n v="31.624999999999996"/>
    <n v="126.49999999999999"/>
    <x v="1"/>
  </r>
  <r>
    <s v="CLJ-23403-689"/>
    <x v="77"/>
    <s v="19413-02045-CG"/>
    <s v="R-L-1"/>
    <x v="0"/>
    <x v="741"/>
    <s v=" "/>
    <x v="2"/>
    <x v="0"/>
    <x v="1"/>
    <x v="0"/>
    <n v="11.95"/>
    <n v="23.9"/>
    <x v="1"/>
  </r>
  <r>
    <s v="XNU-83276-288"/>
    <x v="595"/>
    <s v="98185-92775-KT"/>
    <s v="R-M-0.5"/>
    <x v="2"/>
    <x v="742"/>
    <s v=" "/>
    <x v="0"/>
    <x v="0"/>
    <x v="0"/>
    <x v="1"/>
    <n v="5.97"/>
    <n v="5.97"/>
    <x v="1"/>
  </r>
  <r>
    <s v="YOG-94666-679"/>
    <x v="596"/>
    <s v="86991-53901-AT"/>
    <s v="L-D-0.2"/>
    <x v="0"/>
    <x v="743"/>
    <s v=" "/>
    <x v="2"/>
    <x v="3"/>
    <x v="2"/>
    <x v="3"/>
    <n v="3.8849999999999998"/>
    <n v="7.77"/>
    <x v="0"/>
  </r>
  <r>
    <s v="KHG-33953-115"/>
    <x v="514"/>
    <s v="78226-97287-JI"/>
    <s v="L-D-0.5"/>
    <x v="3"/>
    <x v="744"/>
    <s v="kferrettimf@huffingtonpost.com"/>
    <x v="1"/>
    <x v="3"/>
    <x v="2"/>
    <x v="1"/>
    <n v="7.77"/>
    <n v="23.31"/>
    <x v="1"/>
  </r>
  <r>
    <s v="MHD-95615-696"/>
    <x v="54"/>
    <s v="27930-59250-JT"/>
    <s v="R-L-2.5"/>
    <x v="1"/>
    <x v="745"/>
    <s v=" "/>
    <x v="0"/>
    <x v="0"/>
    <x v="1"/>
    <x v="2"/>
    <n v="27.484999999999996"/>
    <n v="137.42499999999998"/>
    <x v="1"/>
  </r>
  <r>
    <s v="HBH-64794-080"/>
    <x v="597"/>
    <s v="40560-18556-YE"/>
    <s v="R-D-0.2"/>
    <x v="3"/>
    <x v="746"/>
    <s v=" "/>
    <x v="0"/>
    <x v="0"/>
    <x v="2"/>
    <x v="3"/>
    <n v="2.6849999999999996"/>
    <n v="8.0549999999999997"/>
    <x v="0"/>
  </r>
  <r>
    <s v="CNJ-56058-223"/>
    <x v="105"/>
    <s v="40780-22081-LX"/>
    <s v="L-L-0.5"/>
    <x v="3"/>
    <x v="747"/>
    <s v="abalsdonemi@toplist.cz"/>
    <x v="0"/>
    <x v="3"/>
    <x v="1"/>
    <x v="1"/>
    <n v="9.51"/>
    <n v="28.53"/>
    <x v="1"/>
  </r>
  <r>
    <s v="KHO-27106-786"/>
    <x v="210"/>
    <s v="01603-43789-TN"/>
    <s v="A-M-1"/>
    <x v="5"/>
    <x v="748"/>
    <s v="bromeramj@list-manage.com"/>
    <x v="1"/>
    <x v="2"/>
    <x v="0"/>
    <x v="0"/>
    <n v="11.25"/>
    <n v="67.5"/>
    <x v="0"/>
  </r>
  <r>
    <s v="KHO-27106-786"/>
    <x v="210"/>
    <s v="01603-43789-TN"/>
    <s v="L-D-2.5"/>
    <x v="5"/>
    <x v="748"/>
    <s v="bromeramj@list-manage.com"/>
    <x v="1"/>
    <x v="3"/>
    <x v="2"/>
    <x v="2"/>
    <n v="29.784999999999997"/>
    <n v="178.70999999999998"/>
    <x v="0"/>
  </r>
  <r>
    <s v="YAC-50329-982"/>
    <x v="598"/>
    <s v="75419-92838-TI"/>
    <s v="E-M-2.5"/>
    <x v="2"/>
    <x v="749"/>
    <s v="cbrydeml@tuttocitta.it"/>
    <x v="0"/>
    <x v="1"/>
    <x v="0"/>
    <x v="2"/>
    <n v="31.624999999999996"/>
    <n v="31.624999999999996"/>
    <x v="0"/>
  </r>
  <r>
    <s v="VVL-95291-039"/>
    <x v="360"/>
    <s v="96516-97464-MF"/>
    <s v="E-L-0.2"/>
    <x v="0"/>
    <x v="750"/>
    <s v="senefermm@blog.com"/>
    <x v="0"/>
    <x v="1"/>
    <x v="1"/>
    <x v="3"/>
    <n v="4.4550000000000001"/>
    <n v="8.91"/>
    <x v="1"/>
  </r>
  <r>
    <s v="VUT-20974-364"/>
    <x v="62"/>
    <s v="90285-56295-PO"/>
    <s v="R-M-0.5"/>
    <x v="5"/>
    <x v="751"/>
    <s v="lhaggerstonemn@independent.co.uk"/>
    <x v="0"/>
    <x v="0"/>
    <x v="0"/>
    <x v="1"/>
    <n v="5.97"/>
    <n v="35.82"/>
    <x v="1"/>
  </r>
  <r>
    <s v="SFC-34054-213"/>
    <x v="599"/>
    <s v="08100-71102-HQ"/>
    <s v="L-L-0.5"/>
    <x v="4"/>
    <x v="752"/>
    <s v="mgundrymo@omniture.com"/>
    <x v="1"/>
    <x v="3"/>
    <x v="1"/>
    <x v="1"/>
    <n v="9.51"/>
    <n v="38.04"/>
    <x v="1"/>
  </r>
  <r>
    <s v="UDS-04807-593"/>
    <x v="600"/>
    <s v="84074-28110-OV"/>
    <s v="L-D-0.5"/>
    <x v="0"/>
    <x v="753"/>
    <s v="bwellanmp@cafepress.com"/>
    <x v="0"/>
    <x v="3"/>
    <x v="2"/>
    <x v="1"/>
    <n v="7.77"/>
    <n v="15.54"/>
    <x v="1"/>
  </r>
  <r>
    <s v="FWE-98471-488"/>
    <x v="601"/>
    <s v="27930-59250-JT"/>
    <s v="L-L-1"/>
    <x v="1"/>
    <x v="745"/>
    <s v=" "/>
    <x v="0"/>
    <x v="3"/>
    <x v="1"/>
    <x v="0"/>
    <n v="15.85"/>
    <n v="79.25"/>
    <x v="1"/>
  </r>
  <r>
    <s v="RAU-17060-674"/>
    <x v="602"/>
    <s v="12747-63766-EU"/>
    <s v="L-L-0.2"/>
    <x v="2"/>
    <x v="754"/>
    <s v="catchesonmr@xinhuanet.com"/>
    <x v="0"/>
    <x v="3"/>
    <x v="1"/>
    <x v="3"/>
    <n v="4.7549999999999999"/>
    <n v="4.7549999999999999"/>
    <x v="0"/>
  </r>
  <r>
    <s v="AOL-13866-711"/>
    <x v="603"/>
    <s v="83490-88357-LJ"/>
    <s v="E-M-1"/>
    <x v="4"/>
    <x v="755"/>
    <s v="estentonms@google.it"/>
    <x v="0"/>
    <x v="1"/>
    <x v="0"/>
    <x v="0"/>
    <n v="13.75"/>
    <n v="55"/>
    <x v="0"/>
  </r>
  <r>
    <s v="NOA-79645-377"/>
    <x v="604"/>
    <s v="53729-30320-XZ"/>
    <s v="R-D-0.5"/>
    <x v="1"/>
    <x v="756"/>
    <s v="etrippmt@wp.com"/>
    <x v="0"/>
    <x v="0"/>
    <x v="2"/>
    <x v="1"/>
    <n v="5.3699999999999992"/>
    <n v="26.849999999999994"/>
    <x v="1"/>
  </r>
  <r>
    <s v="KMS-49214-806"/>
    <x v="605"/>
    <s v="50384-52703-LA"/>
    <s v="E-L-2.5"/>
    <x v="4"/>
    <x v="757"/>
    <s v="lmacmanusmu@imdb.com"/>
    <x v="0"/>
    <x v="1"/>
    <x v="1"/>
    <x v="2"/>
    <n v="34.154999999999994"/>
    <n v="136.61999999999998"/>
    <x v="1"/>
  </r>
  <r>
    <s v="ABK-08091-531"/>
    <x v="606"/>
    <s v="53864-36201-FG"/>
    <s v="L-L-1"/>
    <x v="3"/>
    <x v="758"/>
    <s v="tbenediktovichmv@ebay.com"/>
    <x v="0"/>
    <x v="3"/>
    <x v="1"/>
    <x v="0"/>
    <n v="15.85"/>
    <n v="47.55"/>
    <x v="0"/>
  </r>
  <r>
    <s v="GPT-67705-953"/>
    <x v="446"/>
    <s v="70631-33225-MZ"/>
    <s v="A-M-0.2"/>
    <x v="1"/>
    <x v="759"/>
    <s v="cbournermw@chronoengine.com"/>
    <x v="0"/>
    <x v="2"/>
    <x v="0"/>
    <x v="3"/>
    <n v="3.375"/>
    <n v="16.875"/>
    <x v="0"/>
  </r>
  <r>
    <s v="JNA-21450-177"/>
    <x v="18"/>
    <s v="54798-14109-HC"/>
    <s v="A-D-1"/>
    <x v="3"/>
    <x v="760"/>
    <s v="oskermen3@hatena.ne.jp"/>
    <x v="0"/>
    <x v="2"/>
    <x v="2"/>
    <x v="0"/>
    <n v="9.9499999999999993"/>
    <n v="29.849999999999998"/>
    <x v="0"/>
  </r>
  <r>
    <s v="MPQ-23421-608"/>
    <x v="180"/>
    <s v="08023-52962-ET"/>
    <s v="E-M-0.5"/>
    <x v="1"/>
    <x v="761"/>
    <s v="kheddanmy@icq.com"/>
    <x v="0"/>
    <x v="1"/>
    <x v="0"/>
    <x v="1"/>
    <n v="8.25"/>
    <n v="41.25"/>
    <x v="0"/>
  </r>
  <r>
    <s v="NLI-63891-565"/>
    <x v="580"/>
    <s v="41899-00283-VK"/>
    <s v="E-M-0.2"/>
    <x v="1"/>
    <x v="762"/>
    <s v="ichartersmz@abc.net.au"/>
    <x v="0"/>
    <x v="1"/>
    <x v="0"/>
    <x v="3"/>
    <n v="4.125"/>
    <n v="20.625"/>
    <x v="1"/>
  </r>
  <r>
    <s v="HHF-36647-854"/>
    <x v="453"/>
    <s v="39011-18412-GR"/>
    <s v="A-D-2.5"/>
    <x v="5"/>
    <x v="763"/>
    <s v="aroubertn0@tmall.com"/>
    <x v="0"/>
    <x v="2"/>
    <x v="2"/>
    <x v="2"/>
    <n v="22.884999999999998"/>
    <n v="137.31"/>
    <x v="0"/>
  </r>
  <r>
    <s v="SBN-16537-046"/>
    <x v="259"/>
    <s v="60255-12579-PZ"/>
    <s v="A-D-0.2"/>
    <x v="2"/>
    <x v="764"/>
    <s v="hmairsn1@so-net.ne.jp"/>
    <x v="0"/>
    <x v="2"/>
    <x v="2"/>
    <x v="3"/>
    <n v="2.9849999999999999"/>
    <n v="2.9849999999999999"/>
    <x v="1"/>
  </r>
  <r>
    <s v="XZD-44484-632"/>
    <x v="607"/>
    <s v="80541-38332-BP"/>
    <s v="E-M-1"/>
    <x v="0"/>
    <x v="765"/>
    <s v="hrainforthn2@blog.com"/>
    <x v="0"/>
    <x v="1"/>
    <x v="0"/>
    <x v="0"/>
    <n v="13.75"/>
    <n v="27.5"/>
    <x v="1"/>
  </r>
  <r>
    <s v="XZD-44484-632"/>
    <x v="607"/>
    <s v="80541-38332-BP"/>
    <s v="A-D-0.2"/>
    <x v="0"/>
    <x v="765"/>
    <s v="hrainforthn2@blog.com"/>
    <x v="0"/>
    <x v="2"/>
    <x v="2"/>
    <x v="3"/>
    <n v="2.9849999999999999"/>
    <n v="5.97"/>
    <x v="1"/>
  </r>
  <r>
    <s v="IKQ-39946-768"/>
    <x v="385"/>
    <s v="72778-50968-UQ"/>
    <s v="R-M-1"/>
    <x v="5"/>
    <x v="766"/>
    <s v="ijespern4@theglobeandmail.com"/>
    <x v="0"/>
    <x v="0"/>
    <x v="0"/>
    <x v="0"/>
    <n v="9.9499999999999993"/>
    <n v="59.699999999999996"/>
    <x v="1"/>
  </r>
  <r>
    <s v="KMB-95211-174"/>
    <x v="608"/>
    <s v="23941-30203-MO"/>
    <s v="R-D-2.5"/>
    <x v="4"/>
    <x v="767"/>
    <s v="ldwerryhousen5@gravatar.com"/>
    <x v="0"/>
    <x v="0"/>
    <x v="2"/>
    <x v="2"/>
    <n v="20.584999999999997"/>
    <n v="82.339999999999989"/>
    <x v="0"/>
  </r>
  <r>
    <s v="QWY-99467-368"/>
    <x v="609"/>
    <s v="96434-50068-DZ"/>
    <s v="A-D-2.5"/>
    <x v="2"/>
    <x v="768"/>
    <s v="nbroomern6@examiner.com"/>
    <x v="0"/>
    <x v="2"/>
    <x v="2"/>
    <x v="2"/>
    <n v="22.884999999999998"/>
    <n v="22.884999999999998"/>
    <x v="1"/>
  </r>
  <r>
    <s v="SRG-76791-614"/>
    <x v="147"/>
    <s v="11729-74102-XB"/>
    <s v="E-L-0.5"/>
    <x v="2"/>
    <x v="769"/>
    <s v="kthoumassonn7@bloglovin.com"/>
    <x v="0"/>
    <x v="1"/>
    <x v="1"/>
    <x v="1"/>
    <n v="8.91"/>
    <n v="8.91"/>
    <x v="0"/>
  </r>
  <r>
    <s v="VSN-94485-621"/>
    <x v="172"/>
    <s v="88116-12604-TE"/>
    <s v="A-D-0.2"/>
    <x v="4"/>
    <x v="770"/>
    <s v="fhabberghamn8@discovery.com"/>
    <x v="0"/>
    <x v="2"/>
    <x v="2"/>
    <x v="3"/>
    <n v="2.9849999999999999"/>
    <n v="11.94"/>
    <x v="1"/>
  </r>
  <r>
    <s v="UFZ-24348-219"/>
    <x v="610"/>
    <s v="27930-59250-JT"/>
    <s v="L-M-2.5"/>
    <x v="3"/>
    <x v="745"/>
    <s v=" "/>
    <x v="0"/>
    <x v="3"/>
    <x v="0"/>
    <x v="2"/>
    <n v="33.464999999999996"/>
    <n v="100.39499999999998"/>
    <x v="1"/>
  </r>
  <r>
    <s v="UKS-93055-397"/>
    <x v="611"/>
    <s v="13082-41034-PD"/>
    <s v="A-D-2.5"/>
    <x v="1"/>
    <x v="771"/>
    <s v="ravrashinna@tamu.edu"/>
    <x v="0"/>
    <x v="2"/>
    <x v="2"/>
    <x v="2"/>
    <n v="22.884999999999998"/>
    <n v="114.42499999999998"/>
    <x v="1"/>
  </r>
  <r>
    <s v="AVH-56062-335"/>
    <x v="612"/>
    <s v="18082-74419-QH"/>
    <s v="E-M-0.5"/>
    <x v="1"/>
    <x v="772"/>
    <s v="mdoidgenb@etsy.com"/>
    <x v="0"/>
    <x v="1"/>
    <x v="0"/>
    <x v="1"/>
    <n v="8.25"/>
    <n v="41.25"/>
    <x v="1"/>
  </r>
  <r>
    <s v="HGE-19842-613"/>
    <x v="613"/>
    <s v="49401-45041-ZU"/>
    <s v="R-L-0.5"/>
    <x v="4"/>
    <x v="773"/>
    <s v="jedinboronc@reverbnation.com"/>
    <x v="0"/>
    <x v="0"/>
    <x v="1"/>
    <x v="1"/>
    <n v="7.169999999999999"/>
    <n v="28.679999999999996"/>
    <x v="0"/>
  </r>
  <r>
    <s v="WBA-85905-175"/>
    <x v="611"/>
    <s v="41252-45992-VS"/>
    <s v="L-M-0.2"/>
    <x v="2"/>
    <x v="774"/>
    <s v="ttewelsonnd@cdbaby.com"/>
    <x v="0"/>
    <x v="3"/>
    <x v="0"/>
    <x v="3"/>
    <n v="4.3650000000000002"/>
    <n v="4.3650000000000002"/>
    <x v="1"/>
  </r>
  <r>
    <s v="DZI-35365-596"/>
    <x v="493"/>
    <s v="54798-14109-HC"/>
    <s v="E-M-0.2"/>
    <x v="0"/>
    <x v="760"/>
    <s v="oskermen3@hatena.ne.jp"/>
    <x v="0"/>
    <x v="1"/>
    <x v="0"/>
    <x v="3"/>
    <n v="4.125"/>
    <n v="8.25"/>
    <x v="0"/>
  </r>
  <r>
    <s v="XIR-88982-743"/>
    <x v="614"/>
    <s v="00852-54571-WP"/>
    <s v="E-M-0.2"/>
    <x v="0"/>
    <x v="775"/>
    <s v="ddrewittnf@mapquest.com"/>
    <x v="0"/>
    <x v="1"/>
    <x v="0"/>
    <x v="3"/>
    <n v="4.125"/>
    <n v="8.25"/>
    <x v="0"/>
  </r>
  <r>
    <s v="VUC-72395-865"/>
    <x v="151"/>
    <s v="13321-57602-GK"/>
    <s v="A-D-0.5"/>
    <x v="5"/>
    <x v="776"/>
    <s v="agladhillng@stanford.edu"/>
    <x v="0"/>
    <x v="2"/>
    <x v="2"/>
    <x v="1"/>
    <n v="5.97"/>
    <n v="35.82"/>
    <x v="0"/>
  </r>
  <r>
    <s v="BQJ-44755-910"/>
    <x v="489"/>
    <s v="75006-89922-VW"/>
    <s v="E-D-2.5"/>
    <x v="5"/>
    <x v="777"/>
    <s v="mlorineznh@whitehouse.gov"/>
    <x v="0"/>
    <x v="1"/>
    <x v="2"/>
    <x v="2"/>
    <n v="27.945"/>
    <n v="167.67000000000002"/>
    <x v="1"/>
  </r>
  <r>
    <s v="JKC-64636-831"/>
    <x v="615"/>
    <s v="52098-80103-FD"/>
    <s v="A-M-2.5"/>
    <x v="0"/>
    <x v="778"/>
    <s v=" "/>
    <x v="0"/>
    <x v="2"/>
    <x v="0"/>
    <x v="2"/>
    <n v="25.874999999999996"/>
    <n v="51.749999999999993"/>
    <x v="0"/>
  </r>
  <r>
    <s v="ZKI-78561-066"/>
    <x v="616"/>
    <s v="60121-12432-VU"/>
    <s v="A-D-0.2"/>
    <x v="3"/>
    <x v="779"/>
    <s v="mvannj@wikipedia.org"/>
    <x v="0"/>
    <x v="2"/>
    <x v="2"/>
    <x v="3"/>
    <n v="2.9849999999999999"/>
    <n v="8.9550000000000001"/>
    <x v="0"/>
  </r>
  <r>
    <s v="IMP-12563-728"/>
    <x v="578"/>
    <s v="68346-14810-UA"/>
    <s v="E-L-0.5"/>
    <x v="5"/>
    <x v="780"/>
    <s v=" "/>
    <x v="0"/>
    <x v="1"/>
    <x v="1"/>
    <x v="1"/>
    <n v="8.91"/>
    <n v="53.46"/>
    <x v="1"/>
  </r>
  <r>
    <s v="MZL-81126-390"/>
    <x v="617"/>
    <s v="48464-99723-HK"/>
    <s v="A-L-0.2"/>
    <x v="5"/>
    <x v="781"/>
    <s v="jethelstonnl@creativecommons.org"/>
    <x v="0"/>
    <x v="2"/>
    <x v="1"/>
    <x v="3"/>
    <n v="3.8849999999999998"/>
    <n v="23.31"/>
    <x v="0"/>
  </r>
  <r>
    <s v="MZL-81126-390"/>
    <x v="617"/>
    <s v="48464-99723-HK"/>
    <s v="A-M-0.2"/>
    <x v="0"/>
    <x v="781"/>
    <s v="jethelstonnl@creativecommons.org"/>
    <x v="0"/>
    <x v="2"/>
    <x v="0"/>
    <x v="3"/>
    <n v="3.375"/>
    <n v="6.75"/>
    <x v="0"/>
  </r>
  <r>
    <s v="TVF-57766-608"/>
    <x v="155"/>
    <s v="88420-46464-XE"/>
    <s v="L-D-0.5"/>
    <x v="2"/>
    <x v="782"/>
    <s v="peberznn@woothemes.com"/>
    <x v="0"/>
    <x v="3"/>
    <x v="2"/>
    <x v="1"/>
    <n v="7.77"/>
    <n v="7.77"/>
    <x v="0"/>
  </r>
  <r>
    <s v="RUX-37995-892"/>
    <x v="461"/>
    <s v="37762-09530-MP"/>
    <s v="L-D-2.5"/>
    <x v="4"/>
    <x v="783"/>
    <s v="bgaishno@altervista.org"/>
    <x v="0"/>
    <x v="3"/>
    <x v="2"/>
    <x v="2"/>
    <n v="29.784999999999997"/>
    <n v="119.13999999999999"/>
    <x v="0"/>
  </r>
  <r>
    <s v="AVK-76526-953"/>
    <x v="87"/>
    <s v="47268-50127-XY"/>
    <s v="A-D-1"/>
    <x v="0"/>
    <x v="784"/>
    <s v="ldantonnp@miitbeian.gov.cn"/>
    <x v="0"/>
    <x v="2"/>
    <x v="2"/>
    <x v="0"/>
    <n v="9.9499999999999993"/>
    <n v="19.899999999999999"/>
    <x v="1"/>
  </r>
  <r>
    <s v="RIU-02231-623"/>
    <x v="618"/>
    <s v="25544-84179-QC"/>
    <s v="R-L-0.5"/>
    <x v="1"/>
    <x v="785"/>
    <s v="smorrallnq@answers.com"/>
    <x v="0"/>
    <x v="0"/>
    <x v="1"/>
    <x v="1"/>
    <n v="7.169999999999999"/>
    <n v="35.849999999999994"/>
    <x v="0"/>
  </r>
  <r>
    <s v="WFK-99317-827"/>
    <x v="619"/>
    <s v="32058-76765-ZL"/>
    <s v="L-D-2.5"/>
    <x v="3"/>
    <x v="786"/>
    <s v="dcrownshawnr@photobucket.com"/>
    <x v="0"/>
    <x v="3"/>
    <x v="2"/>
    <x v="2"/>
    <n v="29.784999999999997"/>
    <n v="89.35499999999999"/>
    <x v="1"/>
  </r>
  <r>
    <s v="SFD-00372-284"/>
    <x v="440"/>
    <s v="54798-14109-HC"/>
    <s v="L-M-0.2"/>
    <x v="0"/>
    <x v="760"/>
    <s v="oskermen3@hatena.ne.jp"/>
    <x v="0"/>
    <x v="3"/>
    <x v="0"/>
    <x v="3"/>
    <n v="4.3650000000000002"/>
    <n v="8.73"/>
    <x v="0"/>
  </r>
  <r>
    <s v="SXC-62166-515"/>
    <x v="489"/>
    <s v="69171-65646-UC"/>
    <s v="R-L-2.5"/>
    <x v="1"/>
    <x v="787"/>
    <s v="jreddochnt@sun.com"/>
    <x v="0"/>
    <x v="0"/>
    <x v="1"/>
    <x v="2"/>
    <n v="27.484999999999996"/>
    <n v="137.42499999999998"/>
    <x v="1"/>
  </r>
  <r>
    <s v="YIE-87008-621"/>
    <x v="620"/>
    <s v="22503-52799-MI"/>
    <s v="L-M-0.5"/>
    <x v="4"/>
    <x v="788"/>
    <s v="stitleynu@whitehouse.gov"/>
    <x v="0"/>
    <x v="3"/>
    <x v="0"/>
    <x v="1"/>
    <n v="8.73"/>
    <n v="34.92"/>
    <x v="1"/>
  </r>
  <r>
    <s v="HRM-94548-288"/>
    <x v="621"/>
    <s v="08934-65581-ZI"/>
    <s v="A-L-2.5"/>
    <x v="5"/>
    <x v="789"/>
    <s v="rsimaonv@simplemachines.org"/>
    <x v="0"/>
    <x v="2"/>
    <x v="1"/>
    <x v="2"/>
    <n v="29.784999999999997"/>
    <n v="178.70999999999998"/>
    <x v="1"/>
  </r>
  <r>
    <s v="UJG-34731-295"/>
    <x v="374"/>
    <s v="15764-22559-ZT"/>
    <s v="A-M-2.5"/>
    <x v="2"/>
    <x v="790"/>
    <s v=" "/>
    <x v="0"/>
    <x v="2"/>
    <x v="0"/>
    <x v="2"/>
    <n v="25.874999999999996"/>
    <n v="25.874999999999996"/>
    <x v="1"/>
  </r>
  <r>
    <s v="TWD-70988-853"/>
    <x v="345"/>
    <s v="87519-68847-ZG"/>
    <s v="L-D-1"/>
    <x v="5"/>
    <x v="791"/>
    <s v="nchisholmnx@example.com"/>
    <x v="0"/>
    <x v="3"/>
    <x v="2"/>
    <x v="0"/>
    <n v="12.95"/>
    <n v="77.699999999999989"/>
    <x v="0"/>
  </r>
  <r>
    <s v="CIX-22904-641"/>
    <x v="622"/>
    <s v="78012-56878-UB"/>
    <s v="R-M-1"/>
    <x v="2"/>
    <x v="792"/>
    <s v="goatsny@live.com"/>
    <x v="0"/>
    <x v="0"/>
    <x v="0"/>
    <x v="0"/>
    <n v="9.9499999999999993"/>
    <n v="9.9499999999999993"/>
    <x v="0"/>
  </r>
  <r>
    <s v="DLV-65840-759"/>
    <x v="623"/>
    <s v="77192-72145-RG"/>
    <s v="L-M-1"/>
    <x v="0"/>
    <x v="793"/>
    <s v="mbirkinnz@java.com"/>
    <x v="0"/>
    <x v="3"/>
    <x v="0"/>
    <x v="0"/>
    <n v="14.55"/>
    <n v="29.1"/>
    <x v="0"/>
  </r>
  <r>
    <s v="RXN-55491-201"/>
    <x v="354"/>
    <s v="86071-79238-CX"/>
    <s v="R-L-0.2"/>
    <x v="5"/>
    <x v="794"/>
    <s v="rpysono0@constantcontact.com"/>
    <x v="1"/>
    <x v="0"/>
    <x v="1"/>
    <x v="3"/>
    <n v="3.5849999999999995"/>
    <n v="21.509999999999998"/>
    <x v="1"/>
  </r>
  <r>
    <s v="UHK-63283-868"/>
    <x v="624"/>
    <s v="16809-16936-WF"/>
    <s v="A-M-0.5"/>
    <x v="2"/>
    <x v="795"/>
    <s v="mmacconnechieo9@reuters.com"/>
    <x v="0"/>
    <x v="2"/>
    <x v="0"/>
    <x v="1"/>
    <n v="6.75"/>
    <n v="6.75"/>
    <x v="0"/>
  </r>
  <r>
    <s v="PJC-31401-893"/>
    <x v="561"/>
    <s v="11212-69985-ZJ"/>
    <s v="A-D-0.5"/>
    <x v="3"/>
    <x v="796"/>
    <s v="rtreachero2@usa.gov"/>
    <x v="1"/>
    <x v="2"/>
    <x v="2"/>
    <x v="1"/>
    <n v="5.97"/>
    <n v="17.91"/>
    <x v="1"/>
  </r>
  <r>
    <s v="HHO-79903-185"/>
    <x v="42"/>
    <s v="53893-01719-CL"/>
    <s v="A-L-2.5"/>
    <x v="2"/>
    <x v="797"/>
    <s v="bfattorinio3@quantcast.com"/>
    <x v="1"/>
    <x v="2"/>
    <x v="1"/>
    <x v="2"/>
    <n v="29.784999999999997"/>
    <n v="29.784999999999997"/>
    <x v="0"/>
  </r>
  <r>
    <s v="YWM-07310-594"/>
    <x v="267"/>
    <s v="66028-99867-WJ"/>
    <s v="E-M-0.5"/>
    <x v="1"/>
    <x v="798"/>
    <s v="mpalleskeo4@nyu.edu"/>
    <x v="0"/>
    <x v="1"/>
    <x v="0"/>
    <x v="1"/>
    <n v="8.25"/>
    <n v="41.25"/>
    <x v="0"/>
  </r>
  <r>
    <s v="FHD-94983-982"/>
    <x v="625"/>
    <s v="62839-56723-CH"/>
    <s v="R-M-0.5"/>
    <x v="3"/>
    <x v="799"/>
    <s v=" "/>
    <x v="0"/>
    <x v="0"/>
    <x v="0"/>
    <x v="1"/>
    <n v="5.97"/>
    <n v="17.91"/>
    <x v="0"/>
  </r>
  <r>
    <s v="WQK-10857-119"/>
    <x v="616"/>
    <s v="96849-52854-CR"/>
    <s v="E-D-0.5"/>
    <x v="2"/>
    <x v="800"/>
    <s v="fantcliffeo6@amazon.co.jp"/>
    <x v="1"/>
    <x v="1"/>
    <x v="2"/>
    <x v="1"/>
    <n v="7.29"/>
    <n v="7.29"/>
    <x v="0"/>
  </r>
  <r>
    <s v="DXA-50313-073"/>
    <x v="626"/>
    <s v="19755-55847-VW"/>
    <s v="E-L-1"/>
    <x v="0"/>
    <x v="801"/>
    <s v="pmatignono7@harvard.edu"/>
    <x v="2"/>
    <x v="1"/>
    <x v="1"/>
    <x v="0"/>
    <n v="14.85"/>
    <n v="29.7"/>
    <x v="0"/>
  </r>
  <r>
    <s v="ONW-00560-570"/>
    <x v="52"/>
    <s v="32900-82606-BO"/>
    <s v="A-M-1"/>
    <x v="0"/>
    <x v="802"/>
    <s v="cweondo8@theglobeandmail.com"/>
    <x v="0"/>
    <x v="2"/>
    <x v="0"/>
    <x v="0"/>
    <n v="11.25"/>
    <n v="22.5"/>
    <x v="1"/>
  </r>
  <r>
    <s v="BRJ-19414-277"/>
    <x v="622"/>
    <s v="16809-16936-WF"/>
    <s v="R-M-0.2"/>
    <x v="4"/>
    <x v="795"/>
    <s v="mmacconnechieo9@reuters.com"/>
    <x v="0"/>
    <x v="0"/>
    <x v="0"/>
    <x v="3"/>
    <n v="2.9849999999999999"/>
    <n v="11.94"/>
    <x v="0"/>
  </r>
  <r>
    <s v="MIQ-16322-908"/>
    <x v="627"/>
    <s v="20118-28138-QD"/>
    <s v="A-L-1"/>
    <x v="0"/>
    <x v="803"/>
    <s v="jskentelberyoa@paypal.com"/>
    <x v="0"/>
    <x v="2"/>
    <x v="1"/>
    <x v="0"/>
    <n v="12.95"/>
    <n v="25.9"/>
    <x v="1"/>
  </r>
  <r>
    <s v="MVO-39328-830"/>
    <x v="628"/>
    <s v="84057-45461-AH"/>
    <s v="L-M-0.5"/>
    <x v="1"/>
    <x v="804"/>
    <s v="ocomberob@goo.gl"/>
    <x v="1"/>
    <x v="3"/>
    <x v="0"/>
    <x v="1"/>
    <n v="8.73"/>
    <n v="43.650000000000006"/>
    <x v="1"/>
  </r>
  <r>
    <s v="MVO-39328-830"/>
    <x v="628"/>
    <s v="84057-45461-AH"/>
    <s v="A-L-0.5"/>
    <x v="5"/>
    <x v="804"/>
    <s v="ocomberob@goo.gl"/>
    <x v="1"/>
    <x v="2"/>
    <x v="1"/>
    <x v="1"/>
    <n v="7.77"/>
    <n v="46.62"/>
    <x v="1"/>
  </r>
  <r>
    <s v="NTJ-88319-746"/>
    <x v="629"/>
    <s v="90882-88130-KQ"/>
    <s v="L-L-0.5"/>
    <x v="3"/>
    <x v="805"/>
    <s v="ztramelod@netlog.com"/>
    <x v="0"/>
    <x v="3"/>
    <x v="1"/>
    <x v="1"/>
    <n v="9.51"/>
    <n v="28.53"/>
    <x v="1"/>
  </r>
  <r>
    <s v="LCY-24377-948"/>
    <x v="630"/>
    <s v="21617-79890-DD"/>
    <s v="R-L-2.5"/>
    <x v="2"/>
    <x v="806"/>
    <s v=" "/>
    <x v="0"/>
    <x v="0"/>
    <x v="1"/>
    <x v="2"/>
    <n v="27.484999999999996"/>
    <n v="27.484999999999996"/>
    <x v="0"/>
  </r>
  <r>
    <s v="FWD-85967-769"/>
    <x v="631"/>
    <s v="20256-54689-LO"/>
    <s v="E-D-0.2"/>
    <x v="3"/>
    <x v="807"/>
    <s v=" "/>
    <x v="0"/>
    <x v="1"/>
    <x v="2"/>
    <x v="3"/>
    <n v="3.645"/>
    <n v="10.935"/>
    <x v="1"/>
  </r>
  <r>
    <s v="KTO-53793-109"/>
    <x v="229"/>
    <s v="17572-27091-AA"/>
    <s v="R-L-0.2"/>
    <x v="0"/>
    <x v="808"/>
    <s v="chatfullog@ebay.com"/>
    <x v="0"/>
    <x v="0"/>
    <x v="1"/>
    <x v="3"/>
    <n v="3.5849999999999995"/>
    <n v="7.169999999999999"/>
    <x v="1"/>
  </r>
  <r>
    <s v="OCK-89033-348"/>
    <x v="632"/>
    <s v="82300-88786-UE"/>
    <s v="A-L-0.2"/>
    <x v="5"/>
    <x v="809"/>
    <s v=" "/>
    <x v="0"/>
    <x v="2"/>
    <x v="1"/>
    <x v="3"/>
    <n v="3.8849999999999998"/>
    <n v="23.31"/>
    <x v="0"/>
  </r>
  <r>
    <s v="GPZ-36017-366"/>
    <x v="633"/>
    <s v="65732-22589-OW"/>
    <s v="A-D-2.5"/>
    <x v="1"/>
    <x v="810"/>
    <s v="kmarrisonoq@dropbox.com"/>
    <x v="0"/>
    <x v="2"/>
    <x v="2"/>
    <x v="2"/>
    <n v="22.884999999999998"/>
    <n v="114.42499999999998"/>
    <x v="0"/>
  </r>
  <r>
    <s v="BZP-33213-637"/>
    <x v="95"/>
    <s v="77175-09826-SF"/>
    <s v="A-M-2.5"/>
    <x v="3"/>
    <x v="811"/>
    <s v="lagnolooj@pinterest.com"/>
    <x v="0"/>
    <x v="2"/>
    <x v="0"/>
    <x v="2"/>
    <n v="25.874999999999996"/>
    <n v="77.624999999999986"/>
    <x v="0"/>
  </r>
  <r>
    <s v="WFH-21507-708"/>
    <x v="521"/>
    <s v="07237-32539-NB"/>
    <s v="R-D-0.5"/>
    <x v="2"/>
    <x v="812"/>
    <s v="dkiddyok@fda.gov"/>
    <x v="0"/>
    <x v="0"/>
    <x v="2"/>
    <x v="1"/>
    <n v="5.3699999999999992"/>
    <n v="5.3699999999999992"/>
    <x v="0"/>
  </r>
  <r>
    <s v="HST-96923-073"/>
    <x v="76"/>
    <s v="54722-76431-EX"/>
    <s v="R-D-2.5"/>
    <x v="5"/>
    <x v="813"/>
    <s v="hpetroulisol@state.tx.us"/>
    <x v="1"/>
    <x v="0"/>
    <x v="2"/>
    <x v="2"/>
    <n v="20.584999999999997"/>
    <n v="123.50999999999999"/>
    <x v="1"/>
  </r>
  <r>
    <s v="ENN-79947-323"/>
    <x v="634"/>
    <s v="67847-82662-TE"/>
    <s v="L-M-0.5"/>
    <x v="0"/>
    <x v="814"/>
    <s v="mschollom@taobao.com"/>
    <x v="0"/>
    <x v="3"/>
    <x v="0"/>
    <x v="1"/>
    <n v="8.73"/>
    <n v="17.46"/>
    <x v="1"/>
  </r>
  <r>
    <s v="BHA-47429-889"/>
    <x v="635"/>
    <s v="51114-51191-EW"/>
    <s v="E-L-0.2"/>
    <x v="3"/>
    <x v="815"/>
    <s v="kfersonon@g.co"/>
    <x v="0"/>
    <x v="1"/>
    <x v="1"/>
    <x v="3"/>
    <n v="4.4550000000000001"/>
    <n v="13.365"/>
    <x v="1"/>
  </r>
  <r>
    <s v="SZY-63017-318"/>
    <x v="636"/>
    <s v="91809-58808-TV"/>
    <s v="A-L-0.2"/>
    <x v="0"/>
    <x v="816"/>
    <s v="bkellowayoo@omniture.com"/>
    <x v="0"/>
    <x v="2"/>
    <x v="1"/>
    <x v="3"/>
    <n v="3.8849999999999998"/>
    <n v="7.77"/>
    <x v="0"/>
  </r>
  <r>
    <s v="LCU-93317-340"/>
    <x v="637"/>
    <s v="84996-26826-DK"/>
    <s v="R-D-0.2"/>
    <x v="2"/>
    <x v="817"/>
    <s v="soliffeop@yellowbook.com"/>
    <x v="0"/>
    <x v="0"/>
    <x v="2"/>
    <x v="3"/>
    <n v="2.6849999999999996"/>
    <n v="2.6849999999999996"/>
    <x v="0"/>
  </r>
  <r>
    <s v="UOM-71431-481"/>
    <x v="182"/>
    <s v="65732-22589-OW"/>
    <s v="R-D-2.5"/>
    <x v="2"/>
    <x v="810"/>
    <s v="kmarrisonoq@dropbox.com"/>
    <x v="0"/>
    <x v="0"/>
    <x v="2"/>
    <x v="2"/>
    <n v="20.584999999999997"/>
    <n v="20.584999999999997"/>
    <x v="0"/>
  </r>
  <r>
    <s v="PJH-42618-877"/>
    <x v="479"/>
    <s v="93676-95250-XJ"/>
    <s v="A-D-2.5"/>
    <x v="1"/>
    <x v="818"/>
    <s v="cdolohuntyor@dailymail.co.uk"/>
    <x v="0"/>
    <x v="2"/>
    <x v="2"/>
    <x v="2"/>
    <n v="22.884999999999998"/>
    <n v="114.42499999999998"/>
    <x v="0"/>
  </r>
  <r>
    <s v="XED-90333-402"/>
    <x v="638"/>
    <s v="28300-14355-GF"/>
    <s v="E-M-0.2"/>
    <x v="1"/>
    <x v="819"/>
    <s v="pvasilenkoos@addtoany.com"/>
    <x v="2"/>
    <x v="1"/>
    <x v="0"/>
    <x v="3"/>
    <n v="4.125"/>
    <n v="20.625"/>
    <x v="1"/>
  </r>
  <r>
    <s v="IKK-62234-199"/>
    <x v="639"/>
    <s v="91190-84826-IQ"/>
    <s v="L-L-0.5"/>
    <x v="5"/>
    <x v="820"/>
    <s v="rschankelborgot@ameblo.jp"/>
    <x v="0"/>
    <x v="3"/>
    <x v="1"/>
    <x v="1"/>
    <n v="9.51"/>
    <n v="57.06"/>
    <x v="0"/>
  </r>
  <r>
    <s v="KAW-95195-329"/>
    <x v="640"/>
    <s v="34570-99384-AF"/>
    <s v="R-D-2.5"/>
    <x v="4"/>
    <x v="821"/>
    <s v=" "/>
    <x v="1"/>
    <x v="0"/>
    <x v="2"/>
    <x v="2"/>
    <n v="20.584999999999997"/>
    <n v="82.339999999999989"/>
    <x v="0"/>
  </r>
  <r>
    <s v="QDO-57268-842"/>
    <x v="612"/>
    <s v="57808-90533-UE"/>
    <s v="E-M-2.5"/>
    <x v="1"/>
    <x v="822"/>
    <s v=" "/>
    <x v="0"/>
    <x v="1"/>
    <x v="0"/>
    <x v="2"/>
    <n v="31.624999999999996"/>
    <n v="158.12499999999997"/>
    <x v="1"/>
  </r>
  <r>
    <s v="IIZ-24416-212"/>
    <x v="641"/>
    <s v="76060-30540-LB"/>
    <s v="R-D-0.5"/>
    <x v="5"/>
    <x v="823"/>
    <s v="bcargenow@geocities.jp"/>
    <x v="0"/>
    <x v="0"/>
    <x v="2"/>
    <x v="1"/>
    <n v="5.3699999999999992"/>
    <n v="32.22"/>
    <x v="0"/>
  </r>
  <r>
    <s v="AWP-11469-510"/>
    <x v="36"/>
    <s v="76730-63769-ND"/>
    <s v="E-D-1"/>
    <x v="0"/>
    <x v="824"/>
    <s v="rsticklerox@printfriendly.com"/>
    <x v="2"/>
    <x v="1"/>
    <x v="2"/>
    <x v="0"/>
    <n v="12.15"/>
    <n v="24.3"/>
    <x v="1"/>
  </r>
  <r>
    <s v="KXA-27983-918"/>
    <x v="642"/>
    <s v="96042-27290-EQ"/>
    <s v="R-L-0.5"/>
    <x v="1"/>
    <x v="825"/>
    <s v=" "/>
    <x v="0"/>
    <x v="0"/>
    <x v="1"/>
    <x v="1"/>
    <n v="7.169999999999999"/>
    <n v="35.849999999999994"/>
    <x v="1"/>
  </r>
  <r>
    <s v="VKQ-39009-292"/>
    <x v="219"/>
    <s v="57808-90533-UE"/>
    <s v="L-M-1"/>
    <x v="1"/>
    <x v="822"/>
    <s v=" "/>
    <x v="0"/>
    <x v="3"/>
    <x v="0"/>
    <x v="0"/>
    <n v="14.55"/>
    <n v="72.75"/>
    <x v="1"/>
  </r>
  <r>
    <s v="PDB-98743-282"/>
    <x v="643"/>
    <s v="51940-02669-OR"/>
    <s v="L-L-1"/>
    <x v="3"/>
    <x v="826"/>
    <s v=" "/>
    <x v="1"/>
    <x v="3"/>
    <x v="1"/>
    <x v="0"/>
    <n v="15.85"/>
    <n v="47.55"/>
    <x v="1"/>
  </r>
  <r>
    <s v="SXW-34014-556"/>
    <x v="644"/>
    <s v="99144-98314-GN"/>
    <s v="R-L-0.2"/>
    <x v="2"/>
    <x v="827"/>
    <s v="djevonp1@ibm.com"/>
    <x v="0"/>
    <x v="0"/>
    <x v="1"/>
    <x v="3"/>
    <n v="3.5849999999999995"/>
    <n v="3.5849999999999995"/>
    <x v="0"/>
  </r>
  <r>
    <s v="QOJ-38788-727"/>
    <x v="136"/>
    <s v="16358-63919-CE"/>
    <s v="E-M-2.5"/>
    <x v="1"/>
    <x v="828"/>
    <s v="hrannerp2@omniture.com"/>
    <x v="0"/>
    <x v="1"/>
    <x v="0"/>
    <x v="2"/>
    <n v="31.624999999999996"/>
    <n v="158.12499999999997"/>
    <x v="1"/>
  </r>
  <r>
    <s v="TGF-38649-658"/>
    <x v="645"/>
    <s v="67743-54817-UT"/>
    <s v="L-M-0.5"/>
    <x v="0"/>
    <x v="829"/>
    <s v="bimriep3@addtoany.com"/>
    <x v="0"/>
    <x v="3"/>
    <x v="0"/>
    <x v="1"/>
    <n v="8.73"/>
    <n v="17.46"/>
    <x v="1"/>
  </r>
  <r>
    <s v="EAI-25194-209"/>
    <x v="646"/>
    <s v="44601-51441-BH"/>
    <s v="A-L-2.5"/>
    <x v="1"/>
    <x v="830"/>
    <s v="dsopperp4@eventbrite.com"/>
    <x v="0"/>
    <x v="2"/>
    <x v="1"/>
    <x v="2"/>
    <n v="29.784999999999997"/>
    <n v="148.92499999999998"/>
    <x v="1"/>
  </r>
  <r>
    <s v="IJK-34441-720"/>
    <x v="647"/>
    <s v="97201-58870-WB"/>
    <s v="A-M-0.5"/>
    <x v="5"/>
    <x v="831"/>
    <s v=" "/>
    <x v="0"/>
    <x v="2"/>
    <x v="0"/>
    <x v="1"/>
    <n v="6.75"/>
    <n v="40.5"/>
    <x v="0"/>
  </r>
  <r>
    <s v="ZMC-00336-619"/>
    <x v="591"/>
    <s v="19849-12926-QF"/>
    <s v="A-M-0.5"/>
    <x v="4"/>
    <x v="832"/>
    <s v="lledgleyp6@de.vu"/>
    <x v="0"/>
    <x v="2"/>
    <x v="0"/>
    <x v="1"/>
    <n v="6.75"/>
    <n v="27"/>
    <x v="0"/>
  </r>
  <r>
    <s v="UPX-54529-618"/>
    <x v="648"/>
    <s v="40535-56770-UM"/>
    <s v="L-D-1"/>
    <x v="3"/>
    <x v="833"/>
    <s v="tmenaryp7@phoca.cz"/>
    <x v="0"/>
    <x v="3"/>
    <x v="2"/>
    <x v="0"/>
    <n v="12.95"/>
    <n v="38.849999999999994"/>
    <x v="1"/>
  </r>
  <r>
    <s v="DLX-01059-899"/>
    <x v="191"/>
    <s v="74940-09646-MU"/>
    <s v="R-L-1"/>
    <x v="1"/>
    <x v="834"/>
    <s v="gciccottip8@so-net.ne.jp"/>
    <x v="0"/>
    <x v="0"/>
    <x v="1"/>
    <x v="0"/>
    <n v="11.95"/>
    <n v="59.75"/>
    <x v="1"/>
  </r>
  <r>
    <s v="MEK-85120-243"/>
    <x v="649"/>
    <s v="06623-54610-HC"/>
    <s v="R-L-0.2"/>
    <x v="3"/>
    <x v="835"/>
    <s v=" "/>
    <x v="0"/>
    <x v="0"/>
    <x v="1"/>
    <x v="3"/>
    <n v="3.5849999999999995"/>
    <n v="10.754999999999999"/>
    <x v="1"/>
  </r>
  <r>
    <s v="NFI-37188-246"/>
    <x v="553"/>
    <s v="89490-75361-AF"/>
    <s v="A-D-2.5"/>
    <x v="4"/>
    <x v="836"/>
    <s v="wjallinpa@pcworld.com"/>
    <x v="0"/>
    <x v="2"/>
    <x v="2"/>
    <x v="2"/>
    <n v="22.884999999999998"/>
    <n v="91.539999999999992"/>
    <x v="1"/>
  </r>
  <r>
    <s v="BXH-62195-013"/>
    <x v="584"/>
    <s v="94526-79230-GZ"/>
    <s v="A-M-1"/>
    <x v="4"/>
    <x v="837"/>
    <s v="mbogeypb@thetimes.co.uk"/>
    <x v="0"/>
    <x v="2"/>
    <x v="0"/>
    <x v="0"/>
    <n v="11.25"/>
    <n v="45"/>
    <x v="0"/>
  </r>
  <r>
    <s v="YLK-78851-470"/>
    <x v="650"/>
    <s v="58559-08254-UY"/>
    <s v="R-M-2.5"/>
    <x v="5"/>
    <x v="838"/>
    <s v=" "/>
    <x v="0"/>
    <x v="0"/>
    <x v="0"/>
    <x v="2"/>
    <n v="22.884999999999998"/>
    <n v="137.31"/>
    <x v="0"/>
  </r>
  <r>
    <s v="DXY-76225-633"/>
    <x v="121"/>
    <s v="88574-37083-WX"/>
    <s v="A-M-0.5"/>
    <x v="2"/>
    <x v="839"/>
    <s v="mcobbledickpd@ucsd.edu"/>
    <x v="0"/>
    <x v="2"/>
    <x v="0"/>
    <x v="1"/>
    <n v="6.75"/>
    <n v="6.75"/>
    <x v="1"/>
  </r>
  <r>
    <s v="UHP-24614-199"/>
    <x v="472"/>
    <s v="67953-79896-AC"/>
    <s v="A-M-1"/>
    <x v="4"/>
    <x v="840"/>
    <s v="alewrype@whitehouse.gov"/>
    <x v="0"/>
    <x v="2"/>
    <x v="0"/>
    <x v="0"/>
    <n v="11.25"/>
    <n v="45"/>
    <x v="1"/>
  </r>
  <r>
    <s v="HBY-35655-049"/>
    <x v="594"/>
    <s v="69207-93422-CQ"/>
    <s v="E-D-2.5"/>
    <x v="3"/>
    <x v="841"/>
    <s v="ihesselpf@ox.ac.uk"/>
    <x v="0"/>
    <x v="1"/>
    <x v="2"/>
    <x v="2"/>
    <n v="27.945"/>
    <n v="83.835000000000008"/>
    <x v="0"/>
  </r>
  <r>
    <s v="DCE-22886-861"/>
    <x v="89"/>
    <s v="56060-17602-RG"/>
    <s v="E-D-0.2"/>
    <x v="2"/>
    <x v="842"/>
    <s v=" "/>
    <x v="1"/>
    <x v="1"/>
    <x v="2"/>
    <x v="3"/>
    <n v="3.645"/>
    <n v="3.645"/>
    <x v="0"/>
  </r>
  <r>
    <s v="QTG-93823-843"/>
    <x v="651"/>
    <s v="46859-14212-FI"/>
    <s v="A-M-0.5"/>
    <x v="2"/>
    <x v="843"/>
    <s v="csorrellph@amazon.com"/>
    <x v="2"/>
    <x v="2"/>
    <x v="0"/>
    <x v="1"/>
    <n v="6.75"/>
    <n v="6.75"/>
    <x v="1"/>
  </r>
  <r>
    <s v="QTG-93823-843"/>
    <x v="651"/>
    <s v="46859-14212-FI"/>
    <s v="E-D-0.5"/>
    <x v="3"/>
    <x v="843"/>
    <s v="csorrellph@amazon.com"/>
    <x v="2"/>
    <x v="1"/>
    <x v="2"/>
    <x v="1"/>
    <n v="7.29"/>
    <n v="21.87"/>
    <x v="1"/>
  </r>
  <r>
    <s v="WFT-16178-396"/>
    <x v="249"/>
    <s v="33555-01585-RP"/>
    <s v="R-D-0.2"/>
    <x v="1"/>
    <x v="844"/>
    <s v="qheavysidepj@unc.edu"/>
    <x v="0"/>
    <x v="0"/>
    <x v="2"/>
    <x v="3"/>
    <n v="2.6849999999999996"/>
    <n v="13.424999999999997"/>
    <x v="0"/>
  </r>
  <r>
    <s v="ERC-54560-934"/>
    <x v="652"/>
    <s v="11932-85629-CU"/>
    <s v="R-D-2.5"/>
    <x v="5"/>
    <x v="845"/>
    <s v="hreuvenpk@whitehouse.gov"/>
    <x v="0"/>
    <x v="0"/>
    <x v="2"/>
    <x v="2"/>
    <n v="20.584999999999997"/>
    <n v="123.50999999999999"/>
    <x v="1"/>
  </r>
  <r>
    <s v="RUK-78200-416"/>
    <x v="653"/>
    <s v="36192-07175-XC"/>
    <s v="L-D-0.2"/>
    <x v="0"/>
    <x v="846"/>
    <s v="mattwoolpl@nba.com"/>
    <x v="0"/>
    <x v="3"/>
    <x v="2"/>
    <x v="3"/>
    <n v="3.8849999999999998"/>
    <n v="7.77"/>
    <x v="1"/>
  </r>
  <r>
    <s v="KHK-13105-388"/>
    <x v="177"/>
    <s v="46242-54946-ZW"/>
    <s v="A-M-1"/>
    <x v="5"/>
    <x v="847"/>
    <s v=" "/>
    <x v="0"/>
    <x v="2"/>
    <x v="0"/>
    <x v="0"/>
    <n v="11.25"/>
    <n v="67.5"/>
    <x v="0"/>
  </r>
  <r>
    <s v="NJR-03699-189"/>
    <x v="22"/>
    <s v="95152-82155-VQ"/>
    <s v="E-D-2.5"/>
    <x v="2"/>
    <x v="848"/>
    <s v="gwynespn@dagondesign.com"/>
    <x v="0"/>
    <x v="1"/>
    <x v="2"/>
    <x v="2"/>
    <n v="27.945"/>
    <n v="27.945"/>
    <x v="1"/>
  </r>
  <r>
    <s v="PJV-20427-019"/>
    <x v="508"/>
    <s v="13404-39127-WQ"/>
    <s v="A-L-2.5"/>
    <x v="3"/>
    <x v="849"/>
    <s v="cmaccourtpo@amazon.com"/>
    <x v="0"/>
    <x v="2"/>
    <x v="1"/>
    <x v="2"/>
    <n v="29.784999999999997"/>
    <n v="89.35499999999999"/>
    <x v="1"/>
  </r>
  <r>
    <s v="UGK-07613-982"/>
    <x v="654"/>
    <s v="57808-90533-UE"/>
    <s v="A-M-0.5"/>
    <x v="3"/>
    <x v="822"/>
    <s v=" "/>
    <x v="0"/>
    <x v="2"/>
    <x v="0"/>
    <x v="1"/>
    <n v="6.75"/>
    <n v="20.25"/>
    <x v="1"/>
  </r>
  <r>
    <s v="OLA-68289-577"/>
    <x v="524"/>
    <s v="40226-52317-IO"/>
    <s v="A-M-0.5"/>
    <x v="1"/>
    <x v="850"/>
    <s v="ewilsonepq@eepurl.com"/>
    <x v="0"/>
    <x v="2"/>
    <x v="0"/>
    <x v="1"/>
    <n v="6.75"/>
    <n v="33.75"/>
    <x v="0"/>
  </r>
  <r>
    <s v="TNR-84447-052"/>
    <x v="655"/>
    <s v="34419-18068-AG"/>
    <s v="E-D-2.5"/>
    <x v="4"/>
    <x v="851"/>
    <s v="dduffiepr@time.com"/>
    <x v="0"/>
    <x v="1"/>
    <x v="2"/>
    <x v="2"/>
    <n v="27.945"/>
    <n v="111.78"/>
    <x v="1"/>
  </r>
  <r>
    <s v="FBZ-64200-586"/>
    <x v="523"/>
    <s v="51738-61457-RS"/>
    <s v="E-M-2.5"/>
    <x v="0"/>
    <x v="852"/>
    <s v="mmatiasekps@ucoz.ru"/>
    <x v="0"/>
    <x v="1"/>
    <x v="0"/>
    <x v="2"/>
    <n v="31.624999999999996"/>
    <n v="63.249999999999993"/>
    <x v="0"/>
  </r>
  <r>
    <s v="OBN-66334-505"/>
    <x v="656"/>
    <s v="86757-52367-ON"/>
    <s v="E-L-0.2"/>
    <x v="0"/>
    <x v="853"/>
    <s v="jcamillopt@shinystat.com"/>
    <x v="0"/>
    <x v="1"/>
    <x v="1"/>
    <x v="3"/>
    <n v="4.4550000000000001"/>
    <n v="8.91"/>
    <x v="0"/>
  </r>
  <r>
    <s v="NXM-89323-646"/>
    <x v="657"/>
    <s v="28158-93383-CK"/>
    <s v="E-D-1"/>
    <x v="2"/>
    <x v="854"/>
    <s v="kphilbrickpu@cdc.gov"/>
    <x v="0"/>
    <x v="1"/>
    <x v="2"/>
    <x v="0"/>
    <n v="12.15"/>
    <n v="12.15"/>
    <x v="0"/>
  </r>
  <r>
    <s v="NHI-23264-055"/>
    <x v="658"/>
    <s v="44799-09711-XW"/>
    <s v="A-D-0.5"/>
    <x v="4"/>
    <x v="855"/>
    <s v=" "/>
    <x v="0"/>
    <x v="2"/>
    <x v="2"/>
    <x v="1"/>
    <n v="5.97"/>
    <n v="23.88"/>
    <x v="0"/>
  </r>
  <r>
    <s v="EQH-53569-934"/>
    <x v="659"/>
    <s v="53667-91553-LT"/>
    <s v="E-M-1"/>
    <x v="4"/>
    <x v="856"/>
    <s v="bsillispw@istockphoto.com"/>
    <x v="0"/>
    <x v="1"/>
    <x v="0"/>
    <x v="0"/>
    <n v="13.75"/>
    <n v="55"/>
    <x v="1"/>
  </r>
  <r>
    <s v="XKK-06692-189"/>
    <x v="558"/>
    <s v="86579-92122-OC"/>
    <s v="R-D-1"/>
    <x v="3"/>
    <x v="857"/>
    <s v=" "/>
    <x v="0"/>
    <x v="0"/>
    <x v="2"/>
    <x v="0"/>
    <n v="8.9499999999999993"/>
    <n v="26.849999999999998"/>
    <x v="0"/>
  </r>
  <r>
    <s v="BYP-16005-016"/>
    <x v="660"/>
    <s v="01474-63436-TP"/>
    <s v="R-M-2.5"/>
    <x v="1"/>
    <x v="858"/>
    <s v="rcuttspy@techcrunch.com"/>
    <x v="0"/>
    <x v="0"/>
    <x v="0"/>
    <x v="2"/>
    <n v="22.884999999999998"/>
    <n v="114.42499999999998"/>
    <x v="1"/>
  </r>
  <r>
    <s v="LWS-13938-905"/>
    <x v="661"/>
    <s v="90533-82440-EE"/>
    <s v="A-M-2.5"/>
    <x v="5"/>
    <x v="859"/>
    <s v="mdelvespz@nature.com"/>
    <x v="0"/>
    <x v="2"/>
    <x v="0"/>
    <x v="2"/>
    <n v="25.874999999999996"/>
    <n v="155.24999999999997"/>
    <x v="0"/>
  </r>
  <r>
    <s v="OLH-95722-362"/>
    <x v="662"/>
    <s v="48553-69225-VX"/>
    <s v="L-D-0.5"/>
    <x v="3"/>
    <x v="860"/>
    <s v="dgrittonq0@nydailynews.com"/>
    <x v="0"/>
    <x v="3"/>
    <x v="2"/>
    <x v="1"/>
    <n v="7.77"/>
    <n v="23.31"/>
    <x v="0"/>
  </r>
  <r>
    <s v="OLH-95722-362"/>
    <x v="662"/>
    <s v="48553-69225-VX"/>
    <s v="R-M-2.5"/>
    <x v="4"/>
    <x v="860"/>
    <s v="dgrittonq0@nydailynews.com"/>
    <x v="0"/>
    <x v="0"/>
    <x v="0"/>
    <x v="2"/>
    <n v="22.884999999999998"/>
    <n v="91.539999999999992"/>
    <x v="0"/>
  </r>
  <r>
    <s v="KCW-50949-318"/>
    <x v="184"/>
    <s v="52374-27313-IV"/>
    <s v="E-L-1"/>
    <x v="1"/>
    <x v="861"/>
    <s v="dgutq2@umich.edu"/>
    <x v="0"/>
    <x v="1"/>
    <x v="1"/>
    <x v="0"/>
    <n v="14.85"/>
    <n v="74.25"/>
    <x v="0"/>
  </r>
  <r>
    <s v="JGZ-16947-591"/>
    <x v="663"/>
    <s v="14264-41252-SL"/>
    <s v="L-L-0.2"/>
    <x v="5"/>
    <x v="862"/>
    <s v="wpummeryq3@topsy.com"/>
    <x v="0"/>
    <x v="3"/>
    <x v="1"/>
    <x v="3"/>
    <n v="4.7549999999999999"/>
    <n v="28.53"/>
    <x v="1"/>
  </r>
  <r>
    <s v="LXS-63326-144"/>
    <x v="334"/>
    <s v="35367-50483-AR"/>
    <s v="R-L-0.5"/>
    <x v="0"/>
    <x v="863"/>
    <s v="gsiudaq4@nytimes.com"/>
    <x v="0"/>
    <x v="0"/>
    <x v="1"/>
    <x v="1"/>
    <n v="7.169999999999999"/>
    <n v="14.339999999999998"/>
    <x v="0"/>
  </r>
  <r>
    <s v="CZG-86544-655"/>
    <x v="664"/>
    <s v="69443-77665-QW"/>
    <s v="A-L-0.5"/>
    <x v="0"/>
    <x v="864"/>
    <s v="hcrowneq5@wufoo.com"/>
    <x v="1"/>
    <x v="2"/>
    <x v="1"/>
    <x v="1"/>
    <n v="7.77"/>
    <n v="15.54"/>
    <x v="0"/>
  </r>
  <r>
    <s v="WFV-88138-247"/>
    <x v="24"/>
    <s v="63411-51758-QC"/>
    <s v="R-L-1"/>
    <x v="3"/>
    <x v="865"/>
    <s v="vpawseyq6@tiny.cc"/>
    <x v="0"/>
    <x v="0"/>
    <x v="1"/>
    <x v="0"/>
    <n v="11.95"/>
    <n v="35.849999999999994"/>
    <x v="1"/>
  </r>
  <r>
    <s v="RFG-28227-288"/>
    <x v="12"/>
    <s v="68605-21835-UF"/>
    <s v="A-L-0.5"/>
    <x v="5"/>
    <x v="866"/>
    <s v="awaterhouseq7@istockphoto.com"/>
    <x v="0"/>
    <x v="2"/>
    <x v="1"/>
    <x v="1"/>
    <n v="7.77"/>
    <n v="46.62"/>
    <x v="1"/>
  </r>
  <r>
    <s v="QAK-77286-758"/>
    <x v="105"/>
    <s v="34786-30419-XY"/>
    <s v="R-L-0.5"/>
    <x v="1"/>
    <x v="867"/>
    <s v="fhaughianq8@1688.com"/>
    <x v="0"/>
    <x v="0"/>
    <x v="1"/>
    <x v="1"/>
    <n v="7.169999999999999"/>
    <n v="35.849999999999994"/>
    <x v="1"/>
  </r>
  <r>
    <s v="CZD-56716-840"/>
    <x v="665"/>
    <s v="15456-29250-RU"/>
    <s v="L-D-2.5"/>
    <x v="4"/>
    <x v="868"/>
    <s v=" "/>
    <x v="0"/>
    <x v="3"/>
    <x v="2"/>
    <x v="2"/>
    <n v="29.784999999999997"/>
    <n v="119.13999999999999"/>
    <x v="1"/>
  </r>
  <r>
    <s v="UBI-59229-277"/>
    <x v="44"/>
    <s v="00886-35803-FG"/>
    <s v="L-D-0.5"/>
    <x v="3"/>
    <x v="869"/>
    <s v=" "/>
    <x v="0"/>
    <x v="3"/>
    <x v="2"/>
    <x v="1"/>
    <n v="7.77"/>
    <n v="23.31"/>
    <x v="1"/>
  </r>
  <r>
    <s v="WJJ-37489-898"/>
    <x v="171"/>
    <s v="31599-82152-AD"/>
    <s v="A-M-1"/>
    <x v="2"/>
    <x v="870"/>
    <s v="rfaltinqb@topsy.com"/>
    <x v="1"/>
    <x v="2"/>
    <x v="0"/>
    <x v="0"/>
    <n v="11.25"/>
    <n v="11.25"/>
    <x v="1"/>
  </r>
  <r>
    <s v="ORX-57454-917"/>
    <x v="328"/>
    <s v="76209-39601-ZR"/>
    <s v="E-D-2.5"/>
    <x v="3"/>
    <x v="871"/>
    <s v="gcheekeqc@sitemeter.com"/>
    <x v="2"/>
    <x v="1"/>
    <x v="2"/>
    <x v="2"/>
    <n v="27.945"/>
    <n v="83.835000000000008"/>
    <x v="0"/>
  </r>
  <r>
    <s v="GRB-68838-629"/>
    <x v="648"/>
    <s v="15064-65241-HB"/>
    <s v="R-L-2.5"/>
    <x v="4"/>
    <x v="872"/>
    <s v="grattqd@phpbb.com"/>
    <x v="1"/>
    <x v="0"/>
    <x v="1"/>
    <x v="2"/>
    <n v="27.484999999999996"/>
    <n v="109.93999999999998"/>
    <x v="1"/>
  </r>
  <r>
    <s v="SHT-04865-419"/>
    <x v="666"/>
    <s v="69215-90789-DL"/>
    <s v="R-L-0.2"/>
    <x v="4"/>
    <x v="873"/>
    <s v=" "/>
    <x v="0"/>
    <x v="0"/>
    <x v="1"/>
    <x v="3"/>
    <n v="3.5849999999999995"/>
    <n v="14.339999999999998"/>
    <x v="0"/>
  </r>
  <r>
    <s v="UQI-28177-865"/>
    <x v="577"/>
    <s v="04317-46176-TB"/>
    <s v="R-L-0.2"/>
    <x v="5"/>
    <x v="874"/>
    <s v="ieberleinqf@hc360.com"/>
    <x v="0"/>
    <x v="0"/>
    <x v="1"/>
    <x v="3"/>
    <n v="3.5849999999999995"/>
    <n v="21.509999999999998"/>
    <x v="1"/>
  </r>
  <r>
    <s v="OIB-13664-879"/>
    <x v="114"/>
    <s v="04713-57765-KR"/>
    <s v="A-M-1"/>
    <x v="0"/>
    <x v="875"/>
    <s v="jdrengqg@uiuc.edu"/>
    <x v="1"/>
    <x v="2"/>
    <x v="0"/>
    <x v="0"/>
    <n v="11.25"/>
    <n v="22.5"/>
    <x v="0"/>
  </r>
  <r>
    <s v="PJS-30996-485"/>
    <x v="4"/>
    <s v="86579-92122-OC"/>
    <s v="A-L-0.2"/>
    <x v="2"/>
    <x v="857"/>
    <s v=" "/>
    <x v="0"/>
    <x v="2"/>
    <x v="1"/>
    <x v="3"/>
    <n v="3.8849999999999998"/>
    <n v="3.8849999999999998"/>
    <x v="0"/>
  </r>
  <r>
    <s v="HEL-86709-449"/>
    <x v="667"/>
    <s v="86579-92122-OC"/>
    <s v="E-D-2.5"/>
    <x v="2"/>
    <x v="857"/>
    <s v=" "/>
    <x v="0"/>
    <x v="1"/>
    <x v="2"/>
    <x v="2"/>
    <n v="27.945"/>
    <n v="27.945"/>
    <x v="0"/>
  </r>
  <r>
    <s v="NCH-55389-562"/>
    <x v="110"/>
    <s v="86579-92122-OC"/>
    <s v="E-L-2.5"/>
    <x v="1"/>
    <x v="857"/>
    <s v=" "/>
    <x v="0"/>
    <x v="1"/>
    <x v="1"/>
    <x v="2"/>
    <n v="34.154999999999994"/>
    <n v="170.77499999999998"/>
    <x v="0"/>
  </r>
  <r>
    <s v="NCH-55389-562"/>
    <x v="110"/>
    <s v="86579-92122-OC"/>
    <s v="R-L-2.5"/>
    <x v="0"/>
    <x v="857"/>
    <s v=" "/>
    <x v="0"/>
    <x v="0"/>
    <x v="1"/>
    <x v="2"/>
    <n v="27.484999999999996"/>
    <n v="54.969999999999992"/>
    <x v="0"/>
  </r>
  <r>
    <s v="NCH-55389-562"/>
    <x v="110"/>
    <s v="86579-92122-OC"/>
    <s v="E-L-1"/>
    <x v="2"/>
    <x v="857"/>
    <s v=" "/>
    <x v="0"/>
    <x v="1"/>
    <x v="1"/>
    <x v="0"/>
    <n v="14.85"/>
    <n v="14.85"/>
    <x v="0"/>
  </r>
  <r>
    <s v="NCH-55389-562"/>
    <x v="110"/>
    <s v="86579-92122-OC"/>
    <s v="A-L-0.2"/>
    <x v="0"/>
    <x v="857"/>
    <s v=" "/>
    <x v="0"/>
    <x v="2"/>
    <x v="1"/>
    <x v="3"/>
    <n v="3.8849999999999998"/>
    <n v="7.77"/>
    <x v="0"/>
  </r>
  <r>
    <s v="GUG-45603-775"/>
    <x v="668"/>
    <s v="40959-32642-DN"/>
    <s v="L-L-0.2"/>
    <x v="1"/>
    <x v="876"/>
    <s v="rstrathernqn@devhub.com"/>
    <x v="0"/>
    <x v="3"/>
    <x v="1"/>
    <x v="3"/>
    <n v="4.7549999999999999"/>
    <n v="23.774999999999999"/>
    <x v="0"/>
  </r>
  <r>
    <s v="KJB-98240-098"/>
    <x v="422"/>
    <s v="77746-08153-PM"/>
    <s v="L-L-1"/>
    <x v="1"/>
    <x v="877"/>
    <s v="cmiguelqo@exblog.jp"/>
    <x v="0"/>
    <x v="3"/>
    <x v="1"/>
    <x v="0"/>
    <n v="15.85"/>
    <n v="79.25"/>
    <x v="0"/>
  </r>
  <r>
    <s v="JMS-48374-462"/>
    <x v="669"/>
    <s v="49667-96708-JL"/>
    <s v="A-D-2.5"/>
    <x v="0"/>
    <x v="878"/>
    <s v=" "/>
    <x v="0"/>
    <x v="2"/>
    <x v="2"/>
    <x v="2"/>
    <n v="22.884999999999998"/>
    <n v="45.769999999999996"/>
    <x v="0"/>
  </r>
  <r>
    <s v="YIT-15877-117"/>
    <x v="670"/>
    <s v="24155-79322-EQ"/>
    <s v="R-D-1"/>
    <x v="2"/>
    <x v="879"/>
    <s v="mrocksqq@exblog.jp"/>
    <x v="1"/>
    <x v="0"/>
    <x v="2"/>
    <x v="0"/>
    <n v="8.9499999999999993"/>
    <n v="8.9499999999999993"/>
    <x v="0"/>
  </r>
  <r>
    <s v="YVK-82679-655"/>
    <x v="341"/>
    <s v="95342-88311-SF"/>
    <s v="R-M-0.5"/>
    <x v="4"/>
    <x v="880"/>
    <s v="yburrellsqr@vinaora.com"/>
    <x v="0"/>
    <x v="0"/>
    <x v="0"/>
    <x v="1"/>
    <n v="5.97"/>
    <n v="23.88"/>
    <x v="0"/>
  </r>
  <r>
    <s v="TYH-81940-054"/>
    <x v="671"/>
    <s v="69374-08133-RI"/>
    <s v="E-L-0.2"/>
    <x v="1"/>
    <x v="881"/>
    <s v="cgoodrumqs@goodreads.com"/>
    <x v="0"/>
    <x v="1"/>
    <x v="1"/>
    <x v="3"/>
    <n v="4.4550000000000001"/>
    <n v="22.274999999999999"/>
    <x v="1"/>
  </r>
  <r>
    <s v="HTY-30660-254"/>
    <x v="672"/>
    <s v="83844-95908-RX"/>
    <s v="R-M-1"/>
    <x v="3"/>
    <x v="882"/>
    <s v="jjefferysqt@blog.com"/>
    <x v="0"/>
    <x v="0"/>
    <x v="0"/>
    <x v="0"/>
    <n v="9.9499999999999993"/>
    <n v="29.849999999999998"/>
    <x v="0"/>
  </r>
  <r>
    <s v="GPW-43956-761"/>
    <x v="673"/>
    <s v="09667-09231-YM"/>
    <s v="E-L-0.5"/>
    <x v="5"/>
    <x v="883"/>
    <s v="bwardellqu@adobe.com"/>
    <x v="0"/>
    <x v="1"/>
    <x v="1"/>
    <x v="1"/>
    <n v="8.91"/>
    <n v="53.46"/>
    <x v="0"/>
  </r>
  <r>
    <s v="DWY-56352-412"/>
    <x v="674"/>
    <s v="55427-08059-DF"/>
    <s v="R-D-0.2"/>
    <x v="2"/>
    <x v="884"/>
    <s v="zwalisiakqv@ucsd.edu"/>
    <x v="1"/>
    <x v="0"/>
    <x v="2"/>
    <x v="3"/>
    <n v="2.6849999999999996"/>
    <n v="2.6849999999999996"/>
    <x v="0"/>
  </r>
  <r>
    <s v="PUH-55647-976"/>
    <x v="675"/>
    <s v="06624-54037-BQ"/>
    <s v="R-M-0.2"/>
    <x v="0"/>
    <x v="885"/>
    <s v="wleopoldqw@blogspot.com"/>
    <x v="0"/>
    <x v="0"/>
    <x v="0"/>
    <x v="3"/>
    <n v="2.9849999999999999"/>
    <n v="5.97"/>
    <x v="1"/>
  </r>
  <r>
    <s v="DTB-71371-705"/>
    <x v="539"/>
    <s v="48544-90737-AZ"/>
    <s v="L-D-1"/>
    <x v="2"/>
    <x v="886"/>
    <s v="cshaldersqx@cisco.com"/>
    <x v="0"/>
    <x v="3"/>
    <x v="2"/>
    <x v="0"/>
    <n v="12.95"/>
    <n v="12.95"/>
    <x v="0"/>
  </r>
  <r>
    <s v="ZDC-64769-740"/>
    <x v="676"/>
    <s v="79463-01597-FQ"/>
    <s v="E-M-0.5"/>
    <x v="2"/>
    <x v="887"/>
    <s v=" "/>
    <x v="0"/>
    <x v="1"/>
    <x v="0"/>
    <x v="1"/>
    <n v="8.25"/>
    <n v="8.25"/>
    <x v="1"/>
  </r>
  <r>
    <s v="TED-81959-419"/>
    <x v="677"/>
    <s v="27702-50024-XC"/>
    <s v="A-L-2.5"/>
    <x v="1"/>
    <x v="888"/>
    <s v="nfurberqz@jugem.jp"/>
    <x v="0"/>
    <x v="2"/>
    <x v="1"/>
    <x v="2"/>
    <n v="29.784999999999997"/>
    <n v="148.92499999999998"/>
    <x v="1"/>
  </r>
  <r>
    <s v="FDO-25756-141"/>
    <x v="629"/>
    <s v="57360-46846-NS"/>
    <s v="A-L-2.5"/>
    <x v="3"/>
    <x v="889"/>
    <s v=" "/>
    <x v="1"/>
    <x v="2"/>
    <x v="1"/>
    <x v="2"/>
    <n v="29.784999999999997"/>
    <n v="89.35499999999999"/>
    <x v="0"/>
  </r>
  <r>
    <s v="HKN-31467-517"/>
    <x v="662"/>
    <s v="84045-66771-SL"/>
    <s v="L-M-1"/>
    <x v="5"/>
    <x v="890"/>
    <s v="ckeaver1@ucoz.com"/>
    <x v="0"/>
    <x v="3"/>
    <x v="0"/>
    <x v="0"/>
    <n v="14.55"/>
    <n v="87.300000000000011"/>
    <x v="1"/>
  </r>
  <r>
    <s v="POF-29666-012"/>
    <x v="102"/>
    <s v="46885-00260-TL"/>
    <s v="R-D-0.5"/>
    <x v="2"/>
    <x v="891"/>
    <s v="sroseboroughr2@virginia.edu"/>
    <x v="0"/>
    <x v="0"/>
    <x v="2"/>
    <x v="1"/>
    <n v="5.3699999999999992"/>
    <n v="5.3699999999999992"/>
    <x v="0"/>
  </r>
  <r>
    <s v="IRX-59256-644"/>
    <x v="678"/>
    <s v="96446-62142-EN"/>
    <s v="A-D-0.2"/>
    <x v="3"/>
    <x v="892"/>
    <s v="ckingwellr3@squarespace.com"/>
    <x v="1"/>
    <x v="2"/>
    <x v="2"/>
    <x v="3"/>
    <n v="2.9849999999999999"/>
    <n v="8.9550000000000001"/>
    <x v="0"/>
  </r>
  <r>
    <s v="LTN-89139-350"/>
    <x v="679"/>
    <s v="07756-71018-GU"/>
    <s v="R-L-2.5"/>
    <x v="1"/>
    <x v="893"/>
    <s v="kcantor4@gmpg.org"/>
    <x v="0"/>
    <x v="0"/>
    <x v="1"/>
    <x v="2"/>
    <n v="27.484999999999996"/>
    <n v="137.42499999999998"/>
    <x v="0"/>
  </r>
  <r>
    <s v="TXF-79780-017"/>
    <x v="112"/>
    <s v="92048-47813-QB"/>
    <s v="R-L-1"/>
    <x v="1"/>
    <x v="894"/>
    <s v="mblakemorer5@nsw.gov.au"/>
    <x v="0"/>
    <x v="0"/>
    <x v="1"/>
    <x v="0"/>
    <n v="11.95"/>
    <n v="59.75"/>
    <x v="1"/>
  </r>
  <r>
    <s v="ALM-80762-974"/>
    <x v="55"/>
    <s v="84045-66771-SL"/>
    <s v="A-L-0.5"/>
    <x v="3"/>
    <x v="890"/>
    <s v="ckeaver1@ucoz.com"/>
    <x v="0"/>
    <x v="2"/>
    <x v="1"/>
    <x v="1"/>
    <n v="7.77"/>
    <n v="23.31"/>
    <x v="1"/>
  </r>
  <r>
    <s v="NXF-15738-707"/>
    <x v="680"/>
    <s v="28699-16256-XV"/>
    <s v="R-D-0.5"/>
    <x v="0"/>
    <x v="895"/>
    <s v=" "/>
    <x v="0"/>
    <x v="0"/>
    <x v="2"/>
    <x v="1"/>
    <n v="5.3699999999999992"/>
    <n v="10.739999999999998"/>
    <x v="1"/>
  </r>
  <r>
    <s v="MVV-19034-198"/>
    <x v="94"/>
    <s v="98476-63654-CG"/>
    <s v="E-D-2.5"/>
    <x v="5"/>
    <x v="896"/>
    <s v=" "/>
    <x v="0"/>
    <x v="1"/>
    <x v="2"/>
    <x v="2"/>
    <n v="27.945"/>
    <n v="167.67000000000002"/>
    <x v="0"/>
  </r>
  <r>
    <s v="KUX-19632-830"/>
    <x v="160"/>
    <s v="55409-07759-YG"/>
    <s v="E-D-0.2"/>
    <x v="5"/>
    <x v="897"/>
    <s v="cbernardotr9@wix.com"/>
    <x v="0"/>
    <x v="1"/>
    <x v="2"/>
    <x v="3"/>
    <n v="3.645"/>
    <n v="21.87"/>
    <x v="0"/>
  </r>
  <r>
    <s v="SNZ-44595-152"/>
    <x v="681"/>
    <s v="06136-65250-PG"/>
    <s v="R-L-1"/>
    <x v="0"/>
    <x v="898"/>
    <s v="kkemeryra@t.co"/>
    <x v="0"/>
    <x v="0"/>
    <x v="1"/>
    <x v="0"/>
    <n v="11.95"/>
    <n v="23.9"/>
    <x v="0"/>
  </r>
  <r>
    <s v="GQA-37241-629"/>
    <x v="502"/>
    <s v="08405-33165-BS"/>
    <s v="A-M-0.2"/>
    <x v="0"/>
    <x v="899"/>
    <s v="fparlotrb@forbes.com"/>
    <x v="0"/>
    <x v="2"/>
    <x v="0"/>
    <x v="3"/>
    <n v="3.375"/>
    <n v="6.75"/>
    <x v="0"/>
  </r>
  <r>
    <s v="WVV-79948-067"/>
    <x v="682"/>
    <s v="66070-30559-WI"/>
    <s v="E-M-2.5"/>
    <x v="2"/>
    <x v="900"/>
    <s v="rcheakrc@tripadvisor.com"/>
    <x v="1"/>
    <x v="1"/>
    <x v="0"/>
    <x v="2"/>
    <n v="31.624999999999996"/>
    <n v="31.624999999999996"/>
    <x v="0"/>
  </r>
  <r>
    <s v="LHX-81117-166"/>
    <x v="683"/>
    <s v="01282-28364-RZ"/>
    <s v="R-L-1"/>
    <x v="4"/>
    <x v="901"/>
    <s v="kogeneayrd@utexas.edu"/>
    <x v="0"/>
    <x v="0"/>
    <x v="1"/>
    <x v="0"/>
    <n v="11.95"/>
    <n v="47.8"/>
    <x v="1"/>
  </r>
  <r>
    <s v="GCD-75444-320"/>
    <x v="594"/>
    <s v="51277-93873-RP"/>
    <s v="L-M-2.5"/>
    <x v="2"/>
    <x v="902"/>
    <s v="cayrere@symantec.com"/>
    <x v="0"/>
    <x v="3"/>
    <x v="0"/>
    <x v="2"/>
    <n v="33.464999999999996"/>
    <n v="33.464999999999996"/>
    <x v="1"/>
  </r>
  <r>
    <s v="SGA-30059-217"/>
    <x v="389"/>
    <s v="84405-83364-DG"/>
    <s v="A-D-0.5"/>
    <x v="1"/>
    <x v="903"/>
    <s v="lkynetonrf@macromedia.com"/>
    <x v="2"/>
    <x v="2"/>
    <x v="2"/>
    <x v="1"/>
    <n v="5.97"/>
    <n v="29.849999999999998"/>
    <x v="0"/>
  </r>
  <r>
    <s v="GNL-98714-885"/>
    <x v="583"/>
    <s v="83731-53280-YC"/>
    <s v="R-M-1"/>
    <x v="3"/>
    <x v="904"/>
    <s v=" "/>
    <x v="2"/>
    <x v="0"/>
    <x v="0"/>
    <x v="0"/>
    <n v="9.9499999999999993"/>
    <n v="29.849999999999998"/>
    <x v="0"/>
  </r>
  <r>
    <s v="OQA-93249-841"/>
    <x v="647"/>
    <s v="03917-13632-KC"/>
    <s v="A-M-2.5"/>
    <x v="5"/>
    <x v="905"/>
    <s v=" "/>
    <x v="0"/>
    <x v="2"/>
    <x v="0"/>
    <x v="2"/>
    <n v="25.874999999999996"/>
    <n v="155.24999999999997"/>
    <x v="0"/>
  </r>
  <r>
    <s v="DUV-12075-132"/>
    <x v="366"/>
    <s v="62494-09113-RP"/>
    <s v="E-D-0.2"/>
    <x v="1"/>
    <x v="906"/>
    <s v=" "/>
    <x v="0"/>
    <x v="1"/>
    <x v="2"/>
    <x v="3"/>
    <n v="3.645"/>
    <n v="18.225000000000001"/>
    <x v="1"/>
  </r>
  <r>
    <s v="DUV-12075-132"/>
    <x v="366"/>
    <s v="62494-09113-RP"/>
    <s v="L-D-0.5"/>
    <x v="0"/>
    <x v="906"/>
    <s v=" "/>
    <x v="0"/>
    <x v="3"/>
    <x v="2"/>
    <x v="1"/>
    <n v="7.77"/>
    <n v="15.54"/>
    <x v="1"/>
  </r>
  <r>
    <s v="KPO-24942-184"/>
    <x v="684"/>
    <s v="70567-65133-CN"/>
    <s v="L-L-2.5"/>
    <x v="3"/>
    <x v="907"/>
    <s v=" "/>
    <x v="1"/>
    <x v="3"/>
    <x v="1"/>
    <x v="2"/>
    <n v="36.454999999999998"/>
    <n v="109.36499999999999"/>
    <x v="1"/>
  </r>
  <r>
    <s v="SRJ-79353-838"/>
    <x v="506"/>
    <s v="77869-81373-AY"/>
    <s v="A-L-1"/>
    <x v="5"/>
    <x v="908"/>
    <s v=" "/>
    <x v="0"/>
    <x v="2"/>
    <x v="1"/>
    <x v="0"/>
    <n v="12.95"/>
    <n v="77.699999999999989"/>
    <x v="1"/>
  </r>
  <r>
    <s v="XBV-40336-071"/>
    <x v="685"/>
    <s v="38536-98293-JZ"/>
    <s v="A-D-0.2"/>
    <x v="3"/>
    <x v="909"/>
    <s v=" "/>
    <x v="1"/>
    <x v="2"/>
    <x v="2"/>
    <x v="3"/>
    <n v="2.9849999999999999"/>
    <n v="8.9550000000000001"/>
    <x v="1"/>
  </r>
  <r>
    <s v="RLM-96511-467"/>
    <x v="191"/>
    <s v="43014-53743-XK"/>
    <s v="R-L-2.5"/>
    <x v="2"/>
    <x v="910"/>
    <s v="jtewelsonrn@samsung.com"/>
    <x v="0"/>
    <x v="0"/>
    <x v="1"/>
    <x v="2"/>
    <n v="27.484999999999996"/>
    <n v="27.484999999999996"/>
    <x v="1"/>
  </r>
  <r>
    <s v="AEZ-13242-456"/>
    <x v="686"/>
    <s v="62494-09113-RP"/>
    <s v="R-M-0.5"/>
    <x v="1"/>
    <x v="906"/>
    <s v=" "/>
    <x v="0"/>
    <x v="0"/>
    <x v="0"/>
    <x v="1"/>
    <n v="5.97"/>
    <n v="29.849999999999998"/>
    <x v="1"/>
  </r>
  <r>
    <s v="UME-75640-698"/>
    <x v="687"/>
    <s v="62494-09113-RP"/>
    <s v="A-M-0.5"/>
    <x v="4"/>
    <x v="906"/>
    <s v=" "/>
    <x v="0"/>
    <x v="2"/>
    <x v="0"/>
    <x v="1"/>
    <n v="6.75"/>
    <n v="27"/>
    <x v="1"/>
  </r>
  <r>
    <s v="GJC-66474-557"/>
    <x v="629"/>
    <s v="64965-78386-MY"/>
    <s v="A-D-1"/>
    <x v="2"/>
    <x v="911"/>
    <s v="njennyrq@bigcartel.com"/>
    <x v="0"/>
    <x v="2"/>
    <x v="2"/>
    <x v="0"/>
    <n v="9.9499999999999993"/>
    <n v="9.9499999999999993"/>
    <x v="1"/>
  </r>
  <r>
    <s v="IRV-20769-219"/>
    <x v="688"/>
    <s v="77131-58092-GE"/>
    <s v="E-M-0.2"/>
    <x v="3"/>
    <x v="912"/>
    <s v=" "/>
    <x v="2"/>
    <x v="1"/>
    <x v="0"/>
    <x v="3"/>
    <n v="4.125"/>
    <n v="12.37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5A08E1-6847-4972-BB94-A3D7B76A6135}" name="PivotTable1" cacheId="7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7">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items count="6">
        <item x="2"/>
        <item x="0"/>
        <item x="3"/>
        <item x="4"/>
        <item x="1"/>
        <item x="5"/>
      </items>
    </pivotField>
    <pivotField compact="0" outline="0" showAll="0" defaultSubtotal="0"/>
    <pivotField compact="0" outline="0" showAll="0" defaultSubtotal="0"/>
    <pivotField compact="0" outline="0" showAll="0" defaultSubtotal="0">
      <items count="3">
        <item x="1"/>
        <item x="2"/>
        <item x="0"/>
      </items>
    </pivotField>
    <pivotField axis="axisCol"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71" outline="0" showAll="0" defaultSubtotal="0"/>
    <pivotField dataField="1" compact="0" numFmtId="171" outline="0" showAll="0" defaultSubtotal="0"/>
    <pivotField compact="0" outline="0" showAll="0" defaultSubtotal="0">
      <items count="2">
        <item x="1"/>
        <item x="0"/>
      </items>
    </pivotField>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axis="axisRow" compact="0" outline="0" showAll="0" defaultSubtotal="0">
      <items count="6">
        <item sd="0" x="0"/>
        <item x="1"/>
        <item x="2"/>
        <item x="3"/>
        <item x="4"/>
        <item sd="0" x="5"/>
      </items>
    </pivotField>
  </pivotFields>
  <rowFields count="2">
    <field x="16"/>
    <field x="14"/>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0" baseItem="0"/>
  </dataFields>
  <chartFormats count="10">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3" format="8" series="1">
      <pivotArea type="data" outline="0" fieldPosition="0">
        <references count="2">
          <reference field="4294967294" count="1" selected="0">
            <x v="0"/>
          </reference>
          <reference field="8" count="1" selected="0">
            <x v="0"/>
          </reference>
        </references>
      </pivotArea>
    </chartFormat>
    <chartFormat chart="3" format="9" series="1">
      <pivotArea type="data" outline="0" fieldPosition="0">
        <references count="2">
          <reference field="4294967294" count="1" selected="0">
            <x v="0"/>
          </reference>
          <reference field="8" count="1" selected="0">
            <x v="1"/>
          </reference>
        </references>
      </pivotArea>
    </chartFormat>
    <chartFormat chart="3" format="10" series="1">
      <pivotArea type="data" outline="0" fieldPosition="0">
        <references count="2">
          <reference field="4294967294" count="1" selected="0">
            <x v="0"/>
          </reference>
          <reference field="8" count="1" selected="0">
            <x v="2"/>
          </reference>
        </references>
      </pivotArea>
    </chartFormat>
    <chartFormat chart="3" format="11" series="1">
      <pivotArea type="data" outline="0" fieldPosition="0">
        <references count="2">
          <reference field="4294967294" count="1" selected="0">
            <x v="0"/>
          </reference>
          <reference field="8" count="1" selected="0">
            <x v="3"/>
          </reference>
        </references>
      </pivotArea>
    </chartFormat>
    <chartFormat chart="3" format="12"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58C36A-811E-4C60-98BC-DAF061DAFDDD}" name="PivotTable2" cacheId="7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B6" firstHeaderRow="1" firstDataRow="1" firstDataCol="1"/>
  <pivotFields count="17">
    <pivotField compact="0" outline="0" showAll="0"/>
    <pivotField compact="0" numFmtId="14"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items count="7">
        <item x="2"/>
        <item x="0"/>
        <item x="3"/>
        <item x="4"/>
        <item x="1"/>
        <item x="5"/>
        <item t="default"/>
      </items>
    </pivotField>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71" outline="0" showAll="0"/>
    <pivotField dataField="1" compact="0" numFmtId="171" outline="0" showAll="0"/>
    <pivotField compact="0" outline="0" showAll="0">
      <items count="3">
        <item x="1"/>
        <item x="0"/>
        <item t="default"/>
      </items>
    </pivotField>
    <pivotField compact="0" outline="0" showAll="0" defaultSubtotal="0"/>
    <pivotField compact="0" outline="0" showAll="0" defaultSubtotal="0"/>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4">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323CB6-A331-4C05-869D-F2B2F5F9071A}" name="PivotTable3" cacheId="7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B8" firstHeaderRow="1" firstDataRow="1" firstDataCol="1"/>
  <pivotFields count="17">
    <pivotField compact="0" outline="0" showAll="0"/>
    <pivotField compact="0" numFmtId="14"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items count="7">
        <item x="2"/>
        <item x="0"/>
        <item x="3"/>
        <item x="4"/>
        <item x="1"/>
        <item x="5"/>
        <item t="default"/>
      </items>
    </pivotField>
    <pivotField axis="axisRow" compact="0" outline="0" showAll="0" measureFilter="1">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pivotField>
    <pivotField compact="0" outline="0" showAll="0"/>
    <pivotField compact="0" outline="0" showAll="0">
      <items count="4">
        <item x="1"/>
        <item x="2"/>
        <item x="0"/>
        <item t="default"/>
      </items>
    </pivotField>
    <pivotField compact="0" outline="0" showAll="0"/>
    <pivotField compact="0" outline="0" showAll="0"/>
    <pivotField compact="0" numFmtId="166" outline="0" showAll="0">
      <items count="5">
        <item x="3"/>
        <item x="1"/>
        <item x="0"/>
        <item x="2"/>
        <item t="default"/>
      </items>
    </pivotField>
    <pivotField compact="0" numFmtId="171" outline="0" showAll="0"/>
    <pivotField dataField="1" compact="0" numFmtId="171" outline="0" showAll="0"/>
    <pivotField compact="0" outline="0" showAll="0">
      <items count="3">
        <item x="1"/>
        <item x="0"/>
        <item t="default"/>
      </items>
    </pivotField>
    <pivotField compact="0" outline="0" showAll="0" defaultSubtotal="0"/>
    <pivotField compact="0" outline="0" showAll="0" defaultSubtotal="0"/>
    <pivotField compact="0" outline="0" showAll="0" defaultSubtotal="0">
      <items count="6">
        <item x="0"/>
        <item x="1"/>
        <item x="2"/>
        <item x="3"/>
        <item x="4"/>
        <item x="5"/>
      </items>
    </pivotField>
  </pivotFields>
  <rowFields count="1">
    <field x="5"/>
  </rowFields>
  <rowItems count="5">
    <i>
      <x v="28"/>
    </i>
    <i>
      <x v="125"/>
    </i>
    <i>
      <x v="255"/>
    </i>
    <i>
      <x v="646"/>
    </i>
    <i>
      <x v="831"/>
    </i>
  </rowItems>
  <colItems count="1">
    <i/>
  </colItems>
  <dataFields count="1">
    <dataField name="Sum of Sales" fld="12" baseField="5" baseItem="125" numFmtId="168"/>
  </dataFields>
  <chartFormats count="2">
    <chartFormat chart="0"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5134C55-E3A1-4448-8274-7B13C75B4B1A}" name="PivotTable4" cacheId="7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B6" firstHeaderRow="1" firstDataRow="1" firstDataCol="1"/>
  <pivotFields count="17">
    <pivotField compact="0" outline="0" showAll="0"/>
    <pivotField compact="0" numFmtId="14"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items count="7">
        <item x="2"/>
        <item x="0"/>
        <item x="3"/>
        <item x="4"/>
        <item x="1"/>
        <item x="5"/>
        <item t="default"/>
      </items>
    </pivotField>
    <pivotField compact="0" outline="0" showAll="0"/>
    <pivotField compact="0" outline="0" showAll="0"/>
    <pivotField compact="0" outline="0" showAll="0">
      <items count="4">
        <item x="1"/>
        <item x="2"/>
        <item x="0"/>
        <item t="default"/>
      </items>
    </pivotField>
    <pivotField compact="0" outline="0" showAll="0"/>
    <pivotField axis="axisRow" compact="0" outline="0" showAll="0">
      <items count="4">
        <item x="2"/>
        <item x="1"/>
        <item x="0"/>
        <item t="default"/>
      </items>
    </pivotField>
    <pivotField compact="0" numFmtId="166" outline="0" showAll="0">
      <items count="5">
        <item x="3"/>
        <item x="1"/>
        <item x="0"/>
        <item x="2"/>
        <item t="default"/>
      </items>
    </pivotField>
    <pivotField compact="0" numFmtId="171" outline="0" showAll="0"/>
    <pivotField dataField="1" compact="0" numFmtId="171" outline="0" showAll="0"/>
    <pivotField compact="0" outline="0" showAll="0">
      <items count="3">
        <item x="1"/>
        <item x="0"/>
        <item t="default"/>
      </items>
    </pivotField>
    <pivotField compact="0" outline="0" showAll="0" defaultSubtotal="0"/>
    <pivotField compact="0" outline="0" showAll="0" defaultSubtotal="0"/>
    <pivotField compact="0" outline="0" showAll="0" defaultSubtotal="0">
      <items count="6">
        <item x="0"/>
        <item x="1"/>
        <item x="2"/>
        <item x="3"/>
        <item x="4"/>
        <item x="5"/>
      </items>
    </pivotField>
  </pivotFields>
  <rowFields count="1">
    <field x="9"/>
  </rowFields>
  <rowItems count="3">
    <i>
      <x/>
    </i>
    <i>
      <x v="1"/>
    </i>
    <i>
      <x v="2"/>
    </i>
  </rowItems>
  <colItems count="1">
    <i/>
  </colItems>
  <dataFields count="1">
    <dataField name="Average of Sales" fld="12" subtotal="average" baseField="9" baseItem="0" numFmtId="167"/>
  </dataField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1"/>
          </reference>
        </references>
      </pivotArea>
    </chartFormat>
    <chartFormat chart="0" format="2">
      <pivotArea type="data" outline="0" fieldPosition="0">
        <references count="2">
          <reference field="4294967294" count="1" selected="0">
            <x v="0"/>
          </reference>
          <reference field="9" count="1" selected="0">
            <x v="0"/>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9" count="1" selected="0">
            <x v="0"/>
          </reference>
        </references>
      </pivotArea>
    </chartFormat>
    <chartFormat chart="5" format="9">
      <pivotArea type="data" outline="0" fieldPosition="0">
        <references count="2">
          <reference field="4294967294" count="1" selected="0">
            <x v="0"/>
          </reference>
          <reference field="9" count="1" selected="0">
            <x v="1"/>
          </reference>
        </references>
      </pivotArea>
    </chartFormat>
    <chartFormat chart="5" format="10">
      <pivotArea type="data" outline="0" fieldPosition="0">
        <references count="2">
          <reference field="4294967294" count="1" selected="0">
            <x v="0"/>
          </reference>
          <reference field="9"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3BEC827-1192-4F7A-8E38-461A80C5BAEE}" name="PivotTable5" cacheId="7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C20" firstHeaderRow="1" firstDataRow="1" firstDataCol="0"/>
  <pivotFields count="17">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items count="7">
        <item x="2"/>
        <item x="0"/>
        <item x="3"/>
        <item x="4"/>
        <item x="1"/>
        <item x="5"/>
        <item t="default"/>
      </items>
    </pivotField>
    <pivotField showAll="0"/>
    <pivotField showAll="0"/>
    <pivotField showAll="0">
      <items count="4">
        <item x="1"/>
        <item x="2"/>
        <item x="0"/>
        <item t="default"/>
      </items>
    </pivotField>
    <pivotField showAll="0"/>
    <pivotField showAll="0"/>
    <pivotField numFmtId="166" showAll="0">
      <items count="5">
        <item x="3"/>
        <item x="1"/>
        <item x="0"/>
        <item x="2"/>
        <item t="default"/>
      </items>
    </pivotField>
    <pivotField numFmtId="171" showAll="0"/>
    <pivotField numFmtId="171" showAll="0"/>
    <pivotField showAll="0">
      <items count="3">
        <item x="1"/>
        <item x="0"/>
        <item t="default"/>
      </items>
    </pivotField>
    <pivotField showAll="0" defaultSubtotal="0"/>
    <pivotField showAll="0" defaultSubtotal="0"/>
    <pivotField showAll="0" defaultSubtotal="0">
      <items count="6">
        <item x="0"/>
        <item x="1"/>
        <item x="2"/>
        <item x="3"/>
        <item x="4"/>
        <item x="5"/>
      </items>
    </pivotField>
  </pivot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ntity" xr10:uid="{853C71F7-86ED-4DB0-A7CF-9E1EA9065F7D}" sourceName="Quantity">
  <pivotTables>
    <pivotTable tabId="31" name="PivotTable5"/>
    <pivotTable tabId="30" name="PivotTable4"/>
    <pivotTable tabId="29" name="PivotTable3"/>
    <pivotTable tabId="27" name="PivotTable1"/>
    <pivotTable tabId="28" name="PivotTable2"/>
  </pivotTables>
  <data>
    <tabular pivotCacheId="1027530781">
      <items count="6">
        <i x="2" s="1"/>
        <i x="0" s="1"/>
        <i x="3" s="1"/>
        <i x="4" s="1"/>
        <i x="1"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6B377EDB-DCF1-43FD-B1E6-3C2918655D32}" sourceName="Country">
  <pivotTables>
    <pivotTable tabId="31" name="PivotTable5"/>
    <pivotTable tabId="30" name="PivotTable4"/>
    <pivotTable tabId="29" name="PivotTable3"/>
    <pivotTable tabId="27" name="PivotTable1"/>
    <pivotTable tabId="28" name="PivotTable2"/>
  </pivotTables>
  <data>
    <tabular pivotCacheId="1027530781">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1" xr10:uid="{A86416B2-F029-4E3E-A0E1-AE37FE3B90A4}" sourceName="Size">
  <pivotTables>
    <pivotTable tabId="31" name="PivotTable5"/>
    <pivotTable tabId="30" name="PivotTable4"/>
    <pivotTable tabId="29" name="PivotTable3"/>
    <pivotTable tabId="27" name="PivotTable1"/>
    <pivotTable tabId="28" name="PivotTable2"/>
  </pivotTables>
  <data>
    <tabular pivotCacheId="1027530781">
      <items count="4">
        <i x="3" s="1"/>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1" xr10:uid="{98E6B99D-26D3-4FA3-92EA-70788A88B2D5}" sourceName="Loyalty Card">
  <pivotTables>
    <pivotTable tabId="31" name="PivotTable5"/>
    <pivotTable tabId="30" name="PivotTable4"/>
    <pivotTable tabId="29" name="PivotTable3"/>
    <pivotTable tabId="27" name="PivotTable1"/>
    <pivotTable tabId="28" name="PivotTable2"/>
  </pivotTables>
  <data>
    <tabular pivotCacheId="102753078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ntity 1" xr10:uid="{A69CB9CC-CE2E-4164-9633-AC36B3A8E520}" cache="Slicer_Quantity" caption="Quantity" style="SlicerStyleDark2" rowHeight="234950"/>
  <slicer name="Country 2" xr10:uid="{165E24F9-BC4F-4603-926C-68D60E9D8387}" cache="Slicer_Country1" caption="Country" style="SlicerStyleDark2" rowHeight="234950"/>
  <slicer name="Size 2" xr10:uid="{C5B65184-AC74-43F7-98C6-89A23E2238D1}" cache="Slicer_Size1" caption="Size" style="SlicerStyleDark2" rowHeight="234950"/>
  <slicer name="Loyalty Card 2" xr10:uid="{2652EF75-B308-40A1-8F97-54AB13E79485}" cache="Slicer_Loyalty_Card1" caption="Loyalty Card" style="SlicerStyleDark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ntity" xr10:uid="{B26F4013-BA93-4CD9-A213-F78614D7A21B}" cache="Slicer_Quantity" caption="Quantity" style="SlicerStyleDark2" rowHeight="234950"/>
  <slicer name="Country 1" xr10:uid="{C3DB733F-F6E6-43E2-A6A7-157B5D70A9B1}" cache="Slicer_Country1" caption="Country" style="SlicerStyleDark2" rowHeight="234950"/>
  <slicer name="Size 1" xr10:uid="{E0C91F30-FA95-48FA-9B00-F756A1D6C0D4}" cache="Slicer_Size1" caption="Size" style="SlicerStyleDark2" rowHeight="234950"/>
  <slicer name="Loyalty Card 1" xr10:uid="{E8245D16-DC22-4B70-92BB-B4860299F478}" cache="Slicer_Loyalty_Card1" caption="Loyalty Card" style="SlicerStyleDark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F33B12B-BD8B-4241-B198-D49202C2E1CF}" name="Table2" displayName="Table2" ref="A1:N1001" totalsRowShown="0" headerRowDxfId="4" tableBorderDxfId="15">
  <autoFilter ref="A1:N1001" xr:uid="{9F33B12B-BD8B-4241-B198-D49202C2E1CF}"/>
  <tableColumns count="14">
    <tableColumn id="1" xr3:uid="{D2B22580-DC6F-44E3-9B8B-7319B1D3029B}" name="Order ID" dataDxfId="14"/>
    <tableColumn id="2" xr3:uid="{8DDC70CB-AB55-4CF7-AE37-BE9FC5EAA81D}" name="Order Date" dataDxfId="13"/>
    <tableColumn id="3" xr3:uid="{605B4F71-C042-49A8-AE46-048851BB38BB}" name="Customer ID" dataDxfId="12"/>
    <tableColumn id="4" xr3:uid="{D924BC18-4C54-4999-9063-7E54176F1489}" name="Product ID" dataDxfId="11"/>
    <tableColumn id="5" xr3:uid="{F7A6742A-6BA6-4B0F-9566-DE8582F3F0B3}" name="Quantity" dataDxfId="10"/>
    <tableColumn id="6" xr3:uid="{6C291EEC-2B00-474F-9D47-7AB0AD6F6A75}" name="Customer Name" dataDxfId="9">
      <calculatedColumnFormula>VLOOKUP(C2,customers!A$1:I$1001,2,FALSE)</calculatedColumnFormula>
    </tableColumn>
    <tableColumn id="7" xr3:uid="{DBD95DDC-D4D1-442F-854F-0F01E30BBC34}" name="Email" dataDxfId="8">
      <calculatedColumnFormula>IF(VLOOKUP(C2,customers!A$1:I$1001,3,FALSE)=0," ",VLOOKUP(C2,customers!A$1:I$1001,3,FALSE))</calculatedColumnFormula>
    </tableColumn>
    <tableColumn id="8" xr3:uid="{3CF0CA39-C935-4047-8A8C-4646EBA0450C}" name="Country" dataDxfId="7">
      <calculatedColumnFormula>VLOOKUP(C2,customers!A$1:I$1001,7,FALSE)</calculatedColumnFormula>
    </tableColumn>
    <tableColumn id="9" xr3:uid="{C43E4EA8-2EBD-48A5-8178-4B9C2936BB3F}" name="Coffee Type" dataDxfId="3">
      <calculatedColumnFormula>IF(INDEX(products!$A$1:$G$49,MATCH(orders!$D2,products!$A$1:$A$49,0),MATCH(orders!I$1,products!$A$1:$G$1,0))="Rob","Robusta",IF(INDEX(products!$A$1:$G$49,MATCH(orders!$D2,products!$A$1:$A$49,0),MATCH(orders!I$1,products!$A$1:$G$1,0))="Exc","Excelsa",IF(INDEX(products!$A$1:$G$49,MATCH(orders!$D2,products!$A$1:$A$49,0),MATCH(orders!I$1,products!$A$1:$G$1,0))="Ara","Arabica","Liberica")))</calculatedColumnFormula>
    </tableColumn>
    <tableColumn id="10" xr3:uid="{7AA2360F-709D-4D5A-8269-125CC977599E}" name="Roast Type" dataDxfId="2">
      <calculatedColumnFormula>IF(INDEX(products!$A$1:$G$49,MATCH(orders!$D2,products!$A$1:$A$49,0),MATCH(orders!J$1,products!$A$1:$G$1,0))="M","Medium",IF(INDEX(products!$A$1:$G$49,MATCH(orders!$D2,products!$A$1:$A$49,0),MATCH(orders!J$1,products!$A$1:$G$1,0))="L","Light","Dark"))</calculatedColumnFormula>
    </tableColumn>
    <tableColumn id="11" xr3:uid="{D167365C-9158-4613-A929-A447A3C52D92}" name="Size" dataDxfId="1">
      <calculatedColumnFormula>INDEX(products!$A$1:$G$49,MATCH(orders!$D2,products!$A$1:$A$49,0),MATCH(orders!K$1,products!$A$1:$G$1,0))</calculatedColumnFormula>
    </tableColumn>
    <tableColumn id="12" xr3:uid="{46149736-8F29-48FF-BD75-B483702CF4A9}" name="Unit Price" dataDxfId="0">
      <calculatedColumnFormula>INDEX(products!$A$1:$G$49,MATCH(orders!$D2,products!$A$1:$A$49,0),MATCH(orders!L$1,products!$A$1:$G$1,0))</calculatedColumnFormula>
    </tableColumn>
    <tableColumn id="13" xr3:uid="{92CB09CF-4DB3-4700-B10C-20D790EEBCB6}" name="Sales" dataDxfId="6">
      <calculatedColumnFormula>E2*L2</calculatedColumnFormula>
    </tableColumn>
    <tableColumn id="14" xr3:uid="{059274B5-CD5A-43AC-9B30-26B95163F31C}" name="Loyalty Card" dataDxfId="5">
      <calculatedColumnFormula>VLOOKUP(orders!$F2,customers!B$1:I$1001,8,FALSE)</calculatedColumnFormula>
    </tableColumn>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1" xr10:uid="{AE3F985A-FC44-441E-AD48-93CC41D0F99D}" sourceName="Order Date">
  <pivotTables>
    <pivotTable tabId="31" name="PivotTable5"/>
    <pivotTable tabId="30" name="PivotTable4"/>
    <pivotTable tabId="29" name="PivotTable3"/>
    <pivotTable tabId="27" name="PivotTable1"/>
    <pivotTable tabId="28" name="PivotTable2"/>
  </pivotTables>
  <state minimalRefreshVersion="6" lastRefreshVersion="6" pivotCacheId="102753078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6BC72722-4F40-4489-9908-47E1631EACCD}" cache="NativeTimeline_Order_Date1" caption="Order Date" level="2" selectionLevel="2" scrollPosition="2021-03-30T00:00:00" style="TimeSlicerStyleDark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423A4E21-26F0-42BB-BE29-9CF8D5F3E399}" cache="NativeTimeline_Order_Date1" caption="Order Date" level="2" selectionLevel="2" scrollPosition="2022-06-06T00:00:00" style="TimeSlicerStyleDark2"/>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ivotTable" Target="../pivotTables/pivotTable5.xml"/><Relationship Id="rId4" Type="http://schemas.microsoft.com/office/2011/relationships/timeline" Target="../timelines/timelin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92F2B5-1D91-4F65-9C37-9D4E16856E07}">
  <dimension ref="B1:AJ5"/>
  <sheetViews>
    <sheetView showGridLines="0" topLeftCell="J1" zoomScale="40" zoomScaleNormal="40" workbookViewId="0">
      <selection activeCell="AY28" sqref="AY28"/>
    </sheetView>
  </sheetViews>
  <sheetFormatPr defaultRowHeight="14.4" x14ac:dyDescent="0.3"/>
  <cols>
    <col min="1" max="1" width="1.77734375" customWidth="1"/>
  </cols>
  <sheetData>
    <row r="1" spans="2:36" ht="4.95" customHeight="1" x14ac:dyDescent="0.3"/>
    <row r="2" spans="2:36" ht="14.4" customHeight="1" x14ac:dyDescent="0.3">
      <c r="B2" s="8" t="s">
        <v>6222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row>
    <row r="3" spans="2:36" ht="14.4" customHeight="1" x14ac:dyDescent="0.3">
      <c r="B3" s="8"/>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row>
    <row r="4" spans="2:36" ht="14.4" customHeight="1" x14ac:dyDescent="0.3">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2:36" ht="14.4" customHeight="1" x14ac:dyDescent="0.3">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row>
  </sheetData>
  <mergeCells count="1">
    <mergeCell ref="B2:AJ5"/>
  </mergeCells>
  <pageMargins left="0.7" right="0.7" top="0.75" bottom="0.75" header="0.3" footer="0.3"/>
  <pageSetup paperSize="9" orientation="portrait" horizontalDpi="4294967292" verticalDpi="120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28EFB-81F4-4994-AC38-BCC1D461CE9F}">
  <dimension ref="A3:F48"/>
  <sheetViews>
    <sheetView topLeftCell="D1" zoomScale="50" zoomScaleNormal="50" workbookViewId="0">
      <selection activeCell="A7" sqref="A7"/>
    </sheetView>
  </sheetViews>
  <sheetFormatPr defaultRowHeight="14.4" x14ac:dyDescent="0.3"/>
  <cols>
    <col min="1" max="1" width="12.5546875" bestFit="1" customWidth="1"/>
    <col min="2" max="2" width="26" bestFit="1" customWidth="1"/>
    <col min="3" max="3" width="17.33203125" bestFit="1" customWidth="1"/>
    <col min="4" max="4" width="9" bestFit="1" customWidth="1"/>
    <col min="5" max="5" width="9.33203125" bestFit="1" customWidth="1"/>
    <col min="6" max="6" width="9.5546875" bestFit="1" customWidth="1"/>
    <col min="7" max="7" width="9" bestFit="1" customWidth="1"/>
  </cols>
  <sheetData>
    <row r="3" spans="1:6" x14ac:dyDescent="0.3">
      <c r="A3" s="4" t="s">
        <v>6203</v>
      </c>
      <c r="C3" s="4" t="s">
        <v>9</v>
      </c>
    </row>
    <row r="4" spans="1:6" x14ac:dyDescent="0.3">
      <c r="A4" s="4" t="s">
        <v>6220</v>
      </c>
      <c r="B4" s="4" t="s">
        <v>6221</v>
      </c>
      <c r="C4" t="s">
        <v>6198</v>
      </c>
      <c r="D4" t="s">
        <v>6197</v>
      </c>
      <c r="E4" t="s">
        <v>6199</v>
      </c>
      <c r="F4" t="s">
        <v>6196</v>
      </c>
    </row>
    <row r="5" spans="1:6" x14ac:dyDescent="0.3">
      <c r="A5" t="s">
        <v>6204</v>
      </c>
      <c r="B5" t="s">
        <v>6208</v>
      </c>
      <c r="C5" s="38">
        <v>186.85499999999999</v>
      </c>
      <c r="D5" s="38">
        <v>305.97000000000003</v>
      </c>
      <c r="E5" s="38">
        <v>213.15999999999997</v>
      </c>
      <c r="F5" s="38">
        <v>123</v>
      </c>
    </row>
    <row r="6" spans="1:6" x14ac:dyDescent="0.3">
      <c r="B6" t="s">
        <v>6209</v>
      </c>
      <c r="C6" s="38">
        <v>251.96499999999997</v>
      </c>
      <c r="D6" s="38">
        <v>129.46</v>
      </c>
      <c r="E6" s="38">
        <v>434.03999999999996</v>
      </c>
      <c r="F6" s="38">
        <v>171.93999999999997</v>
      </c>
    </row>
    <row r="7" spans="1:6" x14ac:dyDescent="0.3">
      <c r="B7" t="s">
        <v>6210</v>
      </c>
      <c r="C7" s="38">
        <v>224.94499999999999</v>
      </c>
      <c r="D7" s="38">
        <v>349.12</v>
      </c>
      <c r="E7" s="38">
        <v>321.04000000000002</v>
      </c>
      <c r="F7" s="38">
        <v>126.035</v>
      </c>
    </row>
    <row r="8" spans="1:6" x14ac:dyDescent="0.3">
      <c r="B8" t="s">
        <v>6211</v>
      </c>
      <c r="C8" s="38">
        <v>307.12</v>
      </c>
      <c r="D8" s="38">
        <v>681.07499999999993</v>
      </c>
      <c r="E8" s="38">
        <v>533.70499999999993</v>
      </c>
      <c r="F8" s="38">
        <v>158.85</v>
      </c>
    </row>
    <row r="9" spans="1:6" x14ac:dyDescent="0.3">
      <c r="B9" t="s">
        <v>6212</v>
      </c>
      <c r="C9" s="38">
        <v>53.664999999999992</v>
      </c>
      <c r="D9" s="38">
        <v>83.025000000000006</v>
      </c>
      <c r="E9" s="38">
        <v>193.83499999999998</v>
      </c>
      <c r="F9" s="38">
        <v>68.039999999999992</v>
      </c>
    </row>
    <row r="10" spans="1:6" x14ac:dyDescent="0.3">
      <c r="B10" t="s">
        <v>6213</v>
      </c>
      <c r="C10" s="38">
        <v>163.01999999999998</v>
      </c>
      <c r="D10" s="38">
        <v>678.3599999999999</v>
      </c>
      <c r="E10" s="38">
        <v>171.04500000000002</v>
      </c>
      <c r="F10" s="38">
        <v>372.255</v>
      </c>
    </row>
    <row r="11" spans="1:6" x14ac:dyDescent="0.3">
      <c r="B11" t="s">
        <v>6214</v>
      </c>
      <c r="C11" s="38">
        <v>345.02</v>
      </c>
      <c r="D11" s="38">
        <v>273.86999999999995</v>
      </c>
      <c r="E11" s="38">
        <v>184.12999999999997</v>
      </c>
      <c r="F11" s="38">
        <v>201.11499999999998</v>
      </c>
    </row>
    <row r="12" spans="1:6" x14ac:dyDescent="0.3">
      <c r="B12" t="s">
        <v>6215</v>
      </c>
      <c r="C12" s="38">
        <v>334.89</v>
      </c>
      <c r="D12" s="38">
        <v>70.95</v>
      </c>
      <c r="E12" s="38">
        <v>134.23000000000002</v>
      </c>
      <c r="F12" s="38">
        <v>166.27499999999998</v>
      </c>
    </row>
    <row r="13" spans="1:6" x14ac:dyDescent="0.3">
      <c r="B13" t="s">
        <v>6216</v>
      </c>
      <c r="C13" s="38">
        <v>178.70999999999998</v>
      </c>
      <c r="D13" s="38">
        <v>166.1</v>
      </c>
      <c r="E13" s="38">
        <v>439.30999999999995</v>
      </c>
      <c r="F13" s="38">
        <v>492.9</v>
      </c>
    </row>
    <row r="14" spans="1:6" x14ac:dyDescent="0.3">
      <c r="B14" t="s">
        <v>6217</v>
      </c>
      <c r="C14" s="38">
        <v>301.98500000000001</v>
      </c>
      <c r="D14" s="38">
        <v>153.76499999999999</v>
      </c>
      <c r="E14" s="38">
        <v>215.55499999999998</v>
      </c>
      <c r="F14" s="38">
        <v>213.66499999999999</v>
      </c>
    </row>
    <row r="15" spans="1:6" x14ac:dyDescent="0.3">
      <c r="B15" t="s">
        <v>6218</v>
      </c>
      <c r="C15" s="38">
        <v>312.83499999999998</v>
      </c>
      <c r="D15" s="38">
        <v>63.249999999999993</v>
      </c>
      <c r="E15" s="38">
        <v>350.89500000000004</v>
      </c>
      <c r="F15" s="38">
        <v>96.405000000000001</v>
      </c>
    </row>
    <row r="16" spans="1:6" x14ac:dyDescent="0.3">
      <c r="B16" t="s">
        <v>6219</v>
      </c>
      <c r="C16" s="38">
        <v>265.62</v>
      </c>
      <c r="D16" s="38">
        <v>526.51499999999987</v>
      </c>
      <c r="E16" s="38">
        <v>187.06</v>
      </c>
      <c r="F16" s="38">
        <v>210.58999999999997</v>
      </c>
    </row>
    <row r="17" spans="1:6" x14ac:dyDescent="0.3">
      <c r="A17" t="s">
        <v>6205</v>
      </c>
      <c r="B17" t="s">
        <v>6208</v>
      </c>
      <c r="C17" s="38">
        <v>47.25</v>
      </c>
      <c r="D17" s="38">
        <v>65.805000000000007</v>
      </c>
      <c r="E17" s="38">
        <v>274.67500000000001</v>
      </c>
      <c r="F17" s="38">
        <v>179.22</v>
      </c>
    </row>
    <row r="18" spans="1:6" x14ac:dyDescent="0.3">
      <c r="B18" t="s">
        <v>6209</v>
      </c>
      <c r="C18" s="38">
        <v>745.44999999999993</v>
      </c>
      <c r="D18" s="38">
        <v>428.88499999999999</v>
      </c>
      <c r="E18" s="38">
        <v>194.17499999999998</v>
      </c>
      <c r="F18" s="38">
        <v>429.82999999999993</v>
      </c>
    </row>
    <row r="19" spans="1:6" x14ac:dyDescent="0.3">
      <c r="B19" t="s">
        <v>6210</v>
      </c>
      <c r="C19" s="38">
        <v>130.47</v>
      </c>
      <c r="D19" s="38">
        <v>271.48500000000001</v>
      </c>
      <c r="E19" s="38">
        <v>281.20499999999998</v>
      </c>
      <c r="F19" s="38">
        <v>231.63000000000002</v>
      </c>
    </row>
    <row r="20" spans="1:6" x14ac:dyDescent="0.3">
      <c r="B20" t="s">
        <v>6211</v>
      </c>
      <c r="C20" s="38">
        <v>27</v>
      </c>
      <c r="D20" s="38">
        <v>347.26</v>
      </c>
      <c r="E20" s="38">
        <v>147.51</v>
      </c>
      <c r="F20" s="38">
        <v>240.04</v>
      </c>
    </row>
    <row r="21" spans="1:6" x14ac:dyDescent="0.3">
      <c r="B21" t="s">
        <v>6212</v>
      </c>
      <c r="C21" s="38">
        <v>255.11499999999995</v>
      </c>
      <c r="D21" s="38">
        <v>541.73</v>
      </c>
      <c r="E21" s="38">
        <v>83.43</v>
      </c>
      <c r="F21" s="38">
        <v>59.079999999999991</v>
      </c>
    </row>
    <row r="22" spans="1:6" x14ac:dyDescent="0.3">
      <c r="B22" t="s">
        <v>6213</v>
      </c>
      <c r="C22" s="38">
        <v>584.78999999999985</v>
      </c>
      <c r="D22" s="38">
        <v>357.42999999999995</v>
      </c>
      <c r="E22" s="38">
        <v>355.34</v>
      </c>
      <c r="F22" s="38">
        <v>140.88</v>
      </c>
    </row>
    <row r="23" spans="1:6" x14ac:dyDescent="0.3">
      <c r="B23" t="s">
        <v>6214</v>
      </c>
      <c r="C23" s="38">
        <v>430.62</v>
      </c>
      <c r="D23" s="38">
        <v>227.42500000000001</v>
      </c>
      <c r="E23" s="38">
        <v>236.315</v>
      </c>
      <c r="F23" s="38">
        <v>414.58499999999992</v>
      </c>
    </row>
    <row r="24" spans="1:6" x14ac:dyDescent="0.3">
      <c r="B24" t="s">
        <v>6215</v>
      </c>
      <c r="C24" s="38">
        <v>22.5</v>
      </c>
      <c r="D24" s="38">
        <v>77.72</v>
      </c>
      <c r="E24" s="38">
        <v>60.5</v>
      </c>
      <c r="F24" s="38">
        <v>139.67999999999998</v>
      </c>
    </row>
    <row r="25" spans="1:6" x14ac:dyDescent="0.3">
      <c r="B25" t="s">
        <v>6216</v>
      </c>
      <c r="C25" s="38">
        <v>126.14999999999999</v>
      </c>
      <c r="D25" s="38">
        <v>195.11</v>
      </c>
      <c r="E25" s="38">
        <v>89.13</v>
      </c>
      <c r="F25" s="38">
        <v>302.65999999999997</v>
      </c>
    </row>
    <row r="26" spans="1:6" x14ac:dyDescent="0.3">
      <c r="B26" t="s">
        <v>6217</v>
      </c>
      <c r="C26" s="38">
        <v>376.03</v>
      </c>
      <c r="D26" s="38">
        <v>523.24</v>
      </c>
      <c r="E26" s="38">
        <v>440.96499999999997</v>
      </c>
      <c r="F26" s="38">
        <v>174.46999999999997</v>
      </c>
    </row>
    <row r="27" spans="1:6" x14ac:dyDescent="0.3">
      <c r="B27" t="s">
        <v>6218</v>
      </c>
      <c r="C27" s="38">
        <v>515.17999999999995</v>
      </c>
      <c r="D27" s="38">
        <v>142.56</v>
      </c>
      <c r="E27" s="38">
        <v>347.03999999999996</v>
      </c>
      <c r="F27" s="38">
        <v>104.08499999999999</v>
      </c>
    </row>
    <row r="28" spans="1:6" x14ac:dyDescent="0.3">
      <c r="B28" t="s">
        <v>6219</v>
      </c>
      <c r="C28" s="38">
        <v>95.859999999999985</v>
      </c>
      <c r="D28" s="38">
        <v>484.76</v>
      </c>
      <c r="E28" s="38">
        <v>94.17</v>
      </c>
      <c r="F28" s="38">
        <v>77.10499999999999</v>
      </c>
    </row>
    <row r="29" spans="1:6" x14ac:dyDescent="0.3">
      <c r="A29" t="s">
        <v>6206</v>
      </c>
      <c r="B29" t="s">
        <v>6208</v>
      </c>
      <c r="C29" s="38">
        <v>258.34500000000003</v>
      </c>
      <c r="D29" s="38">
        <v>139.625</v>
      </c>
      <c r="E29" s="38">
        <v>279.52000000000004</v>
      </c>
      <c r="F29" s="38">
        <v>160.19499999999999</v>
      </c>
    </row>
    <row r="30" spans="1:6" x14ac:dyDescent="0.3">
      <c r="B30" t="s">
        <v>6209</v>
      </c>
      <c r="C30" s="38">
        <v>342.2</v>
      </c>
      <c r="D30" s="38">
        <v>284.24999999999994</v>
      </c>
      <c r="E30" s="38">
        <v>251.83</v>
      </c>
      <c r="F30" s="38">
        <v>80.550000000000011</v>
      </c>
    </row>
    <row r="31" spans="1:6" x14ac:dyDescent="0.3">
      <c r="B31" t="s">
        <v>6210</v>
      </c>
      <c r="C31" s="38">
        <v>418.30499999999989</v>
      </c>
      <c r="D31" s="38">
        <v>468.125</v>
      </c>
      <c r="E31" s="38">
        <v>405.05500000000006</v>
      </c>
      <c r="F31" s="38">
        <v>253.15499999999997</v>
      </c>
    </row>
    <row r="32" spans="1:6" x14ac:dyDescent="0.3">
      <c r="B32" t="s">
        <v>6211</v>
      </c>
      <c r="C32" s="38">
        <v>102.32999999999998</v>
      </c>
      <c r="D32" s="38">
        <v>242.14000000000001</v>
      </c>
      <c r="E32" s="38">
        <v>554.875</v>
      </c>
      <c r="F32" s="38">
        <v>106.23999999999998</v>
      </c>
    </row>
    <row r="33" spans="1:6" x14ac:dyDescent="0.3">
      <c r="B33" t="s">
        <v>6212</v>
      </c>
      <c r="C33" s="38">
        <v>234.71999999999997</v>
      </c>
      <c r="D33" s="38">
        <v>133.08000000000001</v>
      </c>
      <c r="E33" s="38">
        <v>267.2</v>
      </c>
      <c r="F33" s="38">
        <v>272.68999999999994</v>
      </c>
    </row>
    <row r="34" spans="1:6" x14ac:dyDescent="0.3">
      <c r="B34" t="s">
        <v>6213</v>
      </c>
      <c r="C34" s="38">
        <v>430.39</v>
      </c>
      <c r="D34" s="38">
        <v>136.20500000000001</v>
      </c>
      <c r="E34" s="38">
        <v>209.6</v>
      </c>
      <c r="F34" s="38">
        <v>88.334999999999994</v>
      </c>
    </row>
    <row r="35" spans="1:6" x14ac:dyDescent="0.3">
      <c r="B35" t="s">
        <v>6214</v>
      </c>
      <c r="C35" s="38">
        <v>109.005</v>
      </c>
      <c r="D35" s="38">
        <v>393.57499999999999</v>
      </c>
      <c r="E35" s="38">
        <v>61.034999999999997</v>
      </c>
      <c r="F35" s="38">
        <v>199.48999999999998</v>
      </c>
    </row>
    <row r="36" spans="1:6" x14ac:dyDescent="0.3">
      <c r="B36" t="s">
        <v>6215</v>
      </c>
      <c r="C36" s="38">
        <v>287.52499999999998</v>
      </c>
      <c r="D36" s="38">
        <v>288.67</v>
      </c>
      <c r="E36" s="38">
        <v>125.58</v>
      </c>
      <c r="F36" s="38">
        <v>374.13499999999999</v>
      </c>
    </row>
    <row r="37" spans="1:6" x14ac:dyDescent="0.3">
      <c r="B37" t="s">
        <v>6216</v>
      </c>
      <c r="C37" s="38">
        <v>840.92999999999984</v>
      </c>
      <c r="D37" s="38">
        <v>409.875</v>
      </c>
      <c r="E37" s="38">
        <v>171.32999999999998</v>
      </c>
      <c r="F37" s="38">
        <v>221.43999999999997</v>
      </c>
    </row>
    <row r="38" spans="1:6" x14ac:dyDescent="0.3">
      <c r="B38" t="s">
        <v>6217</v>
      </c>
      <c r="C38" s="38">
        <v>299.07</v>
      </c>
      <c r="D38" s="38">
        <v>260.32499999999999</v>
      </c>
      <c r="E38" s="38">
        <v>584.64</v>
      </c>
      <c r="F38" s="38">
        <v>256.36500000000001</v>
      </c>
    </row>
    <row r="39" spans="1:6" x14ac:dyDescent="0.3">
      <c r="B39" t="s">
        <v>6218</v>
      </c>
      <c r="C39" s="38">
        <v>323.32499999999999</v>
      </c>
      <c r="D39" s="38">
        <v>565.57000000000005</v>
      </c>
      <c r="E39" s="38">
        <v>537.80999999999995</v>
      </c>
      <c r="F39" s="38">
        <v>189.47499999999999</v>
      </c>
    </row>
    <row r="40" spans="1:6" x14ac:dyDescent="0.3">
      <c r="B40" t="s">
        <v>6219</v>
      </c>
      <c r="C40" s="38">
        <v>399.48499999999996</v>
      </c>
      <c r="D40" s="38">
        <v>148.19999999999999</v>
      </c>
      <c r="E40" s="38">
        <v>388.21999999999997</v>
      </c>
      <c r="F40" s="38">
        <v>212.07499999999999</v>
      </c>
    </row>
    <row r="41" spans="1:6" x14ac:dyDescent="0.3">
      <c r="A41" t="s">
        <v>6207</v>
      </c>
      <c r="B41" t="s">
        <v>6208</v>
      </c>
      <c r="C41" s="38">
        <v>112.69499999999999</v>
      </c>
      <c r="D41" s="38">
        <v>166.32</v>
      </c>
      <c r="E41" s="38">
        <v>843.71499999999992</v>
      </c>
      <c r="F41" s="38">
        <v>146.685</v>
      </c>
    </row>
    <row r="42" spans="1:6" x14ac:dyDescent="0.3">
      <c r="B42" t="s">
        <v>6209</v>
      </c>
      <c r="C42" s="38">
        <v>114.87999999999998</v>
      </c>
      <c r="D42" s="38">
        <v>133.815</v>
      </c>
      <c r="E42" s="38">
        <v>91.175000000000011</v>
      </c>
      <c r="F42" s="38">
        <v>53.759999999999991</v>
      </c>
    </row>
    <row r="43" spans="1:6" x14ac:dyDescent="0.3">
      <c r="B43" t="s">
        <v>6210</v>
      </c>
      <c r="C43" s="38">
        <v>277.76</v>
      </c>
      <c r="D43" s="38">
        <v>175.41</v>
      </c>
      <c r="E43" s="38">
        <v>462.50999999999993</v>
      </c>
      <c r="F43" s="38">
        <v>399.52499999999998</v>
      </c>
    </row>
    <row r="44" spans="1:6" x14ac:dyDescent="0.3">
      <c r="B44" t="s">
        <v>6211</v>
      </c>
      <c r="C44" s="38">
        <v>197.89499999999998</v>
      </c>
      <c r="D44" s="38">
        <v>289.755</v>
      </c>
      <c r="E44" s="38">
        <v>88.545000000000002</v>
      </c>
      <c r="F44" s="38">
        <v>200.25499999999997</v>
      </c>
    </row>
    <row r="45" spans="1:6" x14ac:dyDescent="0.3">
      <c r="B45" t="s">
        <v>6212</v>
      </c>
      <c r="C45" s="38">
        <v>193.11499999999998</v>
      </c>
      <c r="D45" s="38">
        <v>212.49499999999998</v>
      </c>
      <c r="E45" s="38">
        <v>292.29000000000002</v>
      </c>
      <c r="F45" s="38">
        <v>304.46999999999997</v>
      </c>
    </row>
    <row r="46" spans="1:6" x14ac:dyDescent="0.3">
      <c r="B46" t="s">
        <v>6213</v>
      </c>
      <c r="C46" s="38">
        <v>179.79</v>
      </c>
      <c r="D46" s="38">
        <v>426.2</v>
      </c>
      <c r="E46" s="38">
        <v>170.08999999999997</v>
      </c>
      <c r="F46" s="38">
        <v>379.31</v>
      </c>
    </row>
    <row r="47" spans="1:6" x14ac:dyDescent="0.3">
      <c r="B47" t="s">
        <v>6214</v>
      </c>
      <c r="C47" s="38">
        <v>247.28999999999996</v>
      </c>
      <c r="D47" s="38">
        <v>246.685</v>
      </c>
      <c r="E47" s="38">
        <v>271.05499999999995</v>
      </c>
      <c r="F47" s="38">
        <v>141.69999999999999</v>
      </c>
    </row>
    <row r="48" spans="1:6" x14ac:dyDescent="0.3">
      <c r="B48" t="s">
        <v>6215</v>
      </c>
      <c r="C48" s="38">
        <v>116.39499999999998</v>
      </c>
      <c r="D48" s="38">
        <v>41.25</v>
      </c>
      <c r="E48" s="38">
        <v>15.54</v>
      </c>
      <c r="F48" s="38">
        <v>71.06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16B64-131E-4672-A8C6-58C71BF81E8E}">
  <dimension ref="A3:B6"/>
  <sheetViews>
    <sheetView workbookViewId="0">
      <selection activeCell="B5" sqref="B5"/>
    </sheetView>
  </sheetViews>
  <sheetFormatPr defaultRowHeight="14.4" x14ac:dyDescent="0.3"/>
  <cols>
    <col min="1" max="1" width="14" bestFit="1" customWidth="1"/>
    <col min="2" max="2" width="11.6640625" bestFit="1" customWidth="1"/>
  </cols>
  <sheetData>
    <row r="3" spans="1:2" x14ac:dyDescent="0.3">
      <c r="A3" s="4" t="s">
        <v>7</v>
      </c>
      <c r="B3" t="s">
        <v>6203</v>
      </c>
    </row>
    <row r="4" spans="1:2" x14ac:dyDescent="0.3">
      <c r="A4" t="s">
        <v>28</v>
      </c>
      <c r="B4" s="5">
        <v>2798.5050000000001</v>
      </c>
    </row>
    <row r="5" spans="1:2" x14ac:dyDescent="0.3">
      <c r="A5" t="s">
        <v>318</v>
      </c>
      <c r="B5" s="5">
        <v>6696.8649999999989</v>
      </c>
    </row>
    <row r="6" spans="1:2" x14ac:dyDescent="0.3">
      <c r="A6" t="s">
        <v>19</v>
      </c>
      <c r="B6" s="5">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05260-1DC7-4076-9BAB-E7313A39AA6C}">
  <dimension ref="A3:B8"/>
  <sheetViews>
    <sheetView zoomScale="80" zoomScaleNormal="80" workbookViewId="0">
      <selection activeCell="N17" sqref="N17"/>
    </sheetView>
  </sheetViews>
  <sheetFormatPr defaultRowHeight="14.4" x14ac:dyDescent="0.3"/>
  <cols>
    <col min="1" max="1" width="16.88671875" bestFit="1" customWidth="1"/>
    <col min="2" max="2" width="11.6640625" bestFit="1" customWidth="1"/>
  </cols>
  <sheetData>
    <row r="3" spans="1:2" x14ac:dyDescent="0.3">
      <c r="A3" s="4" t="s">
        <v>4</v>
      </c>
      <c r="B3" t="s">
        <v>6203</v>
      </c>
    </row>
    <row r="4" spans="1:2" x14ac:dyDescent="0.3">
      <c r="A4" t="s">
        <v>5114</v>
      </c>
      <c r="B4" s="5">
        <v>317.06999999999994</v>
      </c>
    </row>
    <row r="5" spans="1:2" x14ac:dyDescent="0.3">
      <c r="A5" t="s">
        <v>5765</v>
      </c>
      <c r="B5" s="5">
        <v>307.04499999999996</v>
      </c>
    </row>
    <row r="6" spans="1:2" x14ac:dyDescent="0.3">
      <c r="A6" t="s">
        <v>3753</v>
      </c>
      <c r="B6" s="5">
        <v>278.01</v>
      </c>
    </row>
    <row r="7" spans="1:2" x14ac:dyDescent="0.3">
      <c r="A7" t="s">
        <v>1598</v>
      </c>
      <c r="B7" s="5">
        <v>281.67499999999995</v>
      </c>
    </row>
    <row r="8" spans="1:2" x14ac:dyDescent="0.3">
      <c r="A8" t="s">
        <v>2587</v>
      </c>
      <c r="B8" s="5">
        <v>289.11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6C85E-AD5D-4EAB-8E9C-E8766A10F8DB}">
  <dimension ref="A3:B6"/>
  <sheetViews>
    <sheetView workbookViewId="0">
      <selection activeCell="M16" sqref="M16"/>
    </sheetView>
  </sheetViews>
  <sheetFormatPr defaultRowHeight="14.4" x14ac:dyDescent="0.3"/>
  <cols>
    <col min="1" max="1" width="12.44140625" bestFit="1" customWidth="1"/>
    <col min="2" max="2" width="14.88671875" bestFit="1" customWidth="1"/>
  </cols>
  <sheetData>
    <row r="3" spans="1:2" x14ac:dyDescent="0.3">
      <c r="A3" s="4" t="s">
        <v>10</v>
      </c>
      <c r="B3" t="s">
        <v>6223</v>
      </c>
    </row>
    <row r="4" spans="1:2" x14ac:dyDescent="0.3">
      <c r="A4" t="s">
        <v>6202</v>
      </c>
      <c r="B4" s="3">
        <v>39.577522522522564</v>
      </c>
    </row>
    <row r="5" spans="1:2" x14ac:dyDescent="0.3">
      <c r="A5" t="s">
        <v>6201</v>
      </c>
      <c r="B5" s="3">
        <v>52.115510510510489</v>
      </c>
    </row>
    <row r="6" spans="1:2" x14ac:dyDescent="0.3">
      <c r="A6" t="s">
        <v>6200</v>
      </c>
      <c r="B6" s="3">
        <v>43.713997005988006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BCD33-39ED-4B00-91F3-A8992E893F21}">
  <dimension ref="A3:C20"/>
  <sheetViews>
    <sheetView workbookViewId="0">
      <selection activeCell="AH41" sqref="AH41"/>
    </sheetView>
  </sheetViews>
  <sheetFormatPr defaultRowHeight="14.4" x14ac:dyDescent="0.3"/>
  <sheetData>
    <row r="3" spans="1:3" x14ac:dyDescent="0.3">
      <c r="A3" s="29"/>
      <c r="B3" s="30"/>
      <c r="C3" s="31"/>
    </row>
    <row r="4" spans="1:3" x14ac:dyDescent="0.3">
      <c r="A4" s="32"/>
      <c r="B4" s="33"/>
      <c r="C4" s="34"/>
    </row>
    <row r="5" spans="1:3" x14ac:dyDescent="0.3">
      <c r="A5" s="32"/>
      <c r="B5" s="33"/>
      <c r="C5" s="34"/>
    </row>
    <row r="6" spans="1:3" x14ac:dyDescent="0.3">
      <c r="A6" s="32"/>
      <c r="B6" s="33"/>
      <c r="C6" s="34"/>
    </row>
    <row r="7" spans="1:3" x14ac:dyDescent="0.3">
      <c r="A7" s="32"/>
      <c r="B7" s="33"/>
      <c r="C7" s="34"/>
    </row>
    <row r="8" spans="1:3" x14ac:dyDescent="0.3">
      <c r="A8" s="32"/>
      <c r="B8" s="33"/>
      <c r="C8" s="34"/>
    </row>
    <row r="9" spans="1:3" x14ac:dyDescent="0.3">
      <c r="A9" s="32"/>
      <c r="B9" s="33"/>
      <c r="C9" s="34"/>
    </row>
    <row r="10" spans="1:3" x14ac:dyDescent="0.3">
      <c r="A10" s="32"/>
      <c r="B10" s="33"/>
      <c r="C10" s="34"/>
    </row>
    <row r="11" spans="1:3" x14ac:dyDescent="0.3">
      <c r="A11" s="32"/>
      <c r="B11" s="33"/>
      <c r="C11" s="34"/>
    </row>
    <row r="12" spans="1:3" x14ac:dyDescent="0.3">
      <c r="A12" s="32"/>
      <c r="B12" s="33"/>
      <c r="C12" s="34"/>
    </row>
    <row r="13" spans="1:3" x14ac:dyDescent="0.3">
      <c r="A13" s="32"/>
      <c r="B13" s="33"/>
      <c r="C13" s="34"/>
    </row>
    <row r="14" spans="1:3" x14ac:dyDescent="0.3">
      <c r="A14" s="32"/>
      <c r="B14" s="33"/>
      <c r="C14" s="34"/>
    </row>
    <row r="15" spans="1:3" x14ac:dyDescent="0.3">
      <c r="A15" s="32"/>
      <c r="B15" s="33"/>
      <c r="C15" s="34"/>
    </row>
    <row r="16" spans="1:3" x14ac:dyDescent="0.3">
      <c r="A16" s="32"/>
      <c r="B16" s="33"/>
      <c r="C16" s="34"/>
    </row>
    <row r="17" spans="1:3" x14ac:dyDescent="0.3">
      <c r="A17" s="32"/>
      <c r="B17" s="33"/>
      <c r="C17" s="34"/>
    </row>
    <row r="18" spans="1:3" x14ac:dyDescent="0.3">
      <c r="A18" s="32"/>
      <c r="B18" s="33"/>
      <c r="C18" s="34"/>
    </row>
    <row r="19" spans="1:3" x14ac:dyDescent="0.3">
      <c r="A19" s="32"/>
      <c r="B19" s="33"/>
      <c r="C19" s="34"/>
    </row>
    <row r="20" spans="1:3" x14ac:dyDescent="0.3">
      <c r="A20" s="35"/>
      <c r="B20" s="36"/>
      <c r="C20" s="37"/>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N1001"/>
  <sheetViews>
    <sheetView tabSelected="1" zoomScale="80" zoomScaleNormal="80" workbookViewId="0">
      <selection activeCell="R12" sqref="R12"/>
    </sheetView>
  </sheetViews>
  <sheetFormatPr defaultRowHeight="14.4" x14ac:dyDescent="0.3"/>
  <cols>
    <col min="1" max="1" width="15.21875" bestFit="1" customWidth="1"/>
    <col min="2" max="2" width="12.109375" bestFit="1" customWidth="1"/>
    <col min="3" max="3" width="16.44140625" bestFit="1" customWidth="1"/>
    <col min="4" max="4" width="11.77734375" customWidth="1"/>
    <col min="5" max="5" width="10.21875" customWidth="1"/>
    <col min="6" max="6" width="21.88671875" bestFit="1" customWidth="1"/>
    <col min="7" max="7" width="35.5546875" bestFit="1" customWidth="1"/>
    <col min="8" max="8" width="14.33203125" bestFit="1" customWidth="1"/>
    <col min="9" max="9" width="13" customWidth="1"/>
    <col min="10" max="10" width="12.109375" customWidth="1"/>
    <col min="11" max="11" width="6.77734375" bestFit="1" customWidth="1"/>
    <col min="12" max="12" width="11" customWidth="1"/>
    <col min="13" max="13" width="10.33203125" bestFit="1" customWidth="1"/>
    <col min="14" max="14" width="13.6640625" bestFit="1" customWidth="1"/>
  </cols>
  <sheetData>
    <row r="1" spans="1:14" ht="15" thickBot="1" x14ac:dyDescent="0.35">
      <c r="A1" s="14" t="s">
        <v>0</v>
      </c>
      <c r="B1" s="14" t="s">
        <v>1</v>
      </c>
      <c r="C1" s="14" t="s">
        <v>3</v>
      </c>
      <c r="D1" s="14" t="s">
        <v>11</v>
      </c>
      <c r="E1" s="14" t="s">
        <v>14</v>
      </c>
      <c r="F1" s="14" t="s">
        <v>4</v>
      </c>
      <c r="G1" s="14" t="s">
        <v>2</v>
      </c>
      <c r="H1" s="14" t="s">
        <v>7</v>
      </c>
      <c r="I1" s="14" t="s">
        <v>9</v>
      </c>
      <c r="J1" s="14" t="s">
        <v>10</v>
      </c>
      <c r="K1" s="14" t="s">
        <v>12</v>
      </c>
      <c r="L1" s="14" t="s">
        <v>13</v>
      </c>
      <c r="M1" s="14" t="s">
        <v>15</v>
      </c>
      <c r="N1" s="14" t="s">
        <v>6189</v>
      </c>
    </row>
    <row r="2" spans="1:14" x14ac:dyDescent="0.3">
      <c r="A2" s="10" t="s">
        <v>490</v>
      </c>
      <c r="B2" s="16">
        <v>43713</v>
      </c>
      <c r="C2" s="10" t="s">
        <v>491</v>
      </c>
      <c r="D2" s="11" t="s">
        <v>6138</v>
      </c>
      <c r="E2" s="10">
        <v>2</v>
      </c>
      <c r="F2" s="10" t="str">
        <f>VLOOKUP(C2,customers!A$1:I$1001,2,FALSE)</f>
        <v>Aloisia Allner</v>
      </c>
      <c r="G2" s="10" t="str">
        <f>IF(VLOOKUP(C2,customers!A$1:I$1001,3,FALSE)=0," ",VLOOKUP(C2,customers!A$1:I$1001,3,FALSE))</f>
        <v>aallner0@lulu.com</v>
      </c>
      <c r="H2" s="10" t="str">
        <f>VLOOKUP(C2,customers!A$1:I$1001,7,FALSE)</f>
        <v>United States</v>
      </c>
      <c r="I2" s="15" t="str">
        <f>IF(INDEX(products!$A$1:$G$49,MATCH(orders!$D2,products!$A$1:$A$49,0),MATCH(orders!I$1,products!$A$1:$G$1,0))="Rob","Robusta",IF(INDEX(products!$A$1:$G$49,MATCH(orders!$D2,products!$A$1:$A$49,0),MATCH(orders!I$1,products!$A$1:$G$1,0))="Exc","Excelsa",IF(INDEX(products!$A$1:$G$49,MATCH(orders!$D2,products!$A$1:$A$49,0),MATCH(orders!I$1,products!$A$1:$G$1,0))="Ara","Arabica","Liberica")))</f>
        <v>Robusta</v>
      </c>
      <c r="J2" s="15" t="str">
        <f>IF(INDEX(products!$A$1:$G$49,MATCH(orders!$D2,products!$A$1:$A$49,0),MATCH(orders!J$1,products!$A$1:$G$1,0))="M","Medium",IF(INDEX(products!$A$1:$G$49,MATCH(orders!$D2,products!$A$1:$A$49,0),MATCH(orders!J$1,products!$A$1:$G$1,0))="L","Light","Dark"))</f>
        <v>Medium</v>
      </c>
      <c r="K2" s="24">
        <f>INDEX(products!$A$1:$G$49,MATCH(orders!$D2,products!$A$1:$A$49,0),MATCH(orders!K$1,products!$A$1:$G$1,0))</f>
        <v>1</v>
      </c>
      <c r="L2" s="25">
        <f>INDEX(products!$A$1:$G$49,MATCH(orders!$D2,products!$A$1:$A$49,0),MATCH(orders!L$1,products!$A$1:$G$1,0))</f>
        <v>9.9499999999999993</v>
      </c>
      <c r="M2" s="20">
        <f>E2*L2</f>
        <v>19.899999999999999</v>
      </c>
      <c r="N2" s="11" t="str">
        <f>VLOOKUP(orders!$F2,customers!B$1:I$1001,8,FALSE)</f>
        <v>Yes</v>
      </c>
    </row>
    <row r="3" spans="1:14" x14ac:dyDescent="0.3">
      <c r="A3" s="2" t="s">
        <v>490</v>
      </c>
      <c r="B3" s="17">
        <v>43713</v>
      </c>
      <c r="C3" s="2" t="s">
        <v>491</v>
      </c>
      <c r="D3" s="7" t="s">
        <v>6139</v>
      </c>
      <c r="E3" s="2">
        <v>5</v>
      </c>
      <c r="F3" s="2" t="str">
        <f>VLOOKUP(C3,customers!A$1:I$1001,2,FALSE)</f>
        <v>Aloisia Allner</v>
      </c>
      <c r="G3" s="2" t="str">
        <f>IF(VLOOKUP(C3,customers!A$1:I$1001,3,FALSE)=0," ",VLOOKUP(C3,customers!A$1:I$1001,3,FALSE))</f>
        <v>aallner0@lulu.com</v>
      </c>
      <c r="H3" s="2" t="str">
        <f>VLOOKUP(C3,customers!A$1:I$1001,7,FALSE)</f>
        <v>United States</v>
      </c>
      <c r="I3" s="26" t="str">
        <f>IF(INDEX(products!$A$1:$G$49,MATCH(orders!$D3,products!$A$1:$A$49,0),MATCH(orders!I$1,products!$A$1:$G$1,0))="Rob","Robusta",IF(INDEX(products!$A$1:$G$49,MATCH(orders!$D3,products!$A$1:$A$49,0),MATCH(orders!I$1,products!$A$1:$G$1,0))="Exc","Excelsa",IF(INDEX(products!$A$1:$G$49,MATCH(orders!$D3,products!$A$1:$A$49,0),MATCH(orders!I$1,products!$A$1:$G$1,0))="Ara","Arabica","Liberica")))</f>
        <v>Excelsa</v>
      </c>
      <c r="J3" s="26" t="str">
        <f>IF(INDEX(products!$A$1:$G$49,MATCH(orders!$D3,products!$A$1:$A$49,0),MATCH(orders!J$1,products!$A$1:$G$1,0))="M","Medium",IF(INDEX(products!$A$1:$G$49,MATCH(orders!$D3,products!$A$1:$A$49,0),MATCH(orders!J$1,products!$A$1:$G$1,0))="L","Light","Dark"))</f>
        <v>Medium</v>
      </c>
      <c r="K3" s="27">
        <f>INDEX(products!$A$1:$G$49,MATCH(orders!$D3,products!$A$1:$A$49,0),MATCH(orders!K$1,products!$A$1:$G$1,0))</f>
        <v>0.5</v>
      </c>
      <c r="L3" s="28">
        <f>INDEX(products!$A$1:$G$49,MATCH(orders!$D3,products!$A$1:$A$49,0),MATCH(orders!L$1,products!$A$1:$G$1,0))</f>
        <v>8.25</v>
      </c>
      <c r="M3" s="21">
        <f>E3*L3</f>
        <v>41.25</v>
      </c>
      <c r="N3" s="7" t="str">
        <f>VLOOKUP(orders!$F3,customers!B$1:I$1001,8,FALSE)</f>
        <v>Yes</v>
      </c>
    </row>
    <row r="4" spans="1:14" x14ac:dyDescent="0.3">
      <c r="A4" s="12" t="s">
        <v>501</v>
      </c>
      <c r="B4" s="18">
        <v>44364</v>
      </c>
      <c r="C4" s="12" t="s">
        <v>502</v>
      </c>
      <c r="D4" s="6" t="s">
        <v>6140</v>
      </c>
      <c r="E4" s="12">
        <v>1</v>
      </c>
      <c r="F4" s="12" t="str">
        <f>VLOOKUP(C4,customers!A$1:I$1001,2,FALSE)</f>
        <v>Jami Redholes</v>
      </c>
      <c r="G4" s="12" t="str">
        <f>IF(VLOOKUP(C4,customers!A$1:I$1001,3,FALSE)=0," ",VLOOKUP(C4,customers!A$1:I$1001,3,FALSE))</f>
        <v>jredholes2@tmall.com</v>
      </c>
      <c r="H4" s="12" t="str">
        <f>VLOOKUP(C4,customers!A$1:I$1001,7,FALSE)</f>
        <v>United States</v>
      </c>
      <c r="I4" s="15" t="str">
        <f>IF(INDEX(products!$A$1:$G$49,MATCH(orders!$D4,products!$A$1:$A$49,0),MATCH(orders!I$1,products!$A$1:$G$1,0))="Rob","Robusta",IF(INDEX(products!$A$1:$G$49,MATCH(orders!$D4,products!$A$1:$A$49,0),MATCH(orders!I$1,products!$A$1:$G$1,0))="Exc","Excelsa",IF(INDEX(products!$A$1:$G$49,MATCH(orders!$D4,products!$A$1:$A$49,0),MATCH(orders!I$1,products!$A$1:$G$1,0))="Ara","Arabica","Liberica")))</f>
        <v>Arabica</v>
      </c>
      <c r="J4" s="15" t="str">
        <f>IF(INDEX(products!$A$1:$G$49,MATCH(orders!$D4,products!$A$1:$A$49,0),MATCH(orders!J$1,products!$A$1:$G$1,0))="M","Medium",IF(INDEX(products!$A$1:$G$49,MATCH(orders!$D4,products!$A$1:$A$49,0),MATCH(orders!J$1,products!$A$1:$G$1,0))="L","Light","Dark"))</f>
        <v>Light</v>
      </c>
      <c r="K4" s="24">
        <f>INDEX(products!$A$1:$G$49,MATCH(orders!$D4,products!$A$1:$A$49,0),MATCH(orders!K$1,products!$A$1:$G$1,0))</f>
        <v>1</v>
      </c>
      <c r="L4" s="25">
        <f>INDEX(products!$A$1:$G$49,MATCH(orders!$D4,products!$A$1:$A$49,0),MATCH(orders!L$1,products!$A$1:$G$1,0))</f>
        <v>12.95</v>
      </c>
      <c r="M4" s="22">
        <f>E4*L4</f>
        <v>12.95</v>
      </c>
      <c r="N4" s="6" t="str">
        <f>VLOOKUP(orders!$F4,customers!B$1:I$1001,8,FALSE)</f>
        <v>Yes</v>
      </c>
    </row>
    <row r="5" spans="1:14" x14ac:dyDescent="0.3">
      <c r="A5" s="2" t="s">
        <v>512</v>
      </c>
      <c r="B5" s="17">
        <v>44392</v>
      </c>
      <c r="C5" s="2" t="s">
        <v>513</v>
      </c>
      <c r="D5" s="7" t="s">
        <v>6141</v>
      </c>
      <c r="E5" s="2">
        <v>2</v>
      </c>
      <c r="F5" s="2" t="str">
        <f>VLOOKUP(C5,customers!A$1:I$1001,2,FALSE)</f>
        <v>Christoffer O' Shea</v>
      </c>
      <c r="G5" s="2" t="str">
        <f>IF(VLOOKUP(C5,customers!A$1:I$1001,3,FALSE)=0," ",VLOOKUP(C5,customers!A$1:I$1001,3,FALSE))</f>
        <v xml:space="preserve"> </v>
      </c>
      <c r="H5" s="2" t="str">
        <f>VLOOKUP(C5,customers!A$1:I$1001,7,FALSE)</f>
        <v>Ireland</v>
      </c>
      <c r="I5" s="26" t="str">
        <f>IF(INDEX(products!$A$1:$G$49,MATCH(orders!$D5,products!$A$1:$A$49,0),MATCH(orders!I$1,products!$A$1:$G$1,0))="Rob","Robusta",IF(INDEX(products!$A$1:$G$49,MATCH(orders!$D5,products!$A$1:$A$49,0),MATCH(orders!I$1,products!$A$1:$G$1,0))="Exc","Excelsa",IF(INDEX(products!$A$1:$G$49,MATCH(orders!$D5,products!$A$1:$A$49,0),MATCH(orders!I$1,products!$A$1:$G$1,0))="Ara","Arabica","Liberica")))</f>
        <v>Excelsa</v>
      </c>
      <c r="J5" s="26" t="str">
        <f>IF(INDEX(products!$A$1:$G$49,MATCH(orders!$D5,products!$A$1:$A$49,0),MATCH(orders!J$1,products!$A$1:$G$1,0))="M","Medium",IF(INDEX(products!$A$1:$G$49,MATCH(orders!$D5,products!$A$1:$A$49,0),MATCH(orders!J$1,products!$A$1:$G$1,0))="L","Light","Dark"))</f>
        <v>Medium</v>
      </c>
      <c r="K5" s="27">
        <f>INDEX(products!$A$1:$G$49,MATCH(orders!$D5,products!$A$1:$A$49,0),MATCH(orders!K$1,products!$A$1:$G$1,0))</f>
        <v>1</v>
      </c>
      <c r="L5" s="28">
        <f>INDEX(products!$A$1:$G$49,MATCH(orders!$D5,products!$A$1:$A$49,0),MATCH(orders!L$1,products!$A$1:$G$1,0))</f>
        <v>13.75</v>
      </c>
      <c r="M5" s="21">
        <f>E5*L5</f>
        <v>27.5</v>
      </c>
      <c r="N5" s="7" t="str">
        <f>VLOOKUP(orders!$F5,customers!B$1:I$1001,8,FALSE)</f>
        <v>No</v>
      </c>
    </row>
    <row r="6" spans="1:14" x14ac:dyDescent="0.3">
      <c r="A6" s="12" t="s">
        <v>512</v>
      </c>
      <c r="B6" s="18">
        <v>44392</v>
      </c>
      <c r="C6" s="12" t="s">
        <v>513</v>
      </c>
      <c r="D6" s="6" t="s">
        <v>6142</v>
      </c>
      <c r="E6" s="12">
        <v>2</v>
      </c>
      <c r="F6" s="12" t="str">
        <f>VLOOKUP(C6,customers!A$1:I$1001,2,FALSE)</f>
        <v>Christoffer O' Shea</v>
      </c>
      <c r="G6" s="12" t="str">
        <f>IF(VLOOKUP(C6,customers!A$1:I$1001,3,FALSE)=0," ",VLOOKUP(C6,customers!A$1:I$1001,3,FALSE))</f>
        <v xml:space="preserve"> </v>
      </c>
      <c r="H6" s="12" t="str">
        <f>VLOOKUP(C6,customers!A$1:I$1001,7,FALSE)</f>
        <v>Ireland</v>
      </c>
      <c r="I6" s="15" t="str">
        <f>IF(INDEX(products!$A$1:$G$49,MATCH(orders!$D6,products!$A$1:$A$49,0),MATCH(orders!I$1,products!$A$1:$G$1,0))="Rob","Robusta",IF(INDEX(products!$A$1:$G$49,MATCH(orders!$D6,products!$A$1:$A$49,0),MATCH(orders!I$1,products!$A$1:$G$1,0))="Exc","Excelsa",IF(INDEX(products!$A$1:$G$49,MATCH(orders!$D6,products!$A$1:$A$49,0),MATCH(orders!I$1,products!$A$1:$G$1,0))="Ara","Arabica","Liberica")))</f>
        <v>Robusta</v>
      </c>
      <c r="J6" s="15" t="str">
        <f>IF(INDEX(products!$A$1:$G$49,MATCH(orders!$D6,products!$A$1:$A$49,0),MATCH(orders!J$1,products!$A$1:$G$1,0))="M","Medium",IF(INDEX(products!$A$1:$G$49,MATCH(orders!$D6,products!$A$1:$A$49,0),MATCH(orders!J$1,products!$A$1:$G$1,0))="L","Light","Dark"))</f>
        <v>Light</v>
      </c>
      <c r="K6" s="24">
        <f>INDEX(products!$A$1:$G$49,MATCH(orders!$D6,products!$A$1:$A$49,0),MATCH(orders!K$1,products!$A$1:$G$1,0))</f>
        <v>2.5</v>
      </c>
      <c r="L6" s="25">
        <f>INDEX(products!$A$1:$G$49,MATCH(orders!$D6,products!$A$1:$A$49,0),MATCH(orders!L$1,products!$A$1:$G$1,0))</f>
        <v>27.484999999999996</v>
      </c>
      <c r="M6" s="22">
        <f>E6*L6</f>
        <v>54.969999999999992</v>
      </c>
      <c r="N6" s="6" t="str">
        <f>VLOOKUP(orders!$F6,customers!B$1:I$1001,8,FALSE)</f>
        <v>No</v>
      </c>
    </row>
    <row r="7" spans="1:14" x14ac:dyDescent="0.3">
      <c r="A7" s="2" t="s">
        <v>519</v>
      </c>
      <c r="B7" s="17">
        <v>44412</v>
      </c>
      <c r="C7" s="2" t="s">
        <v>520</v>
      </c>
      <c r="D7" s="7" t="s">
        <v>6143</v>
      </c>
      <c r="E7" s="2">
        <v>3</v>
      </c>
      <c r="F7" s="2" t="str">
        <f>VLOOKUP(C7,customers!A$1:I$1001,2,FALSE)</f>
        <v>Beryle Cottier</v>
      </c>
      <c r="G7" s="2" t="str">
        <f>IF(VLOOKUP(C7,customers!A$1:I$1001,3,FALSE)=0," ",VLOOKUP(C7,customers!A$1:I$1001,3,FALSE))</f>
        <v xml:space="preserve"> </v>
      </c>
      <c r="H7" s="2" t="str">
        <f>VLOOKUP(C7,customers!A$1:I$1001,7,FALSE)</f>
        <v>United States</v>
      </c>
      <c r="I7" s="26" t="str">
        <f>IF(INDEX(products!$A$1:$G$49,MATCH(orders!$D7,products!$A$1:$A$49,0),MATCH(orders!I$1,products!$A$1:$G$1,0))="Rob","Robusta",IF(INDEX(products!$A$1:$G$49,MATCH(orders!$D7,products!$A$1:$A$49,0),MATCH(orders!I$1,products!$A$1:$G$1,0))="Exc","Excelsa",IF(INDEX(products!$A$1:$G$49,MATCH(orders!$D7,products!$A$1:$A$49,0),MATCH(orders!I$1,products!$A$1:$G$1,0))="Ara","Arabica","Liberica")))</f>
        <v>Liberica</v>
      </c>
      <c r="J7" s="26" t="str">
        <f>IF(INDEX(products!$A$1:$G$49,MATCH(orders!$D7,products!$A$1:$A$49,0),MATCH(orders!J$1,products!$A$1:$G$1,0))="M","Medium",IF(INDEX(products!$A$1:$G$49,MATCH(orders!$D7,products!$A$1:$A$49,0),MATCH(orders!J$1,products!$A$1:$G$1,0))="L","Light","Dark"))</f>
        <v>Dark</v>
      </c>
      <c r="K7" s="27">
        <f>INDEX(products!$A$1:$G$49,MATCH(orders!$D7,products!$A$1:$A$49,0),MATCH(orders!K$1,products!$A$1:$G$1,0))</f>
        <v>1</v>
      </c>
      <c r="L7" s="28">
        <f>INDEX(products!$A$1:$G$49,MATCH(orders!$D7,products!$A$1:$A$49,0),MATCH(orders!L$1,products!$A$1:$G$1,0))</f>
        <v>12.95</v>
      </c>
      <c r="M7" s="21">
        <f>E7*L7</f>
        <v>38.849999999999994</v>
      </c>
      <c r="N7" s="7" t="str">
        <f>VLOOKUP(orders!$F7,customers!B$1:I$1001,8,FALSE)</f>
        <v>No</v>
      </c>
    </row>
    <row r="8" spans="1:14" x14ac:dyDescent="0.3">
      <c r="A8" s="12" t="s">
        <v>524</v>
      </c>
      <c r="B8" s="18">
        <v>44582</v>
      </c>
      <c r="C8" s="12" t="s">
        <v>525</v>
      </c>
      <c r="D8" s="6" t="s">
        <v>6144</v>
      </c>
      <c r="E8" s="12">
        <v>3</v>
      </c>
      <c r="F8" s="12" t="str">
        <f>VLOOKUP(C8,customers!A$1:I$1001,2,FALSE)</f>
        <v>Shaylynn Lobe</v>
      </c>
      <c r="G8" s="12" t="str">
        <f>IF(VLOOKUP(C8,customers!A$1:I$1001,3,FALSE)=0," ",VLOOKUP(C8,customers!A$1:I$1001,3,FALSE))</f>
        <v>slobe6@nifty.com</v>
      </c>
      <c r="H8" s="12" t="str">
        <f>VLOOKUP(C8,customers!A$1:I$1001,7,FALSE)</f>
        <v>United States</v>
      </c>
      <c r="I8" s="15" t="str">
        <f>IF(INDEX(products!$A$1:$G$49,MATCH(orders!$D8,products!$A$1:$A$49,0),MATCH(orders!I$1,products!$A$1:$G$1,0))="Rob","Robusta",IF(INDEX(products!$A$1:$G$49,MATCH(orders!$D8,products!$A$1:$A$49,0),MATCH(orders!I$1,products!$A$1:$G$1,0))="Exc","Excelsa",IF(INDEX(products!$A$1:$G$49,MATCH(orders!$D8,products!$A$1:$A$49,0),MATCH(orders!I$1,products!$A$1:$G$1,0))="Ara","Arabica","Liberica")))</f>
        <v>Excelsa</v>
      </c>
      <c r="J8" s="15" t="str">
        <f>IF(INDEX(products!$A$1:$G$49,MATCH(orders!$D8,products!$A$1:$A$49,0),MATCH(orders!J$1,products!$A$1:$G$1,0))="M","Medium",IF(INDEX(products!$A$1:$G$49,MATCH(orders!$D8,products!$A$1:$A$49,0),MATCH(orders!J$1,products!$A$1:$G$1,0))="L","Light","Dark"))</f>
        <v>Dark</v>
      </c>
      <c r="K8" s="24">
        <f>INDEX(products!$A$1:$G$49,MATCH(orders!$D8,products!$A$1:$A$49,0),MATCH(orders!K$1,products!$A$1:$G$1,0))</f>
        <v>0.5</v>
      </c>
      <c r="L8" s="25">
        <f>INDEX(products!$A$1:$G$49,MATCH(orders!$D8,products!$A$1:$A$49,0),MATCH(orders!L$1,products!$A$1:$G$1,0))</f>
        <v>7.29</v>
      </c>
      <c r="M8" s="22">
        <f>E8*L8</f>
        <v>21.87</v>
      </c>
      <c r="N8" s="6" t="str">
        <f>VLOOKUP(orders!$F8,customers!B$1:I$1001,8,FALSE)</f>
        <v>Yes</v>
      </c>
    </row>
    <row r="9" spans="1:14" x14ac:dyDescent="0.3">
      <c r="A9" s="2" t="s">
        <v>530</v>
      </c>
      <c r="B9" s="17">
        <v>44701</v>
      </c>
      <c r="C9" s="2" t="s">
        <v>531</v>
      </c>
      <c r="D9" s="7" t="s">
        <v>6145</v>
      </c>
      <c r="E9" s="2">
        <v>1</v>
      </c>
      <c r="F9" s="2" t="str">
        <f>VLOOKUP(C9,customers!A$1:I$1001,2,FALSE)</f>
        <v>Melvin Wharfe</v>
      </c>
      <c r="G9" s="2" t="str">
        <f>IF(VLOOKUP(C9,customers!A$1:I$1001,3,FALSE)=0," ",VLOOKUP(C9,customers!A$1:I$1001,3,FALSE))</f>
        <v xml:space="preserve"> </v>
      </c>
      <c r="H9" s="2" t="str">
        <f>VLOOKUP(C9,customers!A$1:I$1001,7,FALSE)</f>
        <v>Ireland</v>
      </c>
      <c r="I9" s="26" t="str">
        <f>IF(INDEX(products!$A$1:$G$49,MATCH(orders!$D9,products!$A$1:$A$49,0),MATCH(orders!I$1,products!$A$1:$G$1,0))="Rob","Robusta",IF(INDEX(products!$A$1:$G$49,MATCH(orders!$D9,products!$A$1:$A$49,0),MATCH(orders!I$1,products!$A$1:$G$1,0))="Exc","Excelsa",IF(INDEX(products!$A$1:$G$49,MATCH(orders!$D9,products!$A$1:$A$49,0),MATCH(orders!I$1,products!$A$1:$G$1,0))="Ara","Arabica","Liberica")))</f>
        <v>Liberica</v>
      </c>
      <c r="J9" s="26" t="str">
        <f>IF(INDEX(products!$A$1:$G$49,MATCH(orders!$D9,products!$A$1:$A$49,0),MATCH(orders!J$1,products!$A$1:$G$1,0))="M","Medium",IF(INDEX(products!$A$1:$G$49,MATCH(orders!$D9,products!$A$1:$A$49,0),MATCH(orders!J$1,products!$A$1:$G$1,0))="L","Light","Dark"))</f>
        <v>Light</v>
      </c>
      <c r="K9" s="27">
        <f>INDEX(products!$A$1:$G$49,MATCH(orders!$D9,products!$A$1:$A$49,0),MATCH(orders!K$1,products!$A$1:$G$1,0))</f>
        <v>0.2</v>
      </c>
      <c r="L9" s="28">
        <f>INDEX(products!$A$1:$G$49,MATCH(orders!$D9,products!$A$1:$A$49,0),MATCH(orders!L$1,products!$A$1:$G$1,0))</f>
        <v>4.7549999999999999</v>
      </c>
      <c r="M9" s="21">
        <f>E9*L9</f>
        <v>4.7549999999999999</v>
      </c>
      <c r="N9" s="7" t="str">
        <f>VLOOKUP(orders!$F9,customers!B$1:I$1001,8,FALSE)</f>
        <v>Yes</v>
      </c>
    </row>
    <row r="10" spans="1:14" x14ac:dyDescent="0.3">
      <c r="A10" s="12" t="s">
        <v>535</v>
      </c>
      <c r="B10" s="18">
        <v>43467</v>
      </c>
      <c r="C10" s="12" t="s">
        <v>536</v>
      </c>
      <c r="D10" s="6" t="s">
        <v>6146</v>
      </c>
      <c r="E10" s="12">
        <v>3</v>
      </c>
      <c r="F10" s="12" t="str">
        <f>VLOOKUP(C10,customers!A$1:I$1001,2,FALSE)</f>
        <v>Guthrey Petracci</v>
      </c>
      <c r="G10" s="12" t="str">
        <f>IF(VLOOKUP(C10,customers!A$1:I$1001,3,FALSE)=0," ",VLOOKUP(C10,customers!A$1:I$1001,3,FALSE))</f>
        <v>gpetracci8@livejournal.com</v>
      </c>
      <c r="H10" s="12" t="str">
        <f>VLOOKUP(C10,customers!A$1:I$1001,7,FALSE)</f>
        <v>United States</v>
      </c>
      <c r="I10" s="15" t="str">
        <f>IF(INDEX(products!$A$1:$G$49,MATCH(orders!$D10,products!$A$1:$A$49,0),MATCH(orders!I$1,products!$A$1:$G$1,0))="Rob","Robusta",IF(INDEX(products!$A$1:$G$49,MATCH(orders!$D10,products!$A$1:$A$49,0),MATCH(orders!I$1,products!$A$1:$G$1,0))="Exc","Excelsa",IF(INDEX(products!$A$1:$G$49,MATCH(orders!$D10,products!$A$1:$A$49,0),MATCH(orders!I$1,products!$A$1:$G$1,0))="Ara","Arabica","Liberica")))</f>
        <v>Robusta</v>
      </c>
      <c r="J10" s="15" t="str">
        <f>IF(INDEX(products!$A$1:$G$49,MATCH(orders!$D10,products!$A$1:$A$49,0),MATCH(orders!J$1,products!$A$1:$G$1,0))="M","Medium",IF(INDEX(products!$A$1:$G$49,MATCH(orders!$D10,products!$A$1:$A$49,0),MATCH(orders!J$1,products!$A$1:$G$1,0))="L","Light","Dark"))</f>
        <v>Medium</v>
      </c>
      <c r="K10" s="24">
        <f>INDEX(products!$A$1:$G$49,MATCH(orders!$D10,products!$A$1:$A$49,0),MATCH(orders!K$1,products!$A$1:$G$1,0))</f>
        <v>0.5</v>
      </c>
      <c r="L10" s="25">
        <f>INDEX(products!$A$1:$G$49,MATCH(orders!$D10,products!$A$1:$A$49,0),MATCH(orders!L$1,products!$A$1:$G$1,0))</f>
        <v>5.97</v>
      </c>
      <c r="M10" s="22">
        <f>E10*L10</f>
        <v>17.91</v>
      </c>
      <c r="N10" s="6" t="str">
        <f>VLOOKUP(orders!$F10,customers!B$1:I$1001,8,FALSE)</f>
        <v>No</v>
      </c>
    </row>
    <row r="11" spans="1:14" x14ac:dyDescent="0.3">
      <c r="A11" s="2" t="s">
        <v>541</v>
      </c>
      <c r="B11" s="17">
        <v>43713</v>
      </c>
      <c r="C11" s="2" t="s">
        <v>542</v>
      </c>
      <c r="D11" s="7" t="s">
        <v>6146</v>
      </c>
      <c r="E11" s="2">
        <v>1</v>
      </c>
      <c r="F11" s="2" t="str">
        <f>VLOOKUP(C11,customers!A$1:I$1001,2,FALSE)</f>
        <v>Rodger Raven</v>
      </c>
      <c r="G11" s="2" t="str">
        <f>IF(VLOOKUP(C11,customers!A$1:I$1001,3,FALSE)=0," ",VLOOKUP(C11,customers!A$1:I$1001,3,FALSE))</f>
        <v>rraven9@ed.gov</v>
      </c>
      <c r="H11" s="2" t="str">
        <f>VLOOKUP(C11,customers!A$1:I$1001,7,FALSE)</f>
        <v>United States</v>
      </c>
      <c r="I11" s="26" t="str">
        <f>IF(INDEX(products!$A$1:$G$49,MATCH(orders!$D11,products!$A$1:$A$49,0),MATCH(orders!I$1,products!$A$1:$G$1,0))="Rob","Robusta",IF(INDEX(products!$A$1:$G$49,MATCH(orders!$D11,products!$A$1:$A$49,0),MATCH(orders!I$1,products!$A$1:$G$1,0))="Exc","Excelsa",IF(INDEX(products!$A$1:$G$49,MATCH(orders!$D11,products!$A$1:$A$49,0),MATCH(orders!I$1,products!$A$1:$G$1,0))="Ara","Arabica","Liberica")))</f>
        <v>Robusta</v>
      </c>
      <c r="J11" s="26" t="str">
        <f>IF(INDEX(products!$A$1:$G$49,MATCH(orders!$D11,products!$A$1:$A$49,0),MATCH(orders!J$1,products!$A$1:$G$1,0))="M","Medium",IF(INDEX(products!$A$1:$G$49,MATCH(orders!$D11,products!$A$1:$A$49,0),MATCH(orders!J$1,products!$A$1:$G$1,0))="L","Light","Dark"))</f>
        <v>Medium</v>
      </c>
      <c r="K11" s="27">
        <f>INDEX(products!$A$1:$G$49,MATCH(orders!$D11,products!$A$1:$A$49,0),MATCH(orders!K$1,products!$A$1:$G$1,0))</f>
        <v>0.5</v>
      </c>
      <c r="L11" s="28">
        <f>INDEX(products!$A$1:$G$49,MATCH(orders!$D11,products!$A$1:$A$49,0),MATCH(orders!L$1,products!$A$1:$G$1,0))</f>
        <v>5.97</v>
      </c>
      <c r="M11" s="21">
        <f>E11*L11</f>
        <v>5.97</v>
      </c>
      <c r="N11" s="7" t="str">
        <f>VLOOKUP(orders!$F11,customers!B$1:I$1001,8,FALSE)</f>
        <v>No</v>
      </c>
    </row>
    <row r="12" spans="1:14" x14ac:dyDescent="0.3">
      <c r="A12" s="12" t="s">
        <v>547</v>
      </c>
      <c r="B12" s="18">
        <v>44263</v>
      </c>
      <c r="C12" s="12" t="s">
        <v>548</v>
      </c>
      <c r="D12" s="6" t="s">
        <v>6147</v>
      </c>
      <c r="E12" s="12">
        <v>4</v>
      </c>
      <c r="F12" s="12" t="str">
        <f>VLOOKUP(C12,customers!A$1:I$1001,2,FALSE)</f>
        <v>Ferrell Ferber</v>
      </c>
      <c r="G12" s="12" t="str">
        <f>IF(VLOOKUP(C12,customers!A$1:I$1001,3,FALSE)=0," ",VLOOKUP(C12,customers!A$1:I$1001,3,FALSE))</f>
        <v>fferbera@businesswire.com</v>
      </c>
      <c r="H12" s="12" t="str">
        <f>VLOOKUP(C12,customers!A$1:I$1001,7,FALSE)</f>
        <v>United States</v>
      </c>
      <c r="I12" s="15" t="str">
        <f>IF(INDEX(products!$A$1:$G$49,MATCH(orders!$D12,products!$A$1:$A$49,0),MATCH(orders!I$1,products!$A$1:$G$1,0))="Rob","Robusta",IF(INDEX(products!$A$1:$G$49,MATCH(orders!$D12,products!$A$1:$A$49,0),MATCH(orders!I$1,products!$A$1:$G$1,0))="Exc","Excelsa",IF(INDEX(products!$A$1:$G$49,MATCH(orders!$D12,products!$A$1:$A$49,0),MATCH(orders!I$1,products!$A$1:$G$1,0))="Ara","Arabica","Liberica")))</f>
        <v>Arabica</v>
      </c>
      <c r="J12" s="15" t="str">
        <f>IF(INDEX(products!$A$1:$G$49,MATCH(orders!$D12,products!$A$1:$A$49,0),MATCH(orders!J$1,products!$A$1:$G$1,0))="M","Medium",IF(INDEX(products!$A$1:$G$49,MATCH(orders!$D12,products!$A$1:$A$49,0),MATCH(orders!J$1,products!$A$1:$G$1,0))="L","Light","Dark"))</f>
        <v>Dark</v>
      </c>
      <c r="K12" s="24">
        <f>INDEX(products!$A$1:$G$49,MATCH(orders!$D12,products!$A$1:$A$49,0),MATCH(orders!K$1,products!$A$1:$G$1,0))</f>
        <v>1</v>
      </c>
      <c r="L12" s="25">
        <f>INDEX(products!$A$1:$G$49,MATCH(orders!$D12,products!$A$1:$A$49,0),MATCH(orders!L$1,products!$A$1:$G$1,0))</f>
        <v>9.9499999999999993</v>
      </c>
      <c r="M12" s="22">
        <f>E12*L12</f>
        <v>39.799999999999997</v>
      </c>
      <c r="N12" s="6" t="str">
        <f>VLOOKUP(orders!$F12,customers!B$1:I$1001,8,FALSE)</f>
        <v>No</v>
      </c>
    </row>
    <row r="13" spans="1:14" x14ac:dyDescent="0.3">
      <c r="A13" s="2" t="s">
        <v>553</v>
      </c>
      <c r="B13" s="17">
        <v>44132</v>
      </c>
      <c r="C13" s="2" t="s">
        <v>554</v>
      </c>
      <c r="D13" s="7" t="s">
        <v>6148</v>
      </c>
      <c r="E13" s="2">
        <v>5</v>
      </c>
      <c r="F13" s="2" t="str">
        <f>VLOOKUP(C13,customers!A$1:I$1001,2,FALSE)</f>
        <v>Duky Phizackerly</v>
      </c>
      <c r="G13" s="2" t="str">
        <f>IF(VLOOKUP(C13,customers!A$1:I$1001,3,FALSE)=0," ",VLOOKUP(C13,customers!A$1:I$1001,3,FALSE))</f>
        <v>dphizackerlyb@utexas.edu</v>
      </c>
      <c r="H13" s="2" t="str">
        <f>VLOOKUP(C13,customers!A$1:I$1001,7,FALSE)</f>
        <v>United States</v>
      </c>
      <c r="I13" s="26" t="str">
        <f>IF(INDEX(products!$A$1:$G$49,MATCH(orders!$D13,products!$A$1:$A$49,0),MATCH(orders!I$1,products!$A$1:$G$1,0))="Rob","Robusta",IF(INDEX(products!$A$1:$G$49,MATCH(orders!$D13,products!$A$1:$A$49,0),MATCH(orders!I$1,products!$A$1:$G$1,0))="Exc","Excelsa",IF(INDEX(products!$A$1:$G$49,MATCH(orders!$D13,products!$A$1:$A$49,0),MATCH(orders!I$1,products!$A$1:$G$1,0))="Ara","Arabica","Liberica")))</f>
        <v>Excelsa</v>
      </c>
      <c r="J13" s="26" t="str">
        <f>IF(INDEX(products!$A$1:$G$49,MATCH(orders!$D13,products!$A$1:$A$49,0),MATCH(orders!J$1,products!$A$1:$G$1,0))="M","Medium",IF(INDEX(products!$A$1:$G$49,MATCH(orders!$D13,products!$A$1:$A$49,0),MATCH(orders!J$1,products!$A$1:$G$1,0))="L","Light","Dark"))</f>
        <v>Light</v>
      </c>
      <c r="K13" s="27">
        <f>INDEX(products!$A$1:$G$49,MATCH(orders!$D13,products!$A$1:$A$49,0),MATCH(orders!K$1,products!$A$1:$G$1,0))</f>
        <v>2.5</v>
      </c>
      <c r="L13" s="28">
        <f>INDEX(products!$A$1:$G$49,MATCH(orders!$D13,products!$A$1:$A$49,0),MATCH(orders!L$1,products!$A$1:$G$1,0))</f>
        <v>34.154999999999994</v>
      </c>
      <c r="M13" s="21">
        <f>E13*L13</f>
        <v>170.77499999999998</v>
      </c>
      <c r="N13" s="7" t="str">
        <f>VLOOKUP(orders!$F13,customers!B$1:I$1001,8,FALSE)</f>
        <v>Yes</v>
      </c>
    </row>
    <row r="14" spans="1:14" x14ac:dyDescent="0.3">
      <c r="A14" s="12" t="s">
        <v>559</v>
      </c>
      <c r="B14" s="18">
        <v>44744</v>
      </c>
      <c r="C14" s="12" t="s">
        <v>560</v>
      </c>
      <c r="D14" s="6" t="s">
        <v>6138</v>
      </c>
      <c r="E14" s="12">
        <v>5</v>
      </c>
      <c r="F14" s="12" t="str">
        <f>VLOOKUP(C14,customers!A$1:I$1001,2,FALSE)</f>
        <v>Rosaleen Scholar</v>
      </c>
      <c r="G14" s="12" t="str">
        <f>IF(VLOOKUP(C14,customers!A$1:I$1001,3,FALSE)=0," ",VLOOKUP(C14,customers!A$1:I$1001,3,FALSE))</f>
        <v>rscholarc@nyu.edu</v>
      </c>
      <c r="H14" s="12" t="str">
        <f>VLOOKUP(C14,customers!A$1:I$1001,7,FALSE)</f>
        <v>United States</v>
      </c>
      <c r="I14" s="15" t="str">
        <f>IF(INDEX(products!$A$1:$G$49,MATCH(orders!$D14,products!$A$1:$A$49,0),MATCH(orders!I$1,products!$A$1:$G$1,0))="Rob","Robusta",IF(INDEX(products!$A$1:$G$49,MATCH(orders!$D14,products!$A$1:$A$49,0),MATCH(orders!I$1,products!$A$1:$G$1,0))="Exc","Excelsa",IF(INDEX(products!$A$1:$G$49,MATCH(orders!$D14,products!$A$1:$A$49,0),MATCH(orders!I$1,products!$A$1:$G$1,0))="Ara","Arabica","Liberica")))</f>
        <v>Robusta</v>
      </c>
      <c r="J14" s="15" t="str">
        <f>IF(INDEX(products!$A$1:$G$49,MATCH(orders!$D14,products!$A$1:$A$49,0),MATCH(orders!J$1,products!$A$1:$G$1,0))="M","Medium",IF(INDEX(products!$A$1:$G$49,MATCH(orders!$D14,products!$A$1:$A$49,0),MATCH(orders!J$1,products!$A$1:$G$1,0))="L","Light","Dark"))</f>
        <v>Medium</v>
      </c>
      <c r="K14" s="24">
        <f>INDEX(products!$A$1:$G$49,MATCH(orders!$D14,products!$A$1:$A$49,0),MATCH(orders!K$1,products!$A$1:$G$1,0))</f>
        <v>1</v>
      </c>
      <c r="L14" s="25">
        <f>INDEX(products!$A$1:$G$49,MATCH(orders!$D14,products!$A$1:$A$49,0),MATCH(orders!L$1,products!$A$1:$G$1,0))</f>
        <v>9.9499999999999993</v>
      </c>
      <c r="M14" s="22">
        <f>E14*L14</f>
        <v>49.75</v>
      </c>
      <c r="N14" s="6" t="str">
        <f>VLOOKUP(orders!$F14,customers!B$1:I$1001,8,FALSE)</f>
        <v>No</v>
      </c>
    </row>
    <row r="15" spans="1:14" x14ac:dyDescent="0.3">
      <c r="A15" s="2" t="s">
        <v>565</v>
      </c>
      <c r="B15" s="17">
        <v>43973</v>
      </c>
      <c r="C15" s="2" t="s">
        <v>566</v>
      </c>
      <c r="D15" s="7" t="s">
        <v>6149</v>
      </c>
      <c r="E15" s="2">
        <v>2</v>
      </c>
      <c r="F15" s="2" t="str">
        <f>VLOOKUP(C15,customers!A$1:I$1001,2,FALSE)</f>
        <v>Terence Vanyutin</v>
      </c>
      <c r="G15" s="2" t="str">
        <f>IF(VLOOKUP(C15,customers!A$1:I$1001,3,FALSE)=0," ",VLOOKUP(C15,customers!A$1:I$1001,3,FALSE))</f>
        <v>tvanyutind@wix.com</v>
      </c>
      <c r="H15" s="2" t="str">
        <f>VLOOKUP(C15,customers!A$1:I$1001,7,FALSE)</f>
        <v>United States</v>
      </c>
      <c r="I15" s="26" t="str">
        <f>IF(INDEX(products!$A$1:$G$49,MATCH(orders!$D15,products!$A$1:$A$49,0),MATCH(orders!I$1,products!$A$1:$G$1,0))="Rob","Robusta",IF(INDEX(products!$A$1:$G$49,MATCH(orders!$D15,products!$A$1:$A$49,0),MATCH(orders!I$1,products!$A$1:$G$1,0))="Exc","Excelsa",IF(INDEX(products!$A$1:$G$49,MATCH(orders!$D15,products!$A$1:$A$49,0),MATCH(orders!I$1,products!$A$1:$G$1,0))="Ara","Arabica","Liberica")))</f>
        <v>Robusta</v>
      </c>
      <c r="J15" s="26" t="str">
        <f>IF(INDEX(products!$A$1:$G$49,MATCH(orders!$D15,products!$A$1:$A$49,0),MATCH(orders!J$1,products!$A$1:$G$1,0))="M","Medium",IF(INDEX(products!$A$1:$G$49,MATCH(orders!$D15,products!$A$1:$A$49,0),MATCH(orders!J$1,products!$A$1:$G$1,0))="L","Light","Dark"))</f>
        <v>Dark</v>
      </c>
      <c r="K15" s="27">
        <f>INDEX(products!$A$1:$G$49,MATCH(orders!$D15,products!$A$1:$A$49,0),MATCH(orders!K$1,products!$A$1:$G$1,0))</f>
        <v>2.5</v>
      </c>
      <c r="L15" s="28">
        <f>INDEX(products!$A$1:$G$49,MATCH(orders!$D15,products!$A$1:$A$49,0),MATCH(orders!L$1,products!$A$1:$G$1,0))</f>
        <v>20.584999999999997</v>
      </c>
      <c r="M15" s="21">
        <f>E15*L15</f>
        <v>41.169999999999995</v>
      </c>
      <c r="N15" s="7" t="str">
        <f>VLOOKUP(orders!$F15,customers!B$1:I$1001,8,FALSE)</f>
        <v>No</v>
      </c>
    </row>
    <row r="16" spans="1:14" x14ac:dyDescent="0.3">
      <c r="A16" s="12" t="s">
        <v>570</v>
      </c>
      <c r="B16" s="18">
        <v>44656</v>
      </c>
      <c r="C16" s="12" t="s">
        <v>571</v>
      </c>
      <c r="D16" s="6" t="s">
        <v>6150</v>
      </c>
      <c r="E16" s="12">
        <v>3</v>
      </c>
      <c r="F16" s="12" t="str">
        <f>VLOOKUP(C16,customers!A$1:I$1001,2,FALSE)</f>
        <v>Patrice Trobe</v>
      </c>
      <c r="G16" s="12" t="str">
        <f>IF(VLOOKUP(C16,customers!A$1:I$1001,3,FALSE)=0," ",VLOOKUP(C16,customers!A$1:I$1001,3,FALSE))</f>
        <v>ptrobee@wunderground.com</v>
      </c>
      <c r="H16" s="12" t="str">
        <f>VLOOKUP(C16,customers!A$1:I$1001,7,FALSE)</f>
        <v>United States</v>
      </c>
      <c r="I16" s="15" t="str">
        <f>IF(INDEX(products!$A$1:$G$49,MATCH(orders!$D16,products!$A$1:$A$49,0),MATCH(orders!I$1,products!$A$1:$G$1,0))="Rob","Robusta",IF(INDEX(products!$A$1:$G$49,MATCH(orders!$D16,products!$A$1:$A$49,0),MATCH(orders!I$1,products!$A$1:$G$1,0))="Exc","Excelsa",IF(INDEX(products!$A$1:$G$49,MATCH(orders!$D16,products!$A$1:$A$49,0),MATCH(orders!I$1,products!$A$1:$G$1,0))="Ara","Arabica","Liberica")))</f>
        <v>Liberica</v>
      </c>
      <c r="J16" s="15" t="str">
        <f>IF(INDEX(products!$A$1:$G$49,MATCH(orders!$D16,products!$A$1:$A$49,0),MATCH(orders!J$1,products!$A$1:$G$1,0))="M","Medium",IF(INDEX(products!$A$1:$G$49,MATCH(orders!$D16,products!$A$1:$A$49,0),MATCH(orders!J$1,products!$A$1:$G$1,0))="L","Light","Dark"))</f>
        <v>Dark</v>
      </c>
      <c r="K16" s="24">
        <f>INDEX(products!$A$1:$G$49,MATCH(orders!$D16,products!$A$1:$A$49,0),MATCH(orders!K$1,products!$A$1:$G$1,0))</f>
        <v>0.2</v>
      </c>
      <c r="L16" s="25">
        <f>INDEX(products!$A$1:$G$49,MATCH(orders!$D16,products!$A$1:$A$49,0),MATCH(orders!L$1,products!$A$1:$G$1,0))</f>
        <v>3.8849999999999998</v>
      </c>
      <c r="M16" s="22">
        <f>E16*L16</f>
        <v>11.654999999999999</v>
      </c>
      <c r="N16" s="6" t="str">
        <f>VLOOKUP(orders!$F16,customers!B$1:I$1001,8,FALSE)</f>
        <v>Yes</v>
      </c>
    </row>
    <row r="17" spans="1:14" x14ac:dyDescent="0.3">
      <c r="A17" s="2" t="s">
        <v>576</v>
      </c>
      <c r="B17" s="17">
        <v>44719</v>
      </c>
      <c r="C17" s="2" t="s">
        <v>577</v>
      </c>
      <c r="D17" s="7" t="s">
        <v>6151</v>
      </c>
      <c r="E17" s="2">
        <v>5</v>
      </c>
      <c r="F17" s="2" t="str">
        <f>VLOOKUP(C17,customers!A$1:I$1001,2,FALSE)</f>
        <v>Llywellyn Oscroft</v>
      </c>
      <c r="G17" s="2" t="str">
        <f>IF(VLOOKUP(C17,customers!A$1:I$1001,3,FALSE)=0," ",VLOOKUP(C17,customers!A$1:I$1001,3,FALSE))</f>
        <v>loscroftf@ebay.co.uk</v>
      </c>
      <c r="H17" s="2" t="str">
        <f>VLOOKUP(C17,customers!A$1:I$1001,7,FALSE)</f>
        <v>United States</v>
      </c>
      <c r="I17" s="26" t="str">
        <f>IF(INDEX(products!$A$1:$G$49,MATCH(orders!$D17,products!$A$1:$A$49,0),MATCH(orders!I$1,products!$A$1:$G$1,0))="Rob","Robusta",IF(INDEX(products!$A$1:$G$49,MATCH(orders!$D17,products!$A$1:$A$49,0),MATCH(orders!I$1,products!$A$1:$G$1,0))="Exc","Excelsa",IF(INDEX(products!$A$1:$G$49,MATCH(orders!$D17,products!$A$1:$A$49,0),MATCH(orders!I$1,products!$A$1:$G$1,0))="Ara","Arabica","Liberica")))</f>
        <v>Robusta</v>
      </c>
      <c r="J17" s="26" t="str">
        <f>IF(INDEX(products!$A$1:$G$49,MATCH(orders!$D17,products!$A$1:$A$49,0),MATCH(orders!J$1,products!$A$1:$G$1,0))="M","Medium",IF(INDEX(products!$A$1:$G$49,MATCH(orders!$D17,products!$A$1:$A$49,0),MATCH(orders!J$1,products!$A$1:$G$1,0))="L","Light","Dark"))</f>
        <v>Medium</v>
      </c>
      <c r="K17" s="27">
        <f>INDEX(products!$A$1:$G$49,MATCH(orders!$D17,products!$A$1:$A$49,0),MATCH(orders!K$1,products!$A$1:$G$1,0))</f>
        <v>2.5</v>
      </c>
      <c r="L17" s="28">
        <f>INDEX(products!$A$1:$G$49,MATCH(orders!$D17,products!$A$1:$A$49,0),MATCH(orders!L$1,products!$A$1:$G$1,0))</f>
        <v>22.884999999999998</v>
      </c>
      <c r="M17" s="21">
        <f>E17*L17</f>
        <v>114.42499999999998</v>
      </c>
      <c r="N17" s="7" t="str">
        <f>VLOOKUP(orders!$F17,customers!B$1:I$1001,8,FALSE)</f>
        <v>No</v>
      </c>
    </row>
    <row r="18" spans="1:14" x14ac:dyDescent="0.3">
      <c r="A18" s="12" t="s">
        <v>581</v>
      </c>
      <c r="B18" s="18">
        <v>43544</v>
      </c>
      <c r="C18" s="12" t="s">
        <v>582</v>
      </c>
      <c r="D18" s="6" t="s">
        <v>6152</v>
      </c>
      <c r="E18" s="12">
        <v>6</v>
      </c>
      <c r="F18" s="12" t="str">
        <f>VLOOKUP(C18,customers!A$1:I$1001,2,FALSE)</f>
        <v>Minni Alabaster</v>
      </c>
      <c r="G18" s="12" t="str">
        <f>IF(VLOOKUP(C18,customers!A$1:I$1001,3,FALSE)=0," ",VLOOKUP(C18,customers!A$1:I$1001,3,FALSE))</f>
        <v>malabasterg@hexun.com</v>
      </c>
      <c r="H18" s="12" t="str">
        <f>VLOOKUP(C18,customers!A$1:I$1001,7,FALSE)</f>
        <v>United States</v>
      </c>
      <c r="I18" s="15" t="str">
        <f>IF(INDEX(products!$A$1:$G$49,MATCH(orders!$D18,products!$A$1:$A$49,0),MATCH(orders!I$1,products!$A$1:$G$1,0))="Rob","Robusta",IF(INDEX(products!$A$1:$G$49,MATCH(orders!$D18,products!$A$1:$A$49,0),MATCH(orders!I$1,products!$A$1:$G$1,0))="Exc","Excelsa",IF(INDEX(products!$A$1:$G$49,MATCH(orders!$D18,products!$A$1:$A$49,0),MATCH(orders!I$1,products!$A$1:$G$1,0))="Ara","Arabica","Liberica")))</f>
        <v>Arabica</v>
      </c>
      <c r="J18" s="15" t="str">
        <f>IF(INDEX(products!$A$1:$G$49,MATCH(orders!$D18,products!$A$1:$A$49,0),MATCH(orders!J$1,products!$A$1:$G$1,0))="M","Medium",IF(INDEX(products!$A$1:$G$49,MATCH(orders!$D18,products!$A$1:$A$49,0),MATCH(orders!J$1,products!$A$1:$G$1,0))="L","Light","Dark"))</f>
        <v>Medium</v>
      </c>
      <c r="K18" s="24">
        <f>INDEX(products!$A$1:$G$49,MATCH(orders!$D18,products!$A$1:$A$49,0),MATCH(orders!K$1,products!$A$1:$G$1,0))</f>
        <v>0.2</v>
      </c>
      <c r="L18" s="25">
        <f>INDEX(products!$A$1:$G$49,MATCH(orders!$D18,products!$A$1:$A$49,0),MATCH(orders!L$1,products!$A$1:$G$1,0))</f>
        <v>3.375</v>
      </c>
      <c r="M18" s="22">
        <f>E18*L18</f>
        <v>20.25</v>
      </c>
      <c r="N18" s="6" t="str">
        <f>VLOOKUP(orders!$F18,customers!B$1:I$1001,8,FALSE)</f>
        <v>No</v>
      </c>
    </row>
    <row r="19" spans="1:14" x14ac:dyDescent="0.3">
      <c r="A19" s="2" t="s">
        <v>587</v>
      </c>
      <c r="B19" s="17">
        <v>43757</v>
      </c>
      <c r="C19" s="2" t="s">
        <v>588</v>
      </c>
      <c r="D19" s="7" t="s">
        <v>6140</v>
      </c>
      <c r="E19" s="2">
        <v>6</v>
      </c>
      <c r="F19" s="2" t="str">
        <f>VLOOKUP(C19,customers!A$1:I$1001,2,FALSE)</f>
        <v>Rhianon Broxup</v>
      </c>
      <c r="G19" s="2" t="str">
        <f>IF(VLOOKUP(C19,customers!A$1:I$1001,3,FALSE)=0," ",VLOOKUP(C19,customers!A$1:I$1001,3,FALSE))</f>
        <v>rbroxuph@jimdo.com</v>
      </c>
      <c r="H19" s="2" t="str">
        <f>VLOOKUP(C19,customers!A$1:I$1001,7,FALSE)</f>
        <v>United States</v>
      </c>
      <c r="I19" s="26" t="str">
        <f>IF(INDEX(products!$A$1:$G$49,MATCH(orders!$D19,products!$A$1:$A$49,0),MATCH(orders!I$1,products!$A$1:$G$1,0))="Rob","Robusta",IF(INDEX(products!$A$1:$G$49,MATCH(orders!$D19,products!$A$1:$A$49,0),MATCH(orders!I$1,products!$A$1:$G$1,0))="Exc","Excelsa",IF(INDEX(products!$A$1:$G$49,MATCH(orders!$D19,products!$A$1:$A$49,0),MATCH(orders!I$1,products!$A$1:$G$1,0))="Ara","Arabica","Liberica")))</f>
        <v>Arabica</v>
      </c>
      <c r="J19" s="26" t="str">
        <f>IF(INDEX(products!$A$1:$G$49,MATCH(orders!$D19,products!$A$1:$A$49,0),MATCH(orders!J$1,products!$A$1:$G$1,0))="M","Medium",IF(INDEX(products!$A$1:$G$49,MATCH(orders!$D19,products!$A$1:$A$49,0),MATCH(orders!J$1,products!$A$1:$G$1,0))="L","Light","Dark"))</f>
        <v>Light</v>
      </c>
      <c r="K19" s="27">
        <f>INDEX(products!$A$1:$G$49,MATCH(orders!$D19,products!$A$1:$A$49,0),MATCH(orders!K$1,products!$A$1:$G$1,0))</f>
        <v>1</v>
      </c>
      <c r="L19" s="28">
        <f>INDEX(products!$A$1:$G$49,MATCH(orders!$D19,products!$A$1:$A$49,0),MATCH(orders!L$1,products!$A$1:$G$1,0))</f>
        <v>12.95</v>
      </c>
      <c r="M19" s="21">
        <f>E19*L19</f>
        <v>77.699999999999989</v>
      </c>
      <c r="N19" s="7" t="str">
        <f>VLOOKUP(orders!$F19,customers!B$1:I$1001,8,FALSE)</f>
        <v>No</v>
      </c>
    </row>
    <row r="20" spans="1:14" x14ac:dyDescent="0.3">
      <c r="A20" s="12" t="s">
        <v>593</v>
      </c>
      <c r="B20" s="18">
        <v>43629</v>
      </c>
      <c r="C20" s="12" t="s">
        <v>594</v>
      </c>
      <c r="D20" s="6" t="s">
        <v>6149</v>
      </c>
      <c r="E20" s="12">
        <v>4</v>
      </c>
      <c r="F20" s="12" t="str">
        <f>VLOOKUP(C20,customers!A$1:I$1001,2,FALSE)</f>
        <v>Pall Redford</v>
      </c>
      <c r="G20" s="12" t="str">
        <f>IF(VLOOKUP(C20,customers!A$1:I$1001,3,FALSE)=0," ",VLOOKUP(C20,customers!A$1:I$1001,3,FALSE))</f>
        <v>predfordi@ow.ly</v>
      </c>
      <c r="H20" s="12" t="str">
        <f>VLOOKUP(C20,customers!A$1:I$1001,7,FALSE)</f>
        <v>Ireland</v>
      </c>
      <c r="I20" s="15" t="str">
        <f>IF(INDEX(products!$A$1:$G$49,MATCH(orders!$D20,products!$A$1:$A$49,0),MATCH(orders!I$1,products!$A$1:$G$1,0))="Rob","Robusta",IF(INDEX(products!$A$1:$G$49,MATCH(orders!$D20,products!$A$1:$A$49,0),MATCH(orders!I$1,products!$A$1:$G$1,0))="Exc","Excelsa",IF(INDEX(products!$A$1:$G$49,MATCH(orders!$D20,products!$A$1:$A$49,0),MATCH(orders!I$1,products!$A$1:$G$1,0))="Ara","Arabica","Liberica")))</f>
        <v>Robusta</v>
      </c>
      <c r="J20" s="15" t="str">
        <f>IF(INDEX(products!$A$1:$G$49,MATCH(orders!$D20,products!$A$1:$A$49,0),MATCH(orders!J$1,products!$A$1:$G$1,0))="M","Medium",IF(INDEX(products!$A$1:$G$49,MATCH(orders!$D20,products!$A$1:$A$49,0),MATCH(orders!J$1,products!$A$1:$G$1,0))="L","Light","Dark"))</f>
        <v>Dark</v>
      </c>
      <c r="K20" s="24">
        <f>INDEX(products!$A$1:$G$49,MATCH(orders!$D20,products!$A$1:$A$49,0),MATCH(orders!K$1,products!$A$1:$G$1,0))</f>
        <v>2.5</v>
      </c>
      <c r="L20" s="25">
        <f>INDEX(products!$A$1:$G$49,MATCH(orders!$D20,products!$A$1:$A$49,0),MATCH(orders!L$1,products!$A$1:$G$1,0))</f>
        <v>20.584999999999997</v>
      </c>
      <c r="M20" s="22">
        <f>E20*L20</f>
        <v>82.339999999999989</v>
      </c>
      <c r="N20" s="6" t="str">
        <f>VLOOKUP(orders!$F20,customers!B$1:I$1001,8,FALSE)</f>
        <v>Yes</v>
      </c>
    </row>
    <row r="21" spans="1:14" x14ac:dyDescent="0.3">
      <c r="A21" s="2" t="s">
        <v>598</v>
      </c>
      <c r="B21" s="17">
        <v>44169</v>
      </c>
      <c r="C21" s="2" t="s">
        <v>599</v>
      </c>
      <c r="D21" s="7" t="s">
        <v>6152</v>
      </c>
      <c r="E21" s="2">
        <v>5</v>
      </c>
      <c r="F21" s="2" t="str">
        <f>VLOOKUP(C21,customers!A$1:I$1001,2,FALSE)</f>
        <v>Aurea Corradino</v>
      </c>
      <c r="G21" s="2" t="str">
        <f>IF(VLOOKUP(C21,customers!A$1:I$1001,3,FALSE)=0," ",VLOOKUP(C21,customers!A$1:I$1001,3,FALSE))</f>
        <v>acorradinoj@harvard.edu</v>
      </c>
      <c r="H21" s="2" t="str">
        <f>VLOOKUP(C21,customers!A$1:I$1001,7,FALSE)</f>
        <v>United States</v>
      </c>
      <c r="I21" s="26" t="str">
        <f>IF(INDEX(products!$A$1:$G$49,MATCH(orders!$D21,products!$A$1:$A$49,0),MATCH(orders!I$1,products!$A$1:$G$1,0))="Rob","Robusta",IF(INDEX(products!$A$1:$G$49,MATCH(orders!$D21,products!$A$1:$A$49,0),MATCH(orders!I$1,products!$A$1:$G$1,0))="Exc","Excelsa",IF(INDEX(products!$A$1:$G$49,MATCH(orders!$D21,products!$A$1:$A$49,0),MATCH(orders!I$1,products!$A$1:$G$1,0))="Ara","Arabica","Liberica")))</f>
        <v>Arabica</v>
      </c>
      <c r="J21" s="26" t="str">
        <f>IF(INDEX(products!$A$1:$G$49,MATCH(orders!$D21,products!$A$1:$A$49,0),MATCH(orders!J$1,products!$A$1:$G$1,0))="M","Medium",IF(INDEX(products!$A$1:$G$49,MATCH(orders!$D21,products!$A$1:$A$49,0),MATCH(orders!J$1,products!$A$1:$G$1,0))="L","Light","Dark"))</f>
        <v>Medium</v>
      </c>
      <c r="K21" s="27">
        <f>INDEX(products!$A$1:$G$49,MATCH(orders!$D21,products!$A$1:$A$49,0),MATCH(orders!K$1,products!$A$1:$G$1,0))</f>
        <v>0.2</v>
      </c>
      <c r="L21" s="28">
        <f>INDEX(products!$A$1:$G$49,MATCH(orders!$D21,products!$A$1:$A$49,0),MATCH(orders!L$1,products!$A$1:$G$1,0))</f>
        <v>3.375</v>
      </c>
      <c r="M21" s="21">
        <f>E21*L21</f>
        <v>16.875</v>
      </c>
      <c r="N21" s="7" t="str">
        <f>VLOOKUP(orders!$F21,customers!B$1:I$1001,8,FALSE)</f>
        <v>Yes</v>
      </c>
    </row>
    <row r="22" spans="1:14" x14ac:dyDescent="0.3">
      <c r="A22" s="12" t="s">
        <v>598</v>
      </c>
      <c r="B22" s="18">
        <v>44169</v>
      </c>
      <c r="C22" s="12" t="s">
        <v>599</v>
      </c>
      <c r="D22" s="6" t="s">
        <v>6153</v>
      </c>
      <c r="E22" s="12">
        <v>4</v>
      </c>
      <c r="F22" s="12" t="str">
        <f>VLOOKUP(C22,customers!A$1:I$1001,2,FALSE)</f>
        <v>Aurea Corradino</v>
      </c>
      <c r="G22" s="12" t="str">
        <f>IF(VLOOKUP(C22,customers!A$1:I$1001,3,FALSE)=0," ",VLOOKUP(C22,customers!A$1:I$1001,3,FALSE))</f>
        <v>acorradinoj@harvard.edu</v>
      </c>
      <c r="H22" s="12" t="str">
        <f>VLOOKUP(C22,customers!A$1:I$1001,7,FALSE)</f>
        <v>United States</v>
      </c>
      <c r="I22" s="15" t="str">
        <f>IF(INDEX(products!$A$1:$G$49,MATCH(orders!$D22,products!$A$1:$A$49,0),MATCH(orders!I$1,products!$A$1:$G$1,0))="Rob","Robusta",IF(INDEX(products!$A$1:$G$49,MATCH(orders!$D22,products!$A$1:$A$49,0),MATCH(orders!I$1,products!$A$1:$G$1,0))="Exc","Excelsa",IF(INDEX(products!$A$1:$G$49,MATCH(orders!$D22,products!$A$1:$A$49,0),MATCH(orders!I$1,products!$A$1:$G$1,0))="Ara","Arabica","Liberica")))</f>
        <v>Excelsa</v>
      </c>
      <c r="J22" s="15" t="str">
        <f>IF(INDEX(products!$A$1:$G$49,MATCH(orders!$D22,products!$A$1:$A$49,0),MATCH(orders!J$1,products!$A$1:$G$1,0))="M","Medium",IF(INDEX(products!$A$1:$G$49,MATCH(orders!$D22,products!$A$1:$A$49,0),MATCH(orders!J$1,products!$A$1:$G$1,0))="L","Light","Dark"))</f>
        <v>Dark</v>
      </c>
      <c r="K22" s="24">
        <f>INDEX(products!$A$1:$G$49,MATCH(orders!$D22,products!$A$1:$A$49,0),MATCH(orders!K$1,products!$A$1:$G$1,0))</f>
        <v>0.2</v>
      </c>
      <c r="L22" s="25">
        <f>INDEX(products!$A$1:$G$49,MATCH(orders!$D22,products!$A$1:$A$49,0),MATCH(orders!L$1,products!$A$1:$G$1,0))</f>
        <v>3.645</v>
      </c>
      <c r="M22" s="22">
        <f>E22*L22</f>
        <v>14.58</v>
      </c>
      <c r="N22" s="6" t="str">
        <f>VLOOKUP(orders!$F22,customers!B$1:I$1001,8,FALSE)</f>
        <v>Yes</v>
      </c>
    </row>
    <row r="23" spans="1:14" x14ac:dyDescent="0.3">
      <c r="A23" s="2" t="s">
        <v>608</v>
      </c>
      <c r="B23" s="17">
        <v>44169</v>
      </c>
      <c r="C23" s="2" t="s">
        <v>609</v>
      </c>
      <c r="D23" s="7" t="s">
        <v>6154</v>
      </c>
      <c r="E23" s="2">
        <v>6</v>
      </c>
      <c r="F23" s="2" t="str">
        <f>VLOOKUP(C23,customers!A$1:I$1001,2,FALSE)</f>
        <v>Avrit Davidowsky</v>
      </c>
      <c r="G23" s="2" t="str">
        <f>IF(VLOOKUP(C23,customers!A$1:I$1001,3,FALSE)=0," ",VLOOKUP(C23,customers!A$1:I$1001,3,FALSE))</f>
        <v>adavidowskyl@netvibes.com</v>
      </c>
      <c r="H23" s="2" t="str">
        <f>VLOOKUP(C23,customers!A$1:I$1001,7,FALSE)</f>
        <v>United States</v>
      </c>
      <c r="I23" s="26" t="str">
        <f>IF(INDEX(products!$A$1:$G$49,MATCH(orders!$D23,products!$A$1:$A$49,0),MATCH(orders!I$1,products!$A$1:$G$1,0))="Rob","Robusta",IF(INDEX(products!$A$1:$G$49,MATCH(orders!$D23,products!$A$1:$A$49,0),MATCH(orders!I$1,products!$A$1:$G$1,0))="Exc","Excelsa",IF(INDEX(products!$A$1:$G$49,MATCH(orders!$D23,products!$A$1:$A$49,0),MATCH(orders!I$1,products!$A$1:$G$1,0))="Ara","Arabica","Liberica")))</f>
        <v>Arabica</v>
      </c>
      <c r="J23" s="26" t="str">
        <f>IF(INDEX(products!$A$1:$G$49,MATCH(orders!$D23,products!$A$1:$A$49,0),MATCH(orders!J$1,products!$A$1:$G$1,0))="M","Medium",IF(INDEX(products!$A$1:$G$49,MATCH(orders!$D23,products!$A$1:$A$49,0),MATCH(orders!J$1,products!$A$1:$G$1,0))="L","Light","Dark"))</f>
        <v>Dark</v>
      </c>
      <c r="K23" s="27">
        <f>INDEX(products!$A$1:$G$49,MATCH(orders!$D23,products!$A$1:$A$49,0),MATCH(orders!K$1,products!$A$1:$G$1,0))</f>
        <v>0.2</v>
      </c>
      <c r="L23" s="28">
        <f>INDEX(products!$A$1:$G$49,MATCH(orders!$D23,products!$A$1:$A$49,0),MATCH(orders!L$1,products!$A$1:$G$1,0))</f>
        <v>2.9849999999999999</v>
      </c>
      <c r="M23" s="21">
        <f>E23*L23</f>
        <v>17.91</v>
      </c>
      <c r="N23" s="7" t="str">
        <f>VLOOKUP(orders!$F23,customers!B$1:I$1001,8,FALSE)</f>
        <v>No</v>
      </c>
    </row>
    <row r="24" spans="1:14" x14ac:dyDescent="0.3">
      <c r="A24" s="12" t="s">
        <v>614</v>
      </c>
      <c r="B24" s="18">
        <v>44218</v>
      </c>
      <c r="C24" s="12" t="s">
        <v>615</v>
      </c>
      <c r="D24" s="6" t="s">
        <v>6151</v>
      </c>
      <c r="E24" s="12">
        <v>4</v>
      </c>
      <c r="F24" s="12" t="str">
        <f>VLOOKUP(C24,customers!A$1:I$1001,2,FALSE)</f>
        <v>Annabel Antuk</v>
      </c>
      <c r="G24" s="12" t="str">
        <f>IF(VLOOKUP(C24,customers!A$1:I$1001,3,FALSE)=0," ",VLOOKUP(C24,customers!A$1:I$1001,3,FALSE))</f>
        <v>aantukm@kickstarter.com</v>
      </c>
      <c r="H24" s="12" t="str">
        <f>VLOOKUP(C24,customers!A$1:I$1001,7,FALSE)</f>
        <v>United States</v>
      </c>
      <c r="I24" s="15" t="str">
        <f>IF(INDEX(products!$A$1:$G$49,MATCH(orders!$D24,products!$A$1:$A$49,0),MATCH(orders!I$1,products!$A$1:$G$1,0))="Rob","Robusta",IF(INDEX(products!$A$1:$G$49,MATCH(orders!$D24,products!$A$1:$A$49,0),MATCH(orders!I$1,products!$A$1:$G$1,0))="Exc","Excelsa",IF(INDEX(products!$A$1:$G$49,MATCH(orders!$D24,products!$A$1:$A$49,0),MATCH(orders!I$1,products!$A$1:$G$1,0))="Ara","Arabica","Liberica")))</f>
        <v>Robusta</v>
      </c>
      <c r="J24" s="15" t="str">
        <f>IF(INDEX(products!$A$1:$G$49,MATCH(orders!$D24,products!$A$1:$A$49,0),MATCH(orders!J$1,products!$A$1:$G$1,0))="M","Medium",IF(INDEX(products!$A$1:$G$49,MATCH(orders!$D24,products!$A$1:$A$49,0),MATCH(orders!J$1,products!$A$1:$G$1,0))="L","Light","Dark"))</f>
        <v>Medium</v>
      </c>
      <c r="K24" s="24">
        <f>INDEX(products!$A$1:$G$49,MATCH(orders!$D24,products!$A$1:$A$49,0),MATCH(orders!K$1,products!$A$1:$G$1,0))</f>
        <v>2.5</v>
      </c>
      <c r="L24" s="25">
        <f>INDEX(products!$A$1:$G$49,MATCH(orders!$D24,products!$A$1:$A$49,0),MATCH(orders!L$1,products!$A$1:$G$1,0))</f>
        <v>22.884999999999998</v>
      </c>
      <c r="M24" s="22">
        <f>E24*L24</f>
        <v>91.539999999999992</v>
      </c>
      <c r="N24" s="6" t="str">
        <f>VLOOKUP(orders!$F24,customers!B$1:I$1001,8,FALSE)</f>
        <v>Yes</v>
      </c>
    </row>
    <row r="25" spans="1:14" x14ac:dyDescent="0.3">
      <c r="A25" s="2" t="s">
        <v>620</v>
      </c>
      <c r="B25" s="17">
        <v>44603</v>
      </c>
      <c r="C25" s="2" t="s">
        <v>621</v>
      </c>
      <c r="D25" s="7" t="s">
        <v>6154</v>
      </c>
      <c r="E25" s="2">
        <v>4</v>
      </c>
      <c r="F25" s="2" t="str">
        <f>VLOOKUP(C25,customers!A$1:I$1001,2,FALSE)</f>
        <v>Iorgo Kleinert</v>
      </c>
      <c r="G25" s="2" t="str">
        <f>IF(VLOOKUP(C25,customers!A$1:I$1001,3,FALSE)=0," ",VLOOKUP(C25,customers!A$1:I$1001,3,FALSE))</f>
        <v>ikleinertn@timesonline.co.uk</v>
      </c>
      <c r="H25" s="2" t="str">
        <f>VLOOKUP(C25,customers!A$1:I$1001,7,FALSE)</f>
        <v>United States</v>
      </c>
      <c r="I25" s="26" t="str">
        <f>IF(INDEX(products!$A$1:$G$49,MATCH(orders!$D25,products!$A$1:$A$49,0),MATCH(orders!I$1,products!$A$1:$G$1,0))="Rob","Robusta",IF(INDEX(products!$A$1:$G$49,MATCH(orders!$D25,products!$A$1:$A$49,0),MATCH(orders!I$1,products!$A$1:$G$1,0))="Exc","Excelsa",IF(INDEX(products!$A$1:$G$49,MATCH(orders!$D25,products!$A$1:$A$49,0),MATCH(orders!I$1,products!$A$1:$G$1,0))="Ara","Arabica","Liberica")))</f>
        <v>Arabica</v>
      </c>
      <c r="J25" s="26" t="str">
        <f>IF(INDEX(products!$A$1:$G$49,MATCH(orders!$D25,products!$A$1:$A$49,0),MATCH(orders!J$1,products!$A$1:$G$1,0))="M","Medium",IF(INDEX(products!$A$1:$G$49,MATCH(orders!$D25,products!$A$1:$A$49,0),MATCH(orders!J$1,products!$A$1:$G$1,0))="L","Light","Dark"))</f>
        <v>Dark</v>
      </c>
      <c r="K25" s="27">
        <f>INDEX(products!$A$1:$G$49,MATCH(orders!$D25,products!$A$1:$A$49,0),MATCH(orders!K$1,products!$A$1:$G$1,0))</f>
        <v>0.2</v>
      </c>
      <c r="L25" s="28">
        <f>INDEX(products!$A$1:$G$49,MATCH(orders!$D25,products!$A$1:$A$49,0),MATCH(orders!L$1,products!$A$1:$G$1,0))</f>
        <v>2.9849999999999999</v>
      </c>
      <c r="M25" s="21">
        <f>E25*L25</f>
        <v>11.94</v>
      </c>
      <c r="N25" s="7" t="str">
        <f>VLOOKUP(orders!$F25,customers!B$1:I$1001,8,FALSE)</f>
        <v>Yes</v>
      </c>
    </row>
    <row r="26" spans="1:14" x14ac:dyDescent="0.3">
      <c r="A26" s="12" t="s">
        <v>626</v>
      </c>
      <c r="B26" s="18">
        <v>44454</v>
      </c>
      <c r="C26" s="12" t="s">
        <v>627</v>
      </c>
      <c r="D26" s="6" t="s">
        <v>6155</v>
      </c>
      <c r="E26" s="12">
        <v>1</v>
      </c>
      <c r="F26" s="12" t="str">
        <f>VLOOKUP(C26,customers!A$1:I$1001,2,FALSE)</f>
        <v>Chrisy Blofeld</v>
      </c>
      <c r="G26" s="12" t="str">
        <f>IF(VLOOKUP(C26,customers!A$1:I$1001,3,FALSE)=0," ",VLOOKUP(C26,customers!A$1:I$1001,3,FALSE))</f>
        <v>cblofeldo@amazon.co.uk</v>
      </c>
      <c r="H26" s="12" t="str">
        <f>VLOOKUP(C26,customers!A$1:I$1001,7,FALSE)</f>
        <v>United States</v>
      </c>
      <c r="I26" s="15" t="str">
        <f>IF(INDEX(products!$A$1:$G$49,MATCH(orders!$D26,products!$A$1:$A$49,0),MATCH(orders!I$1,products!$A$1:$G$1,0))="Rob","Robusta",IF(INDEX(products!$A$1:$G$49,MATCH(orders!$D26,products!$A$1:$A$49,0),MATCH(orders!I$1,products!$A$1:$G$1,0))="Exc","Excelsa",IF(INDEX(products!$A$1:$G$49,MATCH(orders!$D26,products!$A$1:$A$49,0),MATCH(orders!I$1,products!$A$1:$G$1,0))="Ara","Arabica","Liberica")))</f>
        <v>Arabica</v>
      </c>
      <c r="J26" s="15" t="str">
        <f>IF(INDEX(products!$A$1:$G$49,MATCH(orders!$D26,products!$A$1:$A$49,0),MATCH(orders!J$1,products!$A$1:$G$1,0))="M","Medium",IF(INDEX(products!$A$1:$G$49,MATCH(orders!$D26,products!$A$1:$A$49,0),MATCH(orders!J$1,products!$A$1:$G$1,0))="L","Light","Dark"))</f>
        <v>Medium</v>
      </c>
      <c r="K26" s="24">
        <f>INDEX(products!$A$1:$G$49,MATCH(orders!$D26,products!$A$1:$A$49,0),MATCH(orders!K$1,products!$A$1:$G$1,0))</f>
        <v>1</v>
      </c>
      <c r="L26" s="25">
        <f>INDEX(products!$A$1:$G$49,MATCH(orders!$D26,products!$A$1:$A$49,0),MATCH(orders!L$1,products!$A$1:$G$1,0))</f>
        <v>11.25</v>
      </c>
      <c r="M26" s="22">
        <f>E26*L26</f>
        <v>11.25</v>
      </c>
      <c r="N26" s="6" t="str">
        <f>VLOOKUP(orders!$F26,customers!B$1:I$1001,8,FALSE)</f>
        <v>No</v>
      </c>
    </row>
    <row r="27" spans="1:14" x14ac:dyDescent="0.3">
      <c r="A27" s="2" t="s">
        <v>632</v>
      </c>
      <c r="B27" s="17">
        <v>44128</v>
      </c>
      <c r="C27" s="2" t="s">
        <v>633</v>
      </c>
      <c r="D27" s="7" t="s">
        <v>6156</v>
      </c>
      <c r="E27" s="2">
        <v>3</v>
      </c>
      <c r="F27" s="2" t="str">
        <f>VLOOKUP(C27,customers!A$1:I$1001,2,FALSE)</f>
        <v>Culley Farris</v>
      </c>
      <c r="G27" s="2" t="str">
        <f>IF(VLOOKUP(C27,customers!A$1:I$1001,3,FALSE)=0," ",VLOOKUP(C27,customers!A$1:I$1001,3,FALSE))</f>
        <v xml:space="preserve"> </v>
      </c>
      <c r="H27" s="2" t="str">
        <f>VLOOKUP(C27,customers!A$1:I$1001,7,FALSE)</f>
        <v>United States</v>
      </c>
      <c r="I27" s="26" t="str">
        <f>IF(INDEX(products!$A$1:$G$49,MATCH(orders!$D27,products!$A$1:$A$49,0),MATCH(orders!I$1,products!$A$1:$G$1,0))="Rob","Robusta",IF(INDEX(products!$A$1:$G$49,MATCH(orders!$D27,products!$A$1:$A$49,0),MATCH(orders!I$1,products!$A$1:$G$1,0))="Exc","Excelsa",IF(INDEX(products!$A$1:$G$49,MATCH(orders!$D27,products!$A$1:$A$49,0),MATCH(orders!I$1,products!$A$1:$G$1,0))="Ara","Arabica","Liberica")))</f>
        <v>Excelsa</v>
      </c>
      <c r="J27" s="26" t="str">
        <f>IF(INDEX(products!$A$1:$G$49,MATCH(orders!$D27,products!$A$1:$A$49,0),MATCH(orders!J$1,products!$A$1:$G$1,0))="M","Medium",IF(INDEX(products!$A$1:$G$49,MATCH(orders!$D27,products!$A$1:$A$49,0),MATCH(orders!J$1,products!$A$1:$G$1,0))="L","Light","Dark"))</f>
        <v>Medium</v>
      </c>
      <c r="K27" s="27">
        <f>INDEX(products!$A$1:$G$49,MATCH(orders!$D27,products!$A$1:$A$49,0),MATCH(orders!K$1,products!$A$1:$G$1,0))</f>
        <v>0.2</v>
      </c>
      <c r="L27" s="28">
        <f>INDEX(products!$A$1:$G$49,MATCH(orders!$D27,products!$A$1:$A$49,0),MATCH(orders!L$1,products!$A$1:$G$1,0))</f>
        <v>4.125</v>
      </c>
      <c r="M27" s="21">
        <f>E27*L27</f>
        <v>12.375</v>
      </c>
      <c r="N27" s="7" t="str">
        <f>VLOOKUP(orders!$F27,customers!B$1:I$1001,8,FALSE)</f>
        <v>Yes</v>
      </c>
    </row>
    <row r="28" spans="1:14" x14ac:dyDescent="0.3">
      <c r="A28" s="12" t="s">
        <v>637</v>
      </c>
      <c r="B28" s="18">
        <v>43516</v>
      </c>
      <c r="C28" s="12" t="s">
        <v>638</v>
      </c>
      <c r="D28" s="6" t="s">
        <v>6157</v>
      </c>
      <c r="E28" s="12">
        <v>4</v>
      </c>
      <c r="F28" s="12" t="str">
        <f>VLOOKUP(C28,customers!A$1:I$1001,2,FALSE)</f>
        <v>Selene Shales</v>
      </c>
      <c r="G28" s="12" t="str">
        <f>IF(VLOOKUP(C28,customers!A$1:I$1001,3,FALSE)=0," ",VLOOKUP(C28,customers!A$1:I$1001,3,FALSE))</f>
        <v>sshalesq@umich.edu</v>
      </c>
      <c r="H28" s="12" t="str">
        <f>VLOOKUP(C28,customers!A$1:I$1001,7,FALSE)</f>
        <v>United States</v>
      </c>
      <c r="I28" s="15" t="str">
        <f>IF(INDEX(products!$A$1:$G$49,MATCH(orders!$D28,products!$A$1:$A$49,0),MATCH(orders!I$1,products!$A$1:$G$1,0))="Rob","Robusta",IF(INDEX(products!$A$1:$G$49,MATCH(orders!$D28,products!$A$1:$A$49,0),MATCH(orders!I$1,products!$A$1:$G$1,0))="Exc","Excelsa",IF(INDEX(products!$A$1:$G$49,MATCH(orders!$D28,products!$A$1:$A$49,0),MATCH(orders!I$1,products!$A$1:$G$1,0))="Ara","Arabica","Liberica")))</f>
        <v>Arabica</v>
      </c>
      <c r="J28" s="15" t="str">
        <f>IF(INDEX(products!$A$1:$G$49,MATCH(orders!$D28,products!$A$1:$A$49,0),MATCH(orders!J$1,products!$A$1:$G$1,0))="M","Medium",IF(INDEX(products!$A$1:$G$49,MATCH(orders!$D28,products!$A$1:$A$49,0),MATCH(orders!J$1,products!$A$1:$G$1,0))="L","Light","Dark"))</f>
        <v>Medium</v>
      </c>
      <c r="K28" s="24">
        <f>INDEX(products!$A$1:$G$49,MATCH(orders!$D28,products!$A$1:$A$49,0),MATCH(orders!K$1,products!$A$1:$G$1,0))</f>
        <v>0.5</v>
      </c>
      <c r="L28" s="25">
        <f>INDEX(products!$A$1:$G$49,MATCH(orders!$D28,products!$A$1:$A$49,0),MATCH(orders!L$1,products!$A$1:$G$1,0))</f>
        <v>6.75</v>
      </c>
      <c r="M28" s="22">
        <f>E28*L28</f>
        <v>27</v>
      </c>
      <c r="N28" s="6" t="str">
        <f>VLOOKUP(orders!$F28,customers!B$1:I$1001,8,FALSE)</f>
        <v>Yes</v>
      </c>
    </row>
    <row r="29" spans="1:14" x14ac:dyDescent="0.3">
      <c r="A29" s="2" t="s">
        <v>643</v>
      </c>
      <c r="B29" s="17">
        <v>43746</v>
      </c>
      <c r="C29" s="2" t="s">
        <v>644</v>
      </c>
      <c r="D29" s="7" t="s">
        <v>6152</v>
      </c>
      <c r="E29" s="2">
        <v>5</v>
      </c>
      <c r="F29" s="2" t="str">
        <f>VLOOKUP(C29,customers!A$1:I$1001,2,FALSE)</f>
        <v>Vivie Danneil</v>
      </c>
      <c r="G29" s="2" t="str">
        <f>IF(VLOOKUP(C29,customers!A$1:I$1001,3,FALSE)=0," ",VLOOKUP(C29,customers!A$1:I$1001,3,FALSE))</f>
        <v>vdanneilr@mtv.com</v>
      </c>
      <c r="H29" s="2" t="str">
        <f>VLOOKUP(C29,customers!A$1:I$1001,7,FALSE)</f>
        <v>Ireland</v>
      </c>
      <c r="I29" s="26" t="str">
        <f>IF(INDEX(products!$A$1:$G$49,MATCH(orders!$D29,products!$A$1:$A$49,0),MATCH(orders!I$1,products!$A$1:$G$1,0))="Rob","Robusta",IF(INDEX(products!$A$1:$G$49,MATCH(orders!$D29,products!$A$1:$A$49,0),MATCH(orders!I$1,products!$A$1:$G$1,0))="Exc","Excelsa",IF(INDEX(products!$A$1:$G$49,MATCH(orders!$D29,products!$A$1:$A$49,0),MATCH(orders!I$1,products!$A$1:$G$1,0))="Ara","Arabica","Liberica")))</f>
        <v>Arabica</v>
      </c>
      <c r="J29" s="26" t="str">
        <f>IF(INDEX(products!$A$1:$G$49,MATCH(orders!$D29,products!$A$1:$A$49,0),MATCH(orders!J$1,products!$A$1:$G$1,0))="M","Medium",IF(INDEX(products!$A$1:$G$49,MATCH(orders!$D29,products!$A$1:$A$49,0),MATCH(orders!J$1,products!$A$1:$G$1,0))="L","Light","Dark"))</f>
        <v>Medium</v>
      </c>
      <c r="K29" s="27">
        <f>INDEX(products!$A$1:$G$49,MATCH(orders!$D29,products!$A$1:$A$49,0),MATCH(orders!K$1,products!$A$1:$G$1,0))</f>
        <v>0.2</v>
      </c>
      <c r="L29" s="28">
        <f>INDEX(products!$A$1:$G$49,MATCH(orders!$D29,products!$A$1:$A$49,0),MATCH(orders!L$1,products!$A$1:$G$1,0))</f>
        <v>3.375</v>
      </c>
      <c r="M29" s="21">
        <f>E29*L29</f>
        <v>16.875</v>
      </c>
      <c r="N29" s="7" t="str">
        <f>VLOOKUP(orders!$F29,customers!B$1:I$1001,8,FALSE)</f>
        <v>No</v>
      </c>
    </row>
    <row r="30" spans="1:14" x14ac:dyDescent="0.3">
      <c r="A30" s="12" t="s">
        <v>649</v>
      </c>
      <c r="B30" s="18">
        <v>44775</v>
      </c>
      <c r="C30" s="12" t="s">
        <v>650</v>
      </c>
      <c r="D30" s="6" t="s">
        <v>6158</v>
      </c>
      <c r="E30" s="12">
        <v>3</v>
      </c>
      <c r="F30" s="12" t="str">
        <f>VLOOKUP(C30,customers!A$1:I$1001,2,FALSE)</f>
        <v>Theresita Newbury</v>
      </c>
      <c r="G30" s="12" t="str">
        <f>IF(VLOOKUP(C30,customers!A$1:I$1001,3,FALSE)=0," ",VLOOKUP(C30,customers!A$1:I$1001,3,FALSE))</f>
        <v>tnewburys@usda.gov</v>
      </c>
      <c r="H30" s="12" t="str">
        <f>VLOOKUP(C30,customers!A$1:I$1001,7,FALSE)</f>
        <v>Ireland</v>
      </c>
      <c r="I30" s="15" t="str">
        <f>IF(INDEX(products!$A$1:$G$49,MATCH(orders!$D30,products!$A$1:$A$49,0),MATCH(orders!I$1,products!$A$1:$G$1,0))="Rob","Robusta",IF(INDEX(products!$A$1:$G$49,MATCH(orders!$D30,products!$A$1:$A$49,0),MATCH(orders!I$1,products!$A$1:$G$1,0))="Exc","Excelsa",IF(INDEX(products!$A$1:$G$49,MATCH(orders!$D30,products!$A$1:$A$49,0),MATCH(orders!I$1,products!$A$1:$G$1,0))="Ara","Arabica","Liberica")))</f>
        <v>Arabica</v>
      </c>
      <c r="J30" s="15" t="str">
        <f>IF(INDEX(products!$A$1:$G$49,MATCH(orders!$D30,products!$A$1:$A$49,0),MATCH(orders!J$1,products!$A$1:$G$1,0))="M","Medium",IF(INDEX(products!$A$1:$G$49,MATCH(orders!$D30,products!$A$1:$A$49,0),MATCH(orders!J$1,products!$A$1:$G$1,0))="L","Light","Dark"))</f>
        <v>Dark</v>
      </c>
      <c r="K30" s="24">
        <f>INDEX(products!$A$1:$G$49,MATCH(orders!$D30,products!$A$1:$A$49,0),MATCH(orders!K$1,products!$A$1:$G$1,0))</f>
        <v>0.5</v>
      </c>
      <c r="L30" s="25">
        <f>INDEX(products!$A$1:$G$49,MATCH(orders!$D30,products!$A$1:$A$49,0),MATCH(orders!L$1,products!$A$1:$G$1,0))</f>
        <v>5.97</v>
      </c>
      <c r="M30" s="22">
        <f>E30*L30</f>
        <v>17.91</v>
      </c>
      <c r="N30" s="6" t="str">
        <f>VLOOKUP(orders!$F30,customers!B$1:I$1001,8,FALSE)</f>
        <v>No</v>
      </c>
    </row>
    <row r="31" spans="1:14" x14ac:dyDescent="0.3">
      <c r="A31" s="2" t="s">
        <v>655</v>
      </c>
      <c r="B31" s="17">
        <v>43516</v>
      </c>
      <c r="C31" s="2" t="s">
        <v>656</v>
      </c>
      <c r="D31" s="7" t="s">
        <v>6147</v>
      </c>
      <c r="E31" s="2">
        <v>4</v>
      </c>
      <c r="F31" s="2" t="str">
        <f>VLOOKUP(C31,customers!A$1:I$1001,2,FALSE)</f>
        <v>Mozelle Calcutt</v>
      </c>
      <c r="G31" s="2" t="str">
        <f>IF(VLOOKUP(C31,customers!A$1:I$1001,3,FALSE)=0," ",VLOOKUP(C31,customers!A$1:I$1001,3,FALSE))</f>
        <v>mcalcuttt@baidu.com</v>
      </c>
      <c r="H31" s="2" t="str">
        <f>VLOOKUP(C31,customers!A$1:I$1001,7,FALSE)</f>
        <v>Ireland</v>
      </c>
      <c r="I31" s="26" t="str">
        <f>IF(INDEX(products!$A$1:$G$49,MATCH(orders!$D31,products!$A$1:$A$49,0),MATCH(orders!I$1,products!$A$1:$G$1,0))="Rob","Robusta",IF(INDEX(products!$A$1:$G$49,MATCH(orders!$D31,products!$A$1:$A$49,0),MATCH(orders!I$1,products!$A$1:$G$1,0))="Exc","Excelsa",IF(INDEX(products!$A$1:$G$49,MATCH(orders!$D31,products!$A$1:$A$49,0),MATCH(orders!I$1,products!$A$1:$G$1,0))="Ara","Arabica","Liberica")))</f>
        <v>Arabica</v>
      </c>
      <c r="J31" s="26" t="str">
        <f>IF(INDEX(products!$A$1:$G$49,MATCH(orders!$D31,products!$A$1:$A$49,0),MATCH(orders!J$1,products!$A$1:$G$1,0))="M","Medium",IF(INDEX(products!$A$1:$G$49,MATCH(orders!$D31,products!$A$1:$A$49,0),MATCH(orders!J$1,products!$A$1:$G$1,0))="L","Light","Dark"))</f>
        <v>Dark</v>
      </c>
      <c r="K31" s="27">
        <f>INDEX(products!$A$1:$G$49,MATCH(orders!$D31,products!$A$1:$A$49,0),MATCH(orders!K$1,products!$A$1:$G$1,0))</f>
        <v>1</v>
      </c>
      <c r="L31" s="28">
        <f>INDEX(products!$A$1:$G$49,MATCH(orders!$D31,products!$A$1:$A$49,0),MATCH(orders!L$1,products!$A$1:$G$1,0))</f>
        <v>9.9499999999999993</v>
      </c>
      <c r="M31" s="21">
        <f>E31*L31</f>
        <v>39.799999999999997</v>
      </c>
      <c r="N31" s="7" t="str">
        <f>VLOOKUP(orders!$F31,customers!B$1:I$1001,8,FALSE)</f>
        <v>Yes</v>
      </c>
    </row>
    <row r="32" spans="1:14" x14ac:dyDescent="0.3">
      <c r="A32" s="12" t="s">
        <v>661</v>
      </c>
      <c r="B32" s="18">
        <v>44464</v>
      </c>
      <c r="C32" s="12" t="s">
        <v>662</v>
      </c>
      <c r="D32" s="6" t="s">
        <v>6159</v>
      </c>
      <c r="E32" s="12">
        <v>5</v>
      </c>
      <c r="F32" s="12" t="str">
        <f>VLOOKUP(C32,customers!A$1:I$1001,2,FALSE)</f>
        <v>Adrian Swaine</v>
      </c>
      <c r="G32" s="12" t="str">
        <f>IF(VLOOKUP(C32,customers!A$1:I$1001,3,FALSE)=0," ",VLOOKUP(C32,customers!A$1:I$1001,3,FALSE))</f>
        <v xml:space="preserve"> </v>
      </c>
      <c r="H32" s="12" t="str">
        <f>VLOOKUP(C32,customers!A$1:I$1001,7,FALSE)</f>
        <v>United States</v>
      </c>
      <c r="I32" s="15" t="str">
        <f>IF(INDEX(products!$A$1:$G$49,MATCH(orders!$D32,products!$A$1:$A$49,0),MATCH(orders!I$1,products!$A$1:$G$1,0))="Rob","Robusta",IF(INDEX(products!$A$1:$G$49,MATCH(orders!$D32,products!$A$1:$A$49,0),MATCH(orders!I$1,products!$A$1:$G$1,0))="Exc","Excelsa",IF(INDEX(products!$A$1:$G$49,MATCH(orders!$D32,products!$A$1:$A$49,0),MATCH(orders!I$1,products!$A$1:$G$1,0))="Ara","Arabica","Liberica")))</f>
        <v>Liberica</v>
      </c>
      <c r="J32" s="15" t="str">
        <f>IF(INDEX(products!$A$1:$G$49,MATCH(orders!$D32,products!$A$1:$A$49,0),MATCH(orders!J$1,products!$A$1:$G$1,0))="M","Medium",IF(INDEX(products!$A$1:$G$49,MATCH(orders!$D32,products!$A$1:$A$49,0),MATCH(orders!J$1,products!$A$1:$G$1,0))="L","Light","Dark"))</f>
        <v>Medium</v>
      </c>
      <c r="K32" s="24">
        <f>INDEX(products!$A$1:$G$49,MATCH(orders!$D32,products!$A$1:$A$49,0),MATCH(orders!K$1,products!$A$1:$G$1,0))</f>
        <v>0.2</v>
      </c>
      <c r="L32" s="25">
        <f>INDEX(products!$A$1:$G$49,MATCH(orders!$D32,products!$A$1:$A$49,0),MATCH(orders!L$1,products!$A$1:$G$1,0))</f>
        <v>4.3650000000000002</v>
      </c>
      <c r="M32" s="22">
        <f>E32*L32</f>
        <v>21.825000000000003</v>
      </c>
      <c r="N32" s="6" t="str">
        <f>VLOOKUP(orders!$F32,customers!B$1:I$1001,8,FALSE)</f>
        <v>No</v>
      </c>
    </row>
    <row r="33" spans="1:14" x14ac:dyDescent="0.3">
      <c r="A33" s="2" t="s">
        <v>661</v>
      </c>
      <c r="B33" s="17">
        <v>44464</v>
      </c>
      <c r="C33" s="2" t="s">
        <v>662</v>
      </c>
      <c r="D33" s="7" t="s">
        <v>6158</v>
      </c>
      <c r="E33" s="2">
        <v>6</v>
      </c>
      <c r="F33" s="2" t="str">
        <f>VLOOKUP(C33,customers!A$1:I$1001,2,FALSE)</f>
        <v>Adrian Swaine</v>
      </c>
      <c r="G33" s="2" t="str">
        <f>IF(VLOOKUP(C33,customers!A$1:I$1001,3,FALSE)=0," ",VLOOKUP(C33,customers!A$1:I$1001,3,FALSE))</f>
        <v xml:space="preserve"> </v>
      </c>
      <c r="H33" s="2" t="str">
        <f>VLOOKUP(C33,customers!A$1:I$1001,7,FALSE)</f>
        <v>United States</v>
      </c>
      <c r="I33" s="26" t="str">
        <f>IF(INDEX(products!$A$1:$G$49,MATCH(orders!$D33,products!$A$1:$A$49,0),MATCH(orders!I$1,products!$A$1:$G$1,0))="Rob","Robusta",IF(INDEX(products!$A$1:$G$49,MATCH(orders!$D33,products!$A$1:$A$49,0),MATCH(orders!I$1,products!$A$1:$G$1,0))="Exc","Excelsa",IF(INDEX(products!$A$1:$G$49,MATCH(orders!$D33,products!$A$1:$A$49,0),MATCH(orders!I$1,products!$A$1:$G$1,0))="Ara","Arabica","Liberica")))</f>
        <v>Arabica</v>
      </c>
      <c r="J33" s="26" t="str">
        <f>IF(INDEX(products!$A$1:$G$49,MATCH(orders!$D33,products!$A$1:$A$49,0),MATCH(orders!J$1,products!$A$1:$G$1,0))="M","Medium",IF(INDEX(products!$A$1:$G$49,MATCH(orders!$D33,products!$A$1:$A$49,0),MATCH(orders!J$1,products!$A$1:$G$1,0))="L","Light","Dark"))</f>
        <v>Dark</v>
      </c>
      <c r="K33" s="27">
        <f>INDEX(products!$A$1:$G$49,MATCH(orders!$D33,products!$A$1:$A$49,0),MATCH(orders!K$1,products!$A$1:$G$1,0))</f>
        <v>0.5</v>
      </c>
      <c r="L33" s="28">
        <f>INDEX(products!$A$1:$G$49,MATCH(orders!$D33,products!$A$1:$A$49,0),MATCH(orders!L$1,products!$A$1:$G$1,0))</f>
        <v>5.97</v>
      </c>
      <c r="M33" s="21">
        <f>E33*L33</f>
        <v>35.82</v>
      </c>
      <c r="N33" s="7" t="str">
        <f>VLOOKUP(orders!$F33,customers!B$1:I$1001,8,FALSE)</f>
        <v>No</v>
      </c>
    </row>
    <row r="34" spans="1:14" x14ac:dyDescent="0.3">
      <c r="A34" s="12" t="s">
        <v>661</v>
      </c>
      <c r="B34" s="18">
        <v>44464</v>
      </c>
      <c r="C34" s="12" t="s">
        <v>662</v>
      </c>
      <c r="D34" s="6" t="s">
        <v>6160</v>
      </c>
      <c r="E34" s="12">
        <v>6</v>
      </c>
      <c r="F34" s="12" t="str">
        <f>VLOOKUP(C34,customers!A$1:I$1001,2,FALSE)</f>
        <v>Adrian Swaine</v>
      </c>
      <c r="G34" s="12" t="str">
        <f>IF(VLOOKUP(C34,customers!A$1:I$1001,3,FALSE)=0," ",VLOOKUP(C34,customers!A$1:I$1001,3,FALSE))</f>
        <v xml:space="preserve"> </v>
      </c>
      <c r="H34" s="12" t="str">
        <f>VLOOKUP(C34,customers!A$1:I$1001,7,FALSE)</f>
        <v>United States</v>
      </c>
      <c r="I34" s="15" t="str">
        <f>IF(INDEX(products!$A$1:$G$49,MATCH(orders!$D34,products!$A$1:$A$49,0),MATCH(orders!I$1,products!$A$1:$G$1,0))="Rob","Robusta",IF(INDEX(products!$A$1:$G$49,MATCH(orders!$D34,products!$A$1:$A$49,0),MATCH(orders!I$1,products!$A$1:$G$1,0))="Exc","Excelsa",IF(INDEX(products!$A$1:$G$49,MATCH(orders!$D34,products!$A$1:$A$49,0),MATCH(orders!I$1,products!$A$1:$G$1,0))="Ara","Arabica","Liberica")))</f>
        <v>Liberica</v>
      </c>
      <c r="J34" s="15" t="str">
        <f>IF(INDEX(products!$A$1:$G$49,MATCH(orders!$D34,products!$A$1:$A$49,0),MATCH(orders!J$1,products!$A$1:$G$1,0))="M","Medium",IF(INDEX(products!$A$1:$G$49,MATCH(orders!$D34,products!$A$1:$A$49,0),MATCH(orders!J$1,products!$A$1:$G$1,0))="L","Light","Dark"))</f>
        <v>Medium</v>
      </c>
      <c r="K34" s="24">
        <f>INDEX(products!$A$1:$G$49,MATCH(orders!$D34,products!$A$1:$A$49,0),MATCH(orders!K$1,products!$A$1:$G$1,0))</f>
        <v>0.5</v>
      </c>
      <c r="L34" s="25">
        <f>INDEX(products!$A$1:$G$49,MATCH(orders!$D34,products!$A$1:$A$49,0),MATCH(orders!L$1,products!$A$1:$G$1,0))</f>
        <v>8.73</v>
      </c>
      <c r="M34" s="22">
        <f>E34*L34</f>
        <v>52.38</v>
      </c>
      <c r="N34" s="6" t="str">
        <f>VLOOKUP(orders!$F34,customers!B$1:I$1001,8,FALSE)</f>
        <v>No</v>
      </c>
    </row>
    <row r="35" spans="1:14" x14ac:dyDescent="0.3">
      <c r="A35" s="2" t="s">
        <v>676</v>
      </c>
      <c r="B35" s="17">
        <v>44394</v>
      </c>
      <c r="C35" s="2" t="s">
        <v>677</v>
      </c>
      <c r="D35" s="7" t="s">
        <v>6145</v>
      </c>
      <c r="E35" s="2">
        <v>5</v>
      </c>
      <c r="F35" s="2" t="str">
        <f>VLOOKUP(C35,customers!A$1:I$1001,2,FALSE)</f>
        <v>Gallard Gatheral</v>
      </c>
      <c r="G35" s="2" t="str">
        <f>IF(VLOOKUP(C35,customers!A$1:I$1001,3,FALSE)=0," ",VLOOKUP(C35,customers!A$1:I$1001,3,FALSE))</f>
        <v>ggatheralx@123-reg.co.uk</v>
      </c>
      <c r="H35" s="2" t="str">
        <f>VLOOKUP(C35,customers!A$1:I$1001,7,FALSE)</f>
        <v>United States</v>
      </c>
      <c r="I35" s="26" t="str">
        <f>IF(INDEX(products!$A$1:$G$49,MATCH(orders!$D35,products!$A$1:$A$49,0),MATCH(orders!I$1,products!$A$1:$G$1,0))="Rob","Robusta",IF(INDEX(products!$A$1:$G$49,MATCH(orders!$D35,products!$A$1:$A$49,0),MATCH(orders!I$1,products!$A$1:$G$1,0))="Exc","Excelsa",IF(INDEX(products!$A$1:$G$49,MATCH(orders!$D35,products!$A$1:$A$49,0),MATCH(orders!I$1,products!$A$1:$G$1,0))="Ara","Arabica","Liberica")))</f>
        <v>Liberica</v>
      </c>
      <c r="J35" s="26" t="str">
        <f>IF(INDEX(products!$A$1:$G$49,MATCH(orders!$D35,products!$A$1:$A$49,0),MATCH(orders!J$1,products!$A$1:$G$1,0))="M","Medium",IF(INDEX(products!$A$1:$G$49,MATCH(orders!$D35,products!$A$1:$A$49,0),MATCH(orders!J$1,products!$A$1:$G$1,0))="L","Light","Dark"))</f>
        <v>Light</v>
      </c>
      <c r="K35" s="27">
        <f>INDEX(products!$A$1:$G$49,MATCH(orders!$D35,products!$A$1:$A$49,0),MATCH(orders!K$1,products!$A$1:$G$1,0))</f>
        <v>0.2</v>
      </c>
      <c r="L35" s="28">
        <f>INDEX(products!$A$1:$G$49,MATCH(orders!$D35,products!$A$1:$A$49,0),MATCH(orders!L$1,products!$A$1:$G$1,0))</f>
        <v>4.7549999999999999</v>
      </c>
      <c r="M35" s="21">
        <f>E35*L35</f>
        <v>23.774999999999999</v>
      </c>
      <c r="N35" s="7" t="str">
        <f>VLOOKUP(orders!$F35,customers!B$1:I$1001,8,FALSE)</f>
        <v>No</v>
      </c>
    </row>
    <row r="36" spans="1:14" x14ac:dyDescent="0.3">
      <c r="A36" s="12" t="s">
        <v>681</v>
      </c>
      <c r="B36" s="18">
        <v>44011</v>
      </c>
      <c r="C36" s="12" t="s">
        <v>682</v>
      </c>
      <c r="D36" s="6" t="s">
        <v>6161</v>
      </c>
      <c r="E36" s="12">
        <v>6</v>
      </c>
      <c r="F36" s="12" t="str">
        <f>VLOOKUP(C36,customers!A$1:I$1001,2,FALSE)</f>
        <v>Una Welberry</v>
      </c>
      <c r="G36" s="12" t="str">
        <f>IF(VLOOKUP(C36,customers!A$1:I$1001,3,FALSE)=0," ",VLOOKUP(C36,customers!A$1:I$1001,3,FALSE))</f>
        <v>uwelberryy@ebay.co.uk</v>
      </c>
      <c r="H36" s="12" t="str">
        <f>VLOOKUP(C36,customers!A$1:I$1001,7,FALSE)</f>
        <v>United Kingdom</v>
      </c>
      <c r="I36" s="15" t="str">
        <f>IF(INDEX(products!$A$1:$G$49,MATCH(orders!$D36,products!$A$1:$A$49,0),MATCH(orders!I$1,products!$A$1:$G$1,0))="Rob","Robusta",IF(INDEX(products!$A$1:$G$49,MATCH(orders!$D36,products!$A$1:$A$49,0),MATCH(orders!I$1,products!$A$1:$G$1,0))="Exc","Excelsa",IF(INDEX(products!$A$1:$G$49,MATCH(orders!$D36,products!$A$1:$A$49,0),MATCH(orders!I$1,products!$A$1:$G$1,0))="Ara","Arabica","Liberica")))</f>
        <v>Liberica</v>
      </c>
      <c r="J36" s="15" t="str">
        <f>IF(INDEX(products!$A$1:$G$49,MATCH(orders!$D36,products!$A$1:$A$49,0),MATCH(orders!J$1,products!$A$1:$G$1,0))="M","Medium",IF(INDEX(products!$A$1:$G$49,MATCH(orders!$D36,products!$A$1:$A$49,0),MATCH(orders!J$1,products!$A$1:$G$1,0))="L","Light","Dark"))</f>
        <v>Light</v>
      </c>
      <c r="K36" s="24">
        <f>INDEX(products!$A$1:$G$49,MATCH(orders!$D36,products!$A$1:$A$49,0),MATCH(orders!K$1,products!$A$1:$G$1,0))</f>
        <v>0.5</v>
      </c>
      <c r="L36" s="25">
        <f>INDEX(products!$A$1:$G$49,MATCH(orders!$D36,products!$A$1:$A$49,0),MATCH(orders!L$1,products!$A$1:$G$1,0))</f>
        <v>9.51</v>
      </c>
      <c r="M36" s="22">
        <f>E36*L36</f>
        <v>57.06</v>
      </c>
      <c r="N36" s="6" t="str">
        <f>VLOOKUP(orders!$F36,customers!B$1:I$1001,8,FALSE)</f>
        <v>Yes</v>
      </c>
    </row>
    <row r="37" spans="1:14" x14ac:dyDescent="0.3">
      <c r="A37" s="2" t="s">
        <v>687</v>
      </c>
      <c r="B37" s="17">
        <v>44348</v>
      </c>
      <c r="C37" s="2" t="s">
        <v>688</v>
      </c>
      <c r="D37" s="7" t="s">
        <v>6158</v>
      </c>
      <c r="E37" s="2">
        <v>6</v>
      </c>
      <c r="F37" s="2" t="str">
        <f>VLOOKUP(C37,customers!A$1:I$1001,2,FALSE)</f>
        <v>Faber Eilhart</v>
      </c>
      <c r="G37" s="2" t="str">
        <f>IF(VLOOKUP(C37,customers!A$1:I$1001,3,FALSE)=0," ",VLOOKUP(C37,customers!A$1:I$1001,3,FALSE))</f>
        <v>feilhartz@who.int</v>
      </c>
      <c r="H37" s="2" t="str">
        <f>VLOOKUP(C37,customers!A$1:I$1001,7,FALSE)</f>
        <v>United States</v>
      </c>
      <c r="I37" s="26" t="str">
        <f>IF(INDEX(products!$A$1:$G$49,MATCH(orders!$D37,products!$A$1:$A$49,0),MATCH(orders!I$1,products!$A$1:$G$1,0))="Rob","Robusta",IF(INDEX(products!$A$1:$G$49,MATCH(orders!$D37,products!$A$1:$A$49,0),MATCH(orders!I$1,products!$A$1:$G$1,0))="Exc","Excelsa",IF(INDEX(products!$A$1:$G$49,MATCH(orders!$D37,products!$A$1:$A$49,0),MATCH(orders!I$1,products!$A$1:$G$1,0))="Ara","Arabica","Liberica")))</f>
        <v>Arabica</v>
      </c>
      <c r="J37" s="26" t="str">
        <f>IF(INDEX(products!$A$1:$G$49,MATCH(orders!$D37,products!$A$1:$A$49,0),MATCH(orders!J$1,products!$A$1:$G$1,0))="M","Medium",IF(INDEX(products!$A$1:$G$49,MATCH(orders!$D37,products!$A$1:$A$49,0),MATCH(orders!J$1,products!$A$1:$G$1,0))="L","Light","Dark"))</f>
        <v>Dark</v>
      </c>
      <c r="K37" s="27">
        <f>INDEX(products!$A$1:$G$49,MATCH(orders!$D37,products!$A$1:$A$49,0),MATCH(orders!K$1,products!$A$1:$G$1,0))</f>
        <v>0.5</v>
      </c>
      <c r="L37" s="28">
        <f>INDEX(products!$A$1:$G$49,MATCH(orders!$D37,products!$A$1:$A$49,0),MATCH(orders!L$1,products!$A$1:$G$1,0))</f>
        <v>5.97</v>
      </c>
      <c r="M37" s="21">
        <f>E37*L37</f>
        <v>35.82</v>
      </c>
      <c r="N37" s="7" t="str">
        <f>VLOOKUP(orders!$F37,customers!B$1:I$1001,8,FALSE)</f>
        <v>No</v>
      </c>
    </row>
    <row r="38" spans="1:14" x14ac:dyDescent="0.3">
      <c r="A38" s="12" t="s">
        <v>693</v>
      </c>
      <c r="B38" s="18">
        <v>44233</v>
      </c>
      <c r="C38" s="12" t="s">
        <v>694</v>
      </c>
      <c r="D38" s="6" t="s">
        <v>6159</v>
      </c>
      <c r="E38" s="12">
        <v>2</v>
      </c>
      <c r="F38" s="12" t="str">
        <f>VLOOKUP(C38,customers!A$1:I$1001,2,FALSE)</f>
        <v>Zorina Ponting</v>
      </c>
      <c r="G38" s="12" t="str">
        <f>IF(VLOOKUP(C38,customers!A$1:I$1001,3,FALSE)=0," ",VLOOKUP(C38,customers!A$1:I$1001,3,FALSE))</f>
        <v>zponting10@altervista.org</v>
      </c>
      <c r="H38" s="12" t="str">
        <f>VLOOKUP(C38,customers!A$1:I$1001,7,FALSE)</f>
        <v>United States</v>
      </c>
      <c r="I38" s="15" t="str">
        <f>IF(INDEX(products!$A$1:$G$49,MATCH(orders!$D38,products!$A$1:$A$49,0),MATCH(orders!I$1,products!$A$1:$G$1,0))="Rob","Robusta",IF(INDEX(products!$A$1:$G$49,MATCH(orders!$D38,products!$A$1:$A$49,0),MATCH(orders!I$1,products!$A$1:$G$1,0))="Exc","Excelsa",IF(INDEX(products!$A$1:$G$49,MATCH(orders!$D38,products!$A$1:$A$49,0),MATCH(orders!I$1,products!$A$1:$G$1,0))="Ara","Arabica","Liberica")))</f>
        <v>Liberica</v>
      </c>
      <c r="J38" s="15" t="str">
        <f>IF(INDEX(products!$A$1:$G$49,MATCH(orders!$D38,products!$A$1:$A$49,0),MATCH(orders!J$1,products!$A$1:$G$1,0))="M","Medium",IF(INDEX(products!$A$1:$G$49,MATCH(orders!$D38,products!$A$1:$A$49,0),MATCH(orders!J$1,products!$A$1:$G$1,0))="L","Light","Dark"))</f>
        <v>Medium</v>
      </c>
      <c r="K38" s="24">
        <f>INDEX(products!$A$1:$G$49,MATCH(orders!$D38,products!$A$1:$A$49,0),MATCH(orders!K$1,products!$A$1:$G$1,0))</f>
        <v>0.2</v>
      </c>
      <c r="L38" s="25">
        <f>INDEX(products!$A$1:$G$49,MATCH(orders!$D38,products!$A$1:$A$49,0),MATCH(orders!L$1,products!$A$1:$G$1,0))</f>
        <v>4.3650000000000002</v>
      </c>
      <c r="M38" s="22">
        <f>E38*L38</f>
        <v>8.73</v>
      </c>
      <c r="N38" s="6" t="str">
        <f>VLOOKUP(orders!$F38,customers!B$1:I$1001,8,FALSE)</f>
        <v>No</v>
      </c>
    </row>
    <row r="39" spans="1:14" x14ac:dyDescent="0.3">
      <c r="A39" s="2" t="s">
        <v>699</v>
      </c>
      <c r="B39" s="17">
        <v>43580</v>
      </c>
      <c r="C39" s="2" t="s">
        <v>700</v>
      </c>
      <c r="D39" s="7" t="s">
        <v>6161</v>
      </c>
      <c r="E39" s="2">
        <v>3</v>
      </c>
      <c r="F39" s="2" t="str">
        <f>VLOOKUP(C39,customers!A$1:I$1001,2,FALSE)</f>
        <v>Silvio Strase</v>
      </c>
      <c r="G39" s="2" t="str">
        <f>IF(VLOOKUP(C39,customers!A$1:I$1001,3,FALSE)=0," ",VLOOKUP(C39,customers!A$1:I$1001,3,FALSE))</f>
        <v>sstrase11@booking.com</v>
      </c>
      <c r="H39" s="2" t="str">
        <f>VLOOKUP(C39,customers!A$1:I$1001,7,FALSE)</f>
        <v>United States</v>
      </c>
      <c r="I39" s="26" t="str">
        <f>IF(INDEX(products!$A$1:$G$49,MATCH(orders!$D39,products!$A$1:$A$49,0),MATCH(orders!I$1,products!$A$1:$G$1,0))="Rob","Robusta",IF(INDEX(products!$A$1:$G$49,MATCH(orders!$D39,products!$A$1:$A$49,0),MATCH(orders!I$1,products!$A$1:$G$1,0))="Exc","Excelsa",IF(INDEX(products!$A$1:$G$49,MATCH(orders!$D39,products!$A$1:$A$49,0),MATCH(orders!I$1,products!$A$1:$G$1,0))="Ara","Arabica","Liberica")))</f>
        <v>Liberica</v>
      </c>
      <c r="J39" s="26" t="str">
        <f>IF(INDEX(products!$A$1:$G$49,MATCH(orders!$D39,products!$A$1:$A$49,0),MATCH(orders!J$1,products!$A$1:$G$1,0))="M","Medium",IF(INDEX(products!$A$1:$G$49,MATCH(orders!$D39,products!$A$1:$A$49,0),MATCH(orders!J$1,products!$A$1:$G$1,0))="L","Light","Dark"))</f>
        <v>Light</v>
      </c>
      <c r="K39" s="27">
        <f>INDEX(products!$A$1:$G$49,MATCH(orders!$D39,products!$A$1:$A$49,0),MATCH(orders!K$1,products!$A$1:$G$1,0))</f>
        <v>0.5</v>
      </c>
      <c r="L39" s="28">
        <f>INDEX(products!$A$1:$G$49,MATCH(orders!$D39,products!$A$1:$A$49,0),MATCH(orders!L$1,products!$A$1:$G$1,0))</f>
        <v>9.51</v>
      </c>
      <c r="M39" s="21">
        <f>E39*L39</f>
        <v>28.53</v>
      </c>
      <c r="N39" s="7" t="str">
        <f>VLOOKUP(orders!$F39,customers!B$1:I$1001,8,FALSE)</f>
        <v>No</v>
      </c>
    </row>
    <row r="40" spans="1:14" x14ac:dyDescent="0.3">
      <c r="A40" s="12" t="s">
        <v>705</v>
      </c>
      <c r="B40" s="18">
        <v>43946</v>
      </c>
      <c r="C40" s="12" t="s">
        <v>706</v>
      </c>
      <c r="D40" s="6" t="s">
        <v>6151</v>
      </c>
      <c r="E40" s="12">
        <v>5</v>
      </c>
      <c r="F40" s="12" t="str">
        <f>VLOOKUP(C40,customers!A$1:I$1001,2,FALSE)</f>
        <v>Dorie de la Tremoille</v>
      </c>
      <c r="G40" s="12" t="str">
        <f>IF(VLOOKUP(C40,customers!A$1:I$1001,3,FALSE)=0," ",VLOOKUP(C40,customers!A$1:I$1001,3,FALSE))</f>
        <v>dde12@unesco.org</v>
      </c>
      <c r="H40" s="12" t="str">
        <f>VLOOKUP(C40,customers!A$1:I$1001,7,FALSE)</f>
        <v>United States</v>
      </c>
      <c r="I40" s="15" t="str">
        <f>IF(INDEX(products!$A$1:$G$49,MATCH(orders!$D40,products!$A$1:$A$49,0),MATCH(orders!I$1,products!$A$1:$G$1,0))="Rob","Robusta",IF(INDEX(products!$A$1:$G$49,MATCH(orders!$D40,products!$A$1:$A$49,0),MATCH(orders!I$1,products!$A$1:$G$1,0))="Exc","Excelsa",IF(INDEX(products!$A$1:$G$49,MATCH(orders!$D40,products!$A$1:$A$49,0),MATCH(orders!I$1,products!$A$1:$G$1,0))="Ara","Arabica","Liberica")))</f>
        <v>Robusta</v>
      </c>
      <c r="J40" s="15" t="str">
        <f>IF(INDEX(products!$A$1:$G$49,MATCH(orders!$D40,products!$A$1:$A$49,0),MATCH(orders!J$1,products!$A$1:$G$1,0))="M","Medium",IF(INDEX(products!$A$1:$G$49,MATCH(orders!$D40,products!$A$1:$A$49,0),MATCH(orders!J$1,products!$A$1:$G$1,0))="L","Light","Dark"))</f>
        <v>Medium</v>
      </c>
      <c r="K40" s="24">
        <f>INDEX(products!$A$1:$G$49,MATCH(orders!$D40,products!$A$1:$A$49,0),MATCH(orders!K$1,products!$A$1:$G$1,0))</f>
        <v>2.5</v>
      </c>
      <c r="L40" s="25">
        <f>INDEX(products!$A$1:$G$49,MATCH(orders!$D40,products!$A$1:$A$49,0),MATCH(orders!L$1,products!$A$1:$G$1,0))</f>
        <v>22.884999999999998</v>
      </c>
      <c r="M40" s="22">
        <f>E40*L40</f>
        <v>114.42499999999998</v>
      </c>
      <c r="N40" s="6" t="str">
        <f>VLOOKUP(orders!$F40,customers!B$1:I$1001,8,FALSE)</f>
        <v>No</v>
      </c>
    </row>
    <row r="41" spans="1:14" x14ac:dyDescent="0.3">
      <c r="A41" s="2" t="s">
        <v>711</v>
      </c>
      <c r="B41" s="17">
        <v>44524</v>
      </c>
      <c r="C41" s="2" t="s">
        <v>712</v>
      </c>
      <c r="D41" s="7" t="s">
        <v>6138</v>
      </c>
      <c r="E41" s="2">
        <v>6</v>
      </c>
      <c r="F41" s="2" t="str">
        <f>VLOOKUP(C41,customers!A$1:I$1001,2,FALSE)</f>
        <v>Hy Zanetto</v>
      </c>
      <c r="G41" s="2" t="str">
        <f>IF(VLOOKUP(C41,customers!A$1:I$1001,3,FALSE)=0," ",VLOOKUP(C41,customers!A$1:I$1001,3,FALSE))</f>
        <v xml:space="preserve"> </v>
      </c>
      <c r="H41" s="2" t="str">
        <f>VLOOKUP(C41,customers!A$1:I$1001,7,FALSE)</f>
        <v>United States</v>
      </c>
      <c r="I41" s="26" t="str">
        <f>IF(INDEX(products!$A$1:$G$49,MATCH(orders!$D41,products!$A$1:$A$49,0),MATCH(orders!I$1,products!$A$1:$G$1,0))="Rob","Robusta",IF(INDEX(products!$A$1:$G$49,MATCH(orders!$D41,products!$A$1:$A$49,0),MATCH(orders!I$1,products!$A$1:$G$1,0))="Exc","Excelsa",IF(INDEX(products!$A$1:$G$49,MATCH(orders!$D41,products!$A$1:$A$49,0),MATCH(orders!I$1,products!$A$1:$G$1,0))="Ara","Arabica","Liberica")))</f>
        <v>Robusta</v>
      </c>
      <c r="J41" s="26" t="str">
        <f>IF(INDEX(products!$A$1:$G$49,MATCH(orders!$D41,products!$A$1:$A$49,0),MATCH(orders!J$1,products!$A$1:$G$1,0))="M","Medium",IF(INDEX(products!$A$1:$G$49,MATCH(orders!$D41,products!$A$1:$A$49,0),MATCH(orders!J$1,products!$A$1:$G$1,0))="L","Light","Dark"))</f>
        <v>Medium</v>
      </c>
      <c r="K41" s="27">
        <f>INDEX(products!$A$1:$G$49,MATCH(orders!$D41,products!$A$1:$A$49,0),MATCH(orders!K$1,products!$A$1:$G$1,0))</f>
        <v>1</v>
      </c>
      <c r="L41" s="28">
        <f>INDEX(products!$A$1:$G$49,MATCH(orders!$D41,products!$A$1:$A$49,0),MATCH(orders!L$1,products!$A$1:$G$1,0))</f>
        <v>9.9499999999999993</v>
      </c>
      <c r="M41" s="21">
        <f>E41*L41</f>
        <v>59.699999999999996</v>
      </c>
      <c r="N41" s="7" t="str">
        <f>VLOOKUP(orders!$F41,customers!B$1:I$1001,8,FALSE)</f>
        <v>Yes</v>
      </c>
    </row>
    <row r="42" spans="1:14" x14ac:dyDescent="0.3">
      <c r="A42" s="12" t="s">
        <v>715</v>
      </c>
      <c r="B42" s="18">
        <v>44305</v>
      </c>
      <c r="C42" s="12" t="s">
        <v>716</v>
      </c>
      <c r="D42" s="6" t="s">
        <v>6162</v>
      </c>
      <c r="E42" s="12">
        <v>3</v>
      </c>
      <c r="F42" s="12" t="str">
        <f>VLOOKUP(C42,customers!A$1:I$1001,2,FALSE)</f>
        <v>Jessica McNess</v>
      </c>
      <c r="G42" s="12" t="str">
        <f>IF(VLOOKUP(C42,customers!A$1:I$1001,3,FALSE)=0," ",VLOOKUP(C42,customers!A$1:I$1001,3,FALSE))</f>
        <v xml:space="preserve"> </v>
      </c>
      <c r="H42" s="12" t="str">
        <f>VLOOKUP(C42,customers!A$1:I$1001,7,FALSE)</f>
        <v>United States</v>
      </c>
      <c r="I42" s="15" t="str">
        <f>IF(INDEX(products!$A$1:$G$49,MATCH(orders!$D42,products!$A$1:$A$49,0),MATCH(orders!I$1,products!$A$1:$G$1,0))="Rob","Robusta",IF(INDEX(products!$A$1:$G$49,MATCH(orders!$D42,products!$A$1:$A$49,0),MATCH(orders!I$1,products!$A$1:$G$1,0))="Exc","Excelsa",IF(INDEX(products!$A$1:$G$49,MATCH(orders!$D42,products!$A$1:$A$49,0),MATCH(orders!I$1,products!$A$1:$G$1,0))="Ara","Arabica","Liberica")))</f>
        <v>Liberica</v>
      </c>
      <c r="J42" s="15" t="str">
        <f>IF(INDEX(products!$A$1:$G$49,MATCH(orders!$D42,products!$A$1:$A$49,0),MATCH(orders!J$1,products!$A$1:$G$1,0))="M","Medium",IF(INDEX(products!$A$1:$G$49,MATCH(orders!$D42,products!$A$1:$A$49,0),MATCH(orders!J$1,products!$A$1:$G$1,0))="L","Light","Dark"))</f>
        <v>Medium</v>
      </c>
      <c r="K42" s="24">
        <f>INDEX(products!$A$1:$G$49,MATCH(orders!$D42,products!$A$1:$A$49,0),MATCH(orders!K$1,products!$A$1:$G$1,0))</f>
        <v>1</v>
      </c>
      <c r="L42" s="25">
        <f>INDEX(products!$A$1:$G$49,MATCH(orders!$D42,products!$A$1:$A$49,0),MATCH(orders!L$1,products!$A$1:$G$1,0))</f>
        <v>14.55</v>
      </c>
      <c r="M42" s="22">
        <f>E42*L42</f>
        <v>43.650000000000006</v>
      </c>
      <c r="N42" s="6" t="str">
        <f>VLOOKUP(orders!$F42,customers!B$1:I$1001,8,FALSE)</f>
        <v>No</v>
      </c>
    </row>
    <row r="43" spans="1:14" x14ac:dyDescent="0.3">
      <c r="A43" s="2" t="s">
        <v>720</v>
      </c>
      <c r="B43" s="17">
        <v>44749</v>
      </c>
      <c r="C43" s="2" t="s">
        <v>721</v>
      </c>
      <c r="D43" s="7" t="s">
        <v>6153</v>
      </c>
      <c r="E43" s="2">
        <v>2</v>
      </c>
      <c r="F43" s="2" t="str">
        <f>VLOOKUP(C43,customers!A$1:I$1001,2,FALSE)</f>
        <v>Lorenzo Yeoland</v>
      </c>
      <c r="G43" s="2" t="str">
        <f>IF(VLOOKUP(C43,customers!A$1:I$1001,3,FALSE)=0," ",VLOOKUP(C43,customers!A$1:I$1001,3,FALSE))</f>
        <v>lyeoland15@pbs.org</v>
      </c>
      <c r="H43" s="2" t="str">
        <f>VLOOKUP(C43,customers!A$1:I$1001,7,FALSE)</f>
        <v>United States</v>
      </c>
      <c r="I43" s="26" t="str">
        <f>IF(INDEX(products!$A$1:$G$49,MATCH(orders!$D43,products!$A$1:$A$49,0),MATCH(orders!I$1,products!$A$1:$G$1,0))="Rob","Robusta",IF(INDEX(products!$A$1:$G$49,MATCH(orders!$D43,products!$A$1:$A$49,0),MATCH(orders!I$1,products!$A$1:$G$1,0))="Exc","Excelsa",IF(INDEX(products!$A$1:$G$49,MATCH(orders!$D43,products!$A$1:$A$49,0),MATCH(orders!I$1,products!$A$1:$G$1,0))="Ara","Arabica","Liberica")))</f>
        <v>Excelsa</v>
      </c>
      <c r="J43" s="26" t="str">
        <f>IF(INDEX(products!$A$1:$G$49,MATCH(orders!$D43,products!$A$1:$A$49,0),MATCH(orders!J$1,products!$A$1:$G$1,0))="M","Medium",IF(INDEX(products!$A$1:$G$49,MATCH(orders!$D43,products!$A$1:$A$49,0),MATCH(orders!J$1,products!$A$1:$G$1,0))="L","Light","Dark"))</f>
        <v>Dark</v>
      </c>
      <c r="K43" s="27">
        <f>INDEX(products!$A$1:$G$49,MATCH(orders!$D43,products!$A$1:$A$49,0),MATCH(orders!K$1,products!$A$1:$G$1,0))</f>
        <v>0.2</v>
      </c>
      <c r="L43" s="28">
        <f>INDEX(products!$A$1:$G$49,MATCH(orders!$D43,products!$A$1:$A$49,0),MATCH(orders!L$1,products!$A$1:$G$1,0))</f>
        <v>3.645</v>
      </c>
      <c r="M43" s="21">
        <f>E43*L43</f>
        <v>7.29</v>
      </c>
      <c r="N43" s="7" t="str">
        <f>VLOOKUP(orders!$F43,customers!B$1:I$1001,8,FALSE)</f>
        <v>Yes</v>
      </c>
    </row>
    <row r="44" spans="1:14" x14ac:dyDescent="0.3">
      <c r="A44" s="12" t="s">
        <v>726</v>
      </c>
      <c r="B44" s="18">
        <v>43607</v>
      </c>
      <c r="C44" s="12" t="s">
        <v>727</v>
      </c>
      <c r="D44" s="6" t="s">
        <v>6163</v>
      </c>
      <c r="E44" s="12">
        <v>3</v>
      </c>
      <c r="F44" s="12" t="str">
        <f>VLOOKUP(C44,customers!A$1:I$1001,2,FALSE)</f>
        <v>Abigail Tolworthy</v>
      </c>
      <c r="G44" s="12" t="str">
        <f>IF(VLOOKUP(C44,customers!A$1:I$1001,3,FALSE)=0," ",VLOOKUP(C44,customers!A$1:I$1001,3,FALSE))</f>
        <v>atolworthy16@toplist.cz</v>
      </c>
      <c r="H44" s="12" t="str">
        <f>VLOOKUP(C44,customers!A$1:I$1001,7,FALSE)</f>
        <v>United States</v>
      </c>
      <c r="I44" s="15" t="str">
        <f>IF(INDEX(products!$A$1:$G$49,MATCH(orders!$D44,products!$A$1:$A$49,0),MATCH(orders!I$1,products!$A$1:$G$1,0))="Rob","Robusta",IF(INDEX(products!$A$1:$G$49,MATCH(orders!$D44,products!$A$1:$A$49,0),MATCH(orders!I$1,products!$A$1:$G$1,0))="Exc","Excelsa",IF(INDEX(products!$A$1:$G$49,MATCH(orders!$D44,products!$A$1:$A$49,0),MATCH(orders!I$1,products!$A$1:$G$1,0))="Ara","Arabica","Liberica")))</f>
        <v>Robusta</v>
      </c>
      <c r="J44" s="15" t="str">
        <f>IF(INDEX(products!$A$1:$G$49,MATCH(orders!$D44,products!$A$1:$A$49,0),MATCH(orders!J$1,products!$A$1:$G$1,0))="M","Medium",IF(INDEX(products!$A$1:$G$49,MATCH(orders!$D44,products!$A$1:$A$49,0),MATCH(orders!J$1,products!$A$1:$G$1,0))="L","Light","Dark"))</f>
        <v>Dark</v>
      </c>
      <c r="K44" s="24">
        <f>INDEX(products!$A$1:$G$49,MATCH(orders!$D44,products!$A$1:$A$49,0),MATCH(orders!K$1,products!$A$1:$G$1,0))</f>
        <v>0.2</v>
      </c>
      <c r="L44" s="25">
        <f>INDEX(products!$A$1:$G$49,MATCH(orders!$D44,products!$A$1:$A$49,0),MATCH(orders!L$1,products!$A$1:$G$1,0))</f>
        <v>2.6849999999999996</v>
      </c>
      <c r="M44" s="22">
        <f>E44*L44</f>
        <v>8.0549999999999997</v>
      </c>
      <c r="N44" s="6" t="str">
        <f>VLOOKUP(orders!$F44,customers!B$1:I$1001,8,FALSE)</f>
        <v>Yes</v>
      </c>
    </row>
    <row r="45" spans="1:14" x14ac:dyDescent="0.3">
      <c r="A45" s="2" t="s">
        <v>733</v>
      </c>
      <c r="B45" s="17">
        <v>44473</v>
      </c>
      <c r="C45" s="2" t="s">
        <v>734</v>
      </c>
      <c r="D45" s="7" t="s">
        <v>6164</v>
      </c>
      <c r="E45" s="2">
        <v>2</v>
      </c>
      <c r="F45" s="2" t="str">
        <f>VLOOKUP(C45,customers!A$1:I$1001,2,FALSE)</f>
        <v>Maurie Bartol</v>
      </c>
      <c r="G45" s="2" t="str">
        <f>IF(VLOOKUP(C45,customers!A$1:I$1001,3,FALSE)=0," ",VLOOKUP(C45,customers!A$1:I$1001,3,FALSE))</f>
        <v xml:space="preserve"> </v>
      </c>
      <c r="H45" s="2" t="str">
        <f>VLOOKUP(C45,customers!A$1:I$1001,7,FALSE)</f>
        <v>United States</v>
      </c>
      <c r="I45" s="26" t="str">
        <f>IF(INDEX(products!$A$1:$G$49,MATCH(orders!$D45,products!$A$1:$A$49,0),MATCH(orders!I$1,products!$A$1:$G$1,0))="Rob","Robusta",IF(INDEX(products!$A$1:$G$49,MATCH(orders!$D45,products!$A$1:$A$49,0),MATCH(orders!I$1,products!$A$1:$G$1,0))="Exc","Excelsa",IF(INDEX(products!$A$1:$G$49,MATCH(orders!$D45,products!$A$1:$A$49,0),MATCH(orders!I$1,products!$A$1:$G$1,0))="Ara","Arabica","Liberica")))</f>
        <v>Liberica</v>
      </c>
      <c r="J45" s="26" t="str">
        <f>IF(INDEX(products!$A$1:$G$49,MATCH(orders!$D45,products!$A$1:$A$49,0),MATCH(orders!J$1,products!$A$1:$G$1,0))="M","Medium",IF(INDEX(products!$A$1:$G$49,MATCH(orders!$D45,products!$A$1:$A$49,0),MATCH(orders!J$1,products!$A$1:$G$1,0))="L","Light","Dark"))</f>
        <v>Light</v>
      </c>
      <c r="K45" s="27">
        <f>INDEX(products!$A$1:$G$49,MATCH(orders!$D45,products!$A$1:$A$49,0),MATCH(orders!K$1,products!$A$1:$G$1,0))</f>
        <v>2.5</v>
      </c>
      <c r="L45" s="28">
        <f>INDEX(products!$A$1:$G$49,MATCH(orders!$D45,products!$A$1:$A$49,0),MATCH(orders!L$1,products!$A$1:$G$1,0))</f>
        <v>36.454999999999998</v>
      </c>
      <c r="M45" s="21">
        <f>E45*L45</f>
        <v>72.91</v>
      </c>
      <c r="N45" s="7" t="str">
        <f>VLOOKUP(orders!$F45,customers!B$1:I$1001,8,FALSE)</f>
        <v>No</v>
      </c>
    </row>
    <row r="46" spans="1:14" x14ac:dyDescent="0.3">
      <c r="A46" s="12" t="s">
        <v>738</v>
      </c>
      <c r="B46" s="18">
        <v>43932</v>
      </c>
      <c r="C46" s="12" t="s">
        <v>739</v>
      </c>
      <c r="D46" s="6" t="s">
        <v>6139</v>
      </c>
      <c r="E46" s="12">
        <v>2</v>
      </c>
      <c r="F46" s="12" t="str">
        <f>VLOOKUP(C46,customers!A$1:I$1001,2,FALSE)</f>
        <v>Olag Baudassi</v>
      </c>
      <c r="G46" s="12" t="str">
        <f>IF(VLOOKUP(C46,customers!A$1:I$1001,3,FALSE)=0," ",VLOOKUP(C46,customers!A$1:I$1001,3,FALSE))</f>
        <v>obaudassi18@seesaa.net</v>
      </c>
      <c r="H46" s="12" t="str">
        <f>VLOOKUP(C46,customers!A$1:I$1001,7,FALSE)</f>
        <v>United States</v>
      </c>
      <c r="I46" s="15" t="str">
        <f>IF(INDEX(products!$A$1:$G$49,MATCH(orders!$D46,products!$A$1:$A$49,0),MATCH(orders!I$1,products!$A$1:$G$1,0))="Rob","Robusta",IF(INDEX(products!$A$1:$G$49,MATCH(orders!$D46,products!$A$1:$A$49,0),MATCH(orders!I$1,products!$A$1:$G$1,0))="Exc","Excelsa",IF(INDEX(products!$A$1:$G$49,MATCH(orders!$D46,products!$A$1:$A$49,0),MATCH(orders!I$1,products!$A$1:$G$1,0))="Ara","Arabica","Liberica")))</f>
        <v>Excelsa</v>
      </c>
      <c r="J46" s="15" t="str">
        <f>IF(INDEX(products!$A$1:$G$49,MATCH(orders!$D46,products!$A$1:$A$49,0),MATCH(orders!J$1,products!$A$1:$G$1,0))="M","Medium",IF(INDEX(products!$A$1:$G$49,MATCH(orders!$D46,products!$A$1:$A$49,0),MATCH(orders!J$1,products!$A$1:$G$1,0))="L","Light","Dark"))</f>
        <v>Medium</v>
      </c>
      <c r="K46" s="24">
        <f>INDEX(products!$A$1:$G$49,MATCH(orders!$D46,products!$A$1:$A$49,0),MATCH(orders!K$1,products!$A$1:$G$1,0))</f>
        <v>0.5</v>
      </c>
      <c r="L46" s="25">
        <f>INDEX(products!$A$1:$G$49,MATCH(orders!$D46,products!$A$1:$A$49,0),MATCH(orders!L$1,products!$A$1:$G$1,0))</f>
        <v>8.25</v>
      </c>
      <c r="M46" s="22">
        <f>E46*L46</f>
        <v>16.5</v>
      </c>
      <c r="N46" s="6" t="str">
        <f>VLOOKUP(orders!$F46,customers!B$1:I$1001,8,FALSE)</f>
        <v>Yes</v>
      </c>
    </row>
    <row r="47" spans="1:14" x14ac:dyDescent="0.3">
      <c r="A47" s="2" t="s">
        <v>744</v>
      </c>
      <c r="B47" s="17">
        <v>44592</v>
      </c>
      <c r="C47" s="2" t="s">
        <v>745</v>
      </c>
      <c r="D47" s="7" t="s">
        <v>6165</v>
      </c>
      <c r="E47" s="2">
        <v>6</v>
      </c>
      <c r="F47" s="2" t="str">
        <f>VLOOKUP(C47,customers!A$1:I$1001,2,FALSE)</f>
        <v>Petey Kingsbury</v>
      </c>
      <c r="G47" s="2" t="str">
        <f>IF(VLOOKUP(C47,customers!A$1:I$1001,3,FALSE)=0," ",VLOOKUP(C47,customers!A$1:I$1001,3,FALSE))</f>
        <v>pkingsbury19@comcast.net</v>
      </c>
      <c r="H47" s="2" t="str">
        <f>VLOOKUP(C47,customers!A$1:I$1001,7,FALSE)</f>
        <v>United States</v>
      </c>
      <c r="I47" s="26" t="str">
        <f>IF(INDEX(products!$A$1:$G$49,MATCH(orders!$D47,products!$A$1:$A$49,0),MATCH(orders!I$1,products!$A$1:$G$1,0))="Rob","Robusta",IF(INDEX(products!$A$1:$G$49,MATCH(orders!$D47,products!$A$1:$A$49,0),MATCH(orders!I$1,products!$A$1:$G$1,0))="Exc","Excelsa",IF(INDEX(products!$A$1:$G$49,MATCH(orders!$D47,products!$A$1:$A$49,0),MATCH(orders!I$1,products!$A$1:$G$1,0))="Ara","Arabica","Liberica")))</f>
        <v>Liberica</v>
      </c>
      <c r="J47" s="26" t="str">
        <f>IF(INDEX(products!$A$1:$G$49,MATCH(orders!$D47,products!$A$1:$A$49,0),MATCH(orders!J$1,products!$A$1:$G$1,0))="M","Medium",IF(INDEX(products!$A$1:$G$49,MATCH(orders!$D47,products!$A$1:$A$49,0),MATCH(orders!J$1,products!$A$1:$G$1,0))="L","Light","Dark"))</f>
        <v>Dark</v>
      </c>
      <c r="K47" s="27">
        <f>INDEX(products!$A$1:$G$49,MATCH(orders!$D47,products!$A$1:$A$49,0),MATCH(orders!K$1,products!$A$1:$G$1,0))</f>
        <v>2.5</v>
      </c>
      <c r="L47" s="28">
        <f>INDEX(products!$A$1:$G$49,MATCH(orders!$D47,products!$A$1:$A$49,0),MATCH(orders!L$1,products!$A$1:$G$1,0))</f>
        <v>29.784999999999997</v>
      </c>
      <c r="M47" s="21">
        <f>E47*L47</f>
        <v>178.70999999999998</v>
      </c>
      <c r="N47" s="7" t="str">
        <f>VLOOKUP(orders!$F47,customers!B$1:I$1001,8,FALSE)</f>
        <v>No</v>
      </c>
    </row>
    <row r="48" spans="1:14" x14ac:dyDescent="0.3">
      <c r="A48" s="12" t="s">
        <v>750</v>
      </c>
      <c r="B48" s="18">
        <v>43776</v>
      </c>
      <c r="C48" s="12" t="s">
        <v>751</v>
      </c>
      <c r="D48" s="6" t="s">
        <v>6166</v>
      </c>
      <c r="E48" s="12">
        <v>2</v>
      </c>
      <c r="F48" s="12" t="str">
        <f>VLOOKUP(C48,customers!A$1:I$1001,2,FALSE)</f>
        <v>Donna Baskeyfied</v>
      </c>
      <c r="G48" s="12" t="str">
        <f>IF(VLOOKUP(C48,customers!A$1:I$1001,3,FALSE)=0," ",VLOOKUP(C48,customers!A$1:I$1001,3,FALSE))</f>
        <v xml:space="preserve"> </v>
      </c>
      <c r="H48" s="12" t="str">
        <f>VLOOKUP(C48,customers!A$1:I$1001,7,FALSE)</f>
        <v>United States</v>
      </c>
      <c r="I48" s="15" t="str">
        <f>IF(INDEX(products!$A$1:$G$49,MATCH(orders!$D48,products!$A$1:$A$49,0),MATCH(orders!I$1,products!$A$1:$G$1,0))="Rob","Robusta",IF(INDEX(products!$A$1:$G$49,MATCH(orders!$D48,products!$A$1:$A$49,0),MATCH(orders!I$1,products!$A$1:$G$1,0))="Exc","Excelsa",IF(INDEX(products!$A$1:$G$49,MATCH(orders!$D48,products!$A$1:$A$49,0),MATCH(orders!I$1,products!$A$1:$G$1,0))="Ara","Arabica","Liberica")))</f>
        <v>Excelsa</v>
      </c>
      <c r="J48" s="15" t="str">
        <f>IF(INDEX(products!$A$1:$G$49,MATCH(orders!$D48,products!$A$1:$A$49,0),MATCH(orders!J$1,products!$A$1:$G$1,0))="M","Medium",IF(INDEX(products!$A$1:$G$49,MATCH(orders!$D48,products!$A$1:$A$49,0),MATCH(orders!J$1,products!$A$1:$G$1,0))="L","Light","Dark"))</f>
        <v>Medium</v>
      </c>
      <c r="K48" s="24">
        <f>INDEX(products!$A$1:$G$49,MATCH(orders!$D48,products!$A$1:$A$49,0),MATCH(orders!K$1,products!$A$1:$G$1,0))</f>
        <v>2.5</v>
      </c>
      <c r="L48" s="25">
        <f>INDEX(products!$A$1:$G$49,MATCH(orders!$D48,products!$A$1:$A$49,0),MATCH(orders!L$1,products!$A$1:$G$1,0))</f>
        <v>31.624999999999996</v>
      </c>
      <c r="M48" s="22">
        <f>E48*L48</f>
        <v>63.249999999999993</v>
      </c>
      <c r="N48" s="6" t="str">
        <f>VLOOKUP(orders!$F48,customers!B$1:I$1001,8,FALSE)</f>
        <v>Yes</v>
      </c>
    </row>
    <row r="49" spans="1:14" x14ac:dyDescent="0.3">
      <c r="A49" s="2" t="s">
        <v>755</v>
      </c>
      <c r="B49" s="17">
        <v>43644</v>
      </c>
      <c r="C49" s="2" t="s">
        <v>756</v>
      </c>
      <c r="D49" s="7" t="s">
        <v>6167</v>
      </c>
      <c r="E49" s="2">
        <v>2</v>
      </c>
      <c r="F49" s="2" t="str">
        <f>VLOOKUP(C49,customers!A$1:I$1001,2,FALSE)</f>
        <v>Arda Curley</v>
      </c>
      <c r="G49" s="2" t="str">
        <f>IF(VLOOKUP(C49,customers!A$1:I$1001,3,FALSE)=0," ",VLOOKUP(C49,customers!A$1:I$1001,3,FALSE))</f>
        <v>acurley1b@hao123.com</v>
      </c>
      <c r="H49" s="2" t="str">
        <f>VLOOKUP(C49,customers!A$1:I$1001,7,FALSE)</f>
        <v>United States</v>
      </c>
      <c r="I49" s="26" t="str">
        <f>IF(INDEX(products!$A$1:$G$49,MATCH(orders!$D49,products!$A$1:$A$49,0),MATCH(orders!I$1,products!$A$1:$G$1,0))="Rob","Robusta",IF(INDEX(products!$A$1:$G$49,MATCH(orders!$D49,products!$A$1:$A$49,0),MATCH(orders!I$1,products!$A$1:$G$1,0))="Exc","Excelsa",IF(INDEX(products!$A$1:$G$49,MATCH(orders!$D49,products!$A$1:$A$49,0),MATCH(orders!I$1,products!$A$1:$G$1,0))="Ara","Arabica","Liberica")))</f>
        <v>Arabica</v>
      </c>
      <c r="J49" s="26" t="str">
        <f>IF(INDEX(products!$A$1:$G$49,MATCH(orders!$D49,products!$A$1:$A$49,0),MATCH(orders!J$1,products!$A$1:$G$1,0))="M","Medium",IF(INDEX(products!$A$1:$G$49,MATCH(orders!$D49,products!$A$1:$A$49,0),MATCH(orders!J$1,products!$A$1:$G$1,0))="L","Light","Dark"))</f>
        <v>Light</v>
      </c>
      <c r="K49" s="27">
        <f>INDEX(products!$A$1:$G$49,MATCH(orders!$D49,products!$A$1:$A$49,0),MATCH(orders!K$1,products!$A$1:$G$1,0))</f>
        <v>0.2</v>
      </c>
      <c r="L49" s="28">
        <f>INDEX(products!$A$1:$G$49,MATCH(orders!$D49,products!$A$1:$A$49,0),MATCH(orders!L$1,products!$A$1:$G$1,0))</f>
        <v>3.8849999999999998</v>
      </c>
      <c r="M49" s="21">
        <f>E49*L49</f>
        <v>7.77</v>
      </c>
      <c r="N49" s="7" t="str">
        <f>VLOOKUP(orders!$F49,customers!B$1:I$1001,8,FALSE)</f>
        <v>Yes</v>
      </c>
    </row>
    <row r="50" spans="1:14" x14ac:dyDescent="0.3">
      <c r="A50" s="12" t="s">
        <v>761</v>
      </c>
      <c r="B50" s="18">
        <v>44085</v>
      </c>
      <c r="C50" s="12" t="s">
        <v>762</v>
      </c>
      <c r="D50" s="6" t="s">
        <v>6168</v>
      </c>
      <c r="E50" s="12">
        <v>4</v>
      </c>
      <c r="F50" s="12" t="str">
        <f>VLOOKUP(C50,customers!A$1:I$1001,2,FALSE)</f>
        <v>Raynor McGilvary</v>
      </c>
      <c r="G50" s="12" t="str">
        <f>IF(VLOOKUP(C50,customers!A$1:I$1001,3,FALSE)=0," ",VLOOKUP(C50,customers!A$1:I$1001,3,FALSE))</f>
        <v>rmcgilvary1c@tamu.edu</v>
      </c>
      <c r="H50" s="12" t="str">
        <f>VLOOKUP(C50,customers!A$1:I$1001,7,FALSE)</f>
        <v>United States</v>
      </c>
      <c r="I50" s="15" t="str">
        <f>IF(INDEX(products!$A$1:$G$49,MATCH(orders!$D50,products!$A$1:$A$49,0),MATCH(orders!I$1,products!$A$1:$G$1,0))="Rob","Robusta",IF(INDEX(products!$A$1:$G$49,MATCH(orders!$D50,products!$A$1:$A$49,0),MATCH(orders!I$1,products!$A$1:$G$1,0))="Exc","Excelsa",IF(INDEX(products!$A$1:$G$49,MATCH(orders!$D50,products!$A$1:$A$49,0),MATCH(orders!I$1,products!$A$1:$G$1,0))="Ara","Arabica","Liberica")))</f>
        <v>Arabica</v>
      </c>
      <c r="J50" s="15" t="str">
        <f>IF(INDEX(products!$A$1:$G$49,MATCH(orders!$D50,products!$A$1:$A$49,0),MATCH(orders!J$1,products!$A$1:$G$1,0))="M","Medium",IF(INDEX(products!$A$1:$G$49,MATCH(orders!$D50,products!$A$1:$A$49,0),MATCH(orders!J$1,products!$A$1:$G$1,0))="L","Light","Dark"))</f>
        <v>Dark</v>
      </c>
      <c r="K50" s="24">
        <f>INDEX(products!$A$1:$G$49,MATCH(orders!$D50,products!$A$1:$A$49,0),MATCH(orders!K$1,products!$A$1:$G$1,0))</f>
        <v>2.5</v>
      </c>
      <c r="L50" s="25">
        <f>INDEX(products!$A$1:$G$49,MATCH(orders!$D50,products!$A$1:$A$49,0),MATCH(orders!L$1,products!$A$1:$G$1,0))</f>
        <v>22.884999999999998</v>
      </c>
      <c r="M50" s="22">
        <f>E50*L50</f>
        <v>91.539999999999992</v>
      </c>
      <c r="N50" s="6" t="str">
        <f>VLOOKUP(orders!$F50,customers!B$1:I$1001,8,FALSE)</f>
        <v>No</v>
      </c>
    </row>
    <row r="51" spans="1:14" x14ac:dyDescent="0.3">
      <c r="A51" s="2" t="s">
        <v>766</v>
      </c>
      <c r="B51" s="17">
        <v>44790</v>
      </c>
      <c r="C51" s="2" t="s">
        <v>767</v>
      </c>
      <c r="D51" s="7" t="s">
        <v>6140</v>
      </c>
      <c r="E51" s="2">
        <v>3</v>
      </c>
      <c r="F51" s="2" t="str">
        <f>VLOOKUP(C51,customers!A$1:I$1001,2,FALSE)</f>
        <v>Isis Pikett</v>
      </c>
      <c r="G51" s="2" t="str">
        <f>IF(VLOOKUP(C51,customers!A$1:I$1001,3,FALSE)=0," ",VLOOKUP(C51,customers!A$1:I$1001,3,FALSE))</f>
        <v>ipikett1d@xinhuanet.com</v>
      </c>
      <c r="H51" s="2" t="str">
        <f>VLOOKUP(C51,customers!A$1:I$1001,7,FALSE)</f>
        <v>United States</v>
      </c>
      <c r="I51" s="26" t="str">
        <f>IF(INDEX(products!$A$1:$G$49,MATCH(orders!$D51,products!$A$1:$A$49,0),MATCH(orders!I$1,products!$A$1:$G$1,0))="Rob","Robusta",IF(INDEX(products!$A$1:$G$49,MATCH(orders!$D51,products!$A$1:$A$49,0),MATCH(orders!I$1,products!$A$1:$G$1,0))="Exc","Excelsa",IF(INDEX(products!$A$1:$G$49,MATCH(orders!$D51,products!$A$1:$A$49,0),MATCH(orders!I$1,products!$A$1:$G$1,0))="Ara","Arabica","Liberica")))</f>
        <v>Arabica</v>
      </c>
      <c r="J51" s="26" t="str">
        <f>IF(INDEX(products!$A$1:$G$49,MATCH(orders!$D51,products!$A$1:$A$49,0),MATCH(orders!J$1,products!$A$1:$G$1,0))="M","Medium",IF(INDEX(products!$A$1:$G$49,MATCH(orders!$D51,products!$A$1:$A$49,0),MATCH(orders!J$1,products!$A$1:$G$1,0))="L","Light","Dark"))</f>
        <v>Light</v>
      </c>
      <c r="K51" s="27">
        <f>INDEX(products!$A$1:$G$49,MATCH(orders!$D51,products!$A$1:$A$49,0),MATCH(orders!K$1,products!$A$1:$G$1,0))</f>
        <v>1</v>
      </c>
      <c r="L51" s="28">
        <f>INDEX(products!$A$1:$G$49,MATCH(orders!$D51,products!$A$1:$A$49,0),MATCH(orders!L$1,products!$A$1:$G$1,0))</f>
        <v>12.95</v>
      </c>
      <c r="M51" s="21">
        <f>E51*L51</f>
        <v>38.849999999999994</v>
      </c>
      <c r="N51" s="7" t="str">
        <f>VLOOKUP(orders!$F51,customers!B$1:I$1001,8,FALSE)</f>
        <v>No</v>
      </c>
    </row>
    <row r="52" spans="1:14" x14ac:dyDescent="0.3">
      <c r="A52" s="12" t="s">
        <v>772</v>
      </c>
      <c r="B52" s="18">
        <v>44792</v>
      </c>
      <c r="C52" s="12" t="s">
        <v>773</v>
      </c>
      <c r="D52" s="6" t="s">
        <v>6169</v>
      </c>
      <c r="E52" s="12">
        <v>2</v>
      </c>
      <c r="F52" s="12" t="str">
        <f>VLOOKUP(C52,customers!A$1:I$1001,2,FALSE)</f>
        <v>Inger Bouldon</v>
      </c>
      <c r="G52" s="12" t="str">
        <f>IF(VLOOKUP(C52,customers!A$1:I$1001,3,FALSE)=0," ",VLOOKUP(C52,customers!A$1:I$1001,3,FALSE))</f>
        <v>ibouldon1e@gizmodo.com</v>
      </c>
      <c r="H52" s="12" t="str">
        <f>VLOOKUP(C52,customers!A$1:I$1001,7,FALSE)</f>
        <v>United States</v>
      </c>
      <c r="I52" s="15" t="str">
        <f>IF(INDEX(products!$A$1:$G$49,MATCH(orders!$D52,products!$A$1:$A$49,0),MATCH(orders!I$1,products!$A$1:$G$1,0))="Rob","Robusta",IF(INDEX(products!$A$1:$G$49,MATCH(orders!$D52,products!$A$1:$A$49,0),MATCH(orders!I$1,products!$A$1:$G$1,0))="Exc","Excelsa",IF(INDEX(products!$A$1:$G$49,MATCH(orders!$D52,products!$A$1:$A$49,0),MATCH(orders!I$1,products!$A$1:$G$1,0))="Ara","Arabica","Liberica")))</f>
        <v>Liberica</v>
      </c>
      <c r="J52" s="15" t="str">
        <f>IF(INDEX(products!$A$1:$G$49,MATCH(orders!$D52,products!$A$1:$A$49,0),MATCH(orders!J$1,products!$A$1:$G$1,0))="M","Medium",IF(INDEX(products!$A$1:$G$49,MATCH(orders!$D52,products!$A$1:$A$49,0),MATCH(orders!J$1,products!$A$1:$G$1,0))="L","Light","Dark"))</f>
        <v>Dark</v>
      </c>
      <c r="K52" s="24">
        <f>INDEX(products!$A$1:$G$49,MATCH(orders!$D52,products!$A$1:$A$49,0),MATCH(orders!K$1,products!$A$1:$G$1,0))</f>
        <v>0.5</v>
      </c>
      <c r="L52" s="25">
        <f>INDEX(products!$A$1:$G$49,MATCH(orders!$D52,products!$A$1:$A$49,0),MATCH(orders!L$1,products!$A$1:$G$1,0))</f>
        <v>7.77</v>
      </c>
      <c r="M52" s="22">
        <f>E52*L52</f>
        <v>15.54</v>
      </c>
      <c r="N52" s="6" t="str">
        <f>VLOOKUP(orders!$F52,customers!B$1:I$1001,8,FALSE)</f>
        <v>No</v>
      </c>
    </row>
    <row r="53" spans="1:14" x14ac:dyDescent="0.3">
      <c r="A53" s="2" t="s">
        <v>778</v>
      </c>
      <c r="B53" s="17">
        <v>43600</v>
      </c>
      <c r="C53" s="2" t="s">
        <v>779</v>
      </c>
      <c r="D53" s="7" t="s">
        <v>6164</v>
      </c>
      <c r="E53" s="2">
        <v>4</v>
      </c>
      <c r="F53" s="2" t="str">
        <f>VLOOKUP(C53,customers!A$1:I$1001,2,FALSE)</f>
        <v>Karry Flanders</v>
      </c>
      <c r="G53" s="2" t="str">
        <f>IF(VLOOKUP(C53,customers!A$1:I$1001,3,FALSE)=0," ",VLOOKUP(C53,customers!A$1:I$1001,3,FALSE))</f>
        <v>kflanders1f@over-blog.com</v>
      </c>
      <c r="H53" s="2" t="str">
        <f>VLOOKUP(C53,customers!A$1:I$1001,7,FALSE)</f>
        <v>Ireland</v>
      </c>
      <c r="I53" s="26" t="str">
        <f>IF(INDEX(products!$A$1:$G$49,MATCH(orders!$D53,products!$A$1:$A$49,0),MATCH(orders!I$1,products!$A$1:$G$1,0))="Rob","Robusta",IF(INDEX(products!$A$1:$G$49,MATCH(orders!$D53,products!$A$1:$A$49,0),MATCH(orders!I$1,products!$A$1:$G$1,0))="Exc","Excelsa",IF(INDEX(products!$A$1:$G$49,MATCH(orders!$D53,products!$A$1:$A$49,0),MATCH(orders!I$1,products!$A$1:$G$1,0))="Ara","Arabica","Liberica")))</f>
        <v>Liberica</v>
      </c>
      <c r="J53" s="26" t="str">
        <f>IF(INDEX(products!$A$1:$G$49,MATCH(orders!$D53,products!$A$1:$A$49,0),MATCH(orders!J$1,products!$A$1:$G$1,0))="M","Medium",IF(INDEX(products!$A$1:$G$49,MATCH(orders!$D53,products!$A$1:$A$49,0),MATCH(orders!J$1,products!$A$1:$G$1,0))="L","Light","Dark"))</f>
        <v>Light</v>
      </c>
      <c r="K53" s="27">
        <f>INDEX(products!$A$1:$G$49,MATCH(orders!$D53,products!$A$1:$A$49,0),MATCH(orders!K$1,products!$A$1:$G$1,0))</f>
        <v>2.5</v>
      </c>
      <c r="L53" s="28">
        <f>INDEX(products!$A$1:$G$49,MATCH(orders!$D53,products!$A$1:$A$49,0),MATCH(orders!L$1,products!$A$1:$G$1,0))</f>
        <v>36.454999999999998</v>
      </c>
      <c r="M53" s="21">
        <f>E53*L53</f>
        <v>145.82</v>
      </c>
      <c r="N53" s="7" t="str">
        <f>VLOOKUP(orders!$F53,customers!B$1:I$1001,8,FALSE)</f>
        <v>Yes</v>
      </c>
    </row>
    <row r="54" spans="1:14" x14ac:dyDescent="0.3">
      <c r="A54" s="12" t="s">
        <v>784</v>
      </c>
      <c r="B54" s="18">
        <v>43719</v>
      </c>
      <c r="C54" s="12" t="s">
        <v>785</v>
      </c>
      <c r="D54" s="6" t="s">
        <v>6146</v>
      </c>
      <c r="E54" s="12">
        <v>5</v>
      </c>
      <c r="F54" s="12" t="str">
        <f>VLOOKUP(C54,customers!A$1:I$1001,2,FALSE)</f>
        <v>Hartley Mattioli</v>
      </c>
      <c r="G54" s="12" t="str">
        <f>IF(VLOOKUP(C54,customers!A$1:I$1001,3,FALSE)=0," ",VLOOKUP(C54,customers!A$1:I$1001,3,FALSE))</f>
        <v>hmattioli1g@webmd.com</v>
      </c>
      <c r="H54" s="12" t="str">
        <f>VLOOKUP(C54,customers!A$1:I$1001,7,FALSE)</f>
        <v>United Kingdom</v>
      </c>
      <c r="I54" s="15" t="str">
        <f>IF(INDEX(products!$A$1:$G$49,MATCH(orders!$D54,products!$A$1:$A$49,0),MATCH(orders!I$1,products!$A$1:$G$1,0))="Rob","Robusta",IF(INDEX(products!$A$1:$G$49,MATCH(orders!$D54,products!$A$1:$A$49,0),MATCH(orders!I$1,products!$A$1:$G$1,0))="Exc","Excelsa",IF(INDEX(products!$A$1:$G$49,MATCH(orders!$D54,products!$A$1:$A$49,0),MATCH(orders!I$1,products!$A$1:$G$1,0))="Ara","Arabica","Liberica")))</f>
        <v>Robusta</v>
      </c>
      <c r="J54" s="15" t="str">
        <f>IF(INDEX(products!$A$1:$G$49,MATCH(orders!$D54,products!$A$1:$A$49,0),MATCH(orders!J$1,products!$A$1:$G$1,0))="M","Medium",IF(INDEX(products!$A$1:$G$49,MATCH(orders!$D54,products!$A$1:$A$49,0),MATCH(orders!J$1,products!$A$1:$G$1,0))="L","Light","Dark"))</f>
        <v>Medium</v>
      </c>
      <c r="K54" s="24">
        <f>INDEX(products!$A$1:$G$49,MATCH(orders!$D54,products!$A$1:$A$49,0),MATCH(orders!K$1,products!$A$1:$G$1,0))</f>
        <v>0.5</v>
      </c>
      <c r="L54" s="25">
        <f>INDEX(products!$A$1:$G$49,MATCH(orders!$D54,products!$A$1:$A$49,0),MATCH(orders!L$1,products!$A$1:$G$1,0))</f>
        <v>5.97</v>
      </c>
      <c r="M54" s="22">
        <f>E54*L54</f>
        <v>29.849999999999998</v>
      </c>
      <c r="N54" s="6" t="str">
        <f>VLOOKUP(orders!$F54,customers!B$1:I$1001,8,FALSE)</f>
        <v>No</v>
      </c>
    </row>
    <row r="55" spans="1:14" x14ac:dyDescent="0.3">
      <c r="A55" s="2" t="s">
        <v>784</v>
      </c>
      <c r="B55" s="17">
        <v>43719</v>
      </c>
      <c r="C55" s="2" t="s">
        <v>785</v>
      </c>
      <c r="D55" s="7" t="s">
        <v>6164</v>
      </c>
      <c r="E55" s="2">
        <v>2</v>
      </c>
      <c r="F55" s="2" t="str">
        <f>VLOOKUP(C55,customers!A$1:I$1001,2,FALSE)</f>
        <v>Hartley Mattioli</v>
      </c>
      <c r="G55" s="2" t="str">
        <f>IF(VLOOKUP(C55,customers!A$1:I$1001,3,FALSE)=0," ",VLOOKUP(C55,customers!A$1:I$1001,3,FALSE))</f>
        <v>hmattioli1g@webmd.com</v>
      </c>
      <c r="H55" s="2" t="str">
        <f>VLOOKUP(C55,customers!A$1:I$1001,7,FALSE)</f>
        <v>United Kingdom</v>
      </c>
      <c r="I55" s="26" t="str">
        <f>IF(INDEX(products!$A$1:$G$49,MATCH(orders!$D55,products!$A$1:$A$49,0),MATCH(orders!I$1,products!$A$1:$G$1,0))="Rob","Robusta",IF(INDEX(products!$A$1:$G$49,MATCH(orders!$D55,products!$A$1:$A$49,0),MATCH(orders!I$1,products!$A$1:$G$1,0))="Exc","Excelsa",IF(INDEX(products!$A$1:$G$49,MATCH(orders!$D55,products!$A$1:$A$49,0),MATCH(orders!I$1,products!$A$1:$G$1,0))="Ara","Arabica","Liberica")))</f>
        <v>Liberica</v>
      </c>
      <c r="J55" s="26" t="str">
        <f>IF(INDEX(products!$A$1:$G$49,MATCH(orders!$D55,products!$A$1:$A$49,0),MATCH(orders!J$1,products!$A$1:$G$1,0))="M","Medium",IF(INDEX(products!$A$1:$G$49,MATCH(orders!$D55,products!$A$1:$A$49,0),MATCH(orders!J$1,products!$A$1:$G$1,0))="L","Light","Dark"))</f>
        <v>Light</v>
      </c>
      <c r="K55" s="27">
        <f>INDEX(products!$A$1:$G$49,MATCH(orders!$D55,products!$A$1:$A$49,0),MATCH(orders!K$1,products!$A$1:$G$1,0))</f>
        <v>2.5</v>
      </c>
      <c r="L55" s="28">
        <f>INDEX(products!$A$1:$G$49,MATCH(orders!$D55,products!$A$1:$A$49,0),MATCH(orders!L$1,products!$A$1:$G$1,0))</f>
        <v>36.454999999999998</v>
      </c>
      <c r="M55" s="21">
        <f>E55*L55</f>
        <v>72.91</v>
      </c>
      <c r="N55" s="7" t="str">
        <f>VLOOKUP(orders!$F55,customers!B$1:I$1001,8,FALSE)</f>
        <v>No</v>
      </c>
    </row>
    <row r="56" spans="1:14" x14ac:dyDescent="0.3">
      <c r="A56" s="12" t="s">
        <v>794</v>
      </c>
      <c r="B56" s="18">
        <v>44271</v>
      </c>
      <c r="C56" s="12" t="s">
        <v>795</v>
      </c>
      <c r="D56" s="6" t="s">
        <v>6162</v>
      </c>
      <c r="E56" s="12">
        <v>5</v>
      </c>
      <c r="F56" s="12" t="str">
        <f>VLOOKUP(C56,customers!A$1:I$1001,2,FALSE)</f>
        <v>Archambault Gillard</v>
      </c>
      <c r="G56" s="12" t="str">
        <f>IF(VLOOKUP(C56,customers!A$1:I$1001,3,FALSE)=0," ",VLOOKUP(C56,customers!A$1:I$1001,3,FALSE))</f>
        <v>agillard1i@issuu.com</v>
      </c>
      <c r="H56" s="12" t="str">
        <f>VLOOKUP(C56,customers!A$1:I$1001,7,FALSE)</f>
        <v>United States</v>
      </c>
      <c r="I56" s="15" t="str">
        <f>IF(INDEX(products!$A$1:$G$49,MATCH(orders!$D56,products!$A$1:$A$49,0),MATCH(orders!I$1,products!$A$1:$G$1,0))="Rob","Robusta",IF(INDEX(products!$A$1:$G$49,MATCH(orders!$D56,products!$A$1:$A$49,0),MATCH(orders!I$1,products!$A$1:$G$1,0))="Exc","Excelsa",IF(INDEX(products!$A$1:$G$49,MATCH(orders!$D56,products!$A$1:$A$49,0),MATCH(orders!I$1,products!$A$1:$G$1,0))="Ara","Arabica","Liberica")))</f>
        <v>Liberica</v>
      </c>
      <c r="J56" s="15" t="str">
        <f>IF(INDEX(products!$A$1:$G$49,MATCH(orders!$D56,products!$A$1:$A$49,0),MATCH(orders!J$1,products!$A$1:$G$1,0))="M","Medium",IF(INDEX(products!$A$1:$G$49,MATCH(orders!$D56,products!$A$1:$A$49,0),MATCH(orders!J$1,products!$A$1:$G$1,0))="L","Light","Dark"))</f>
        <v>Medium</v>
      </c>
      <c r="K56" s="24">
        <f>INDEX(products!$A$1:$G$49,MATCH(orders!$D56,products!$A$1:$A$49,0),MATCH(orders!K$1,products!$A$1:$G$1,0))</f>
        <v>1</v>
      </c>
      <c r="L56" s="25">
        <f>INDEX(products!$A$1:$G$49,MATCH(orders!$D56,products!$A$1:$A$49,0),MATCH(orders!L$1,products!$A$1:$G$1,0))</f>
        <v>14.55</v>
      </c>
      <c r="M56" s="22">
        <f>E56*L56</f>
        <v>72.75</v>
      </c>
      <c r="N56" s="6" t="str">
        <f>VLOOKUP(orders!$F56,customers!B$1:I$1001,8,FALSE)</f>
        <v>No</v>
      </c>
    </row>
    <row r="57" spans="1:14" x14ac:dyDescent="0.3">
      <c r="A57" s="2" t="s">
        <v>800</v>
      </c>
      <c r="B57" s="17">
        <v>44168</v>
      </c>
      <c r="C57" s="2" t="s">
        <v>801</v>
      </c>
      <c r="D57" s="7" t="s">
        <v>6170</v>
      </c>
      <c r="E57" s="2">
        <v>3</v>
      </c>
      <c r="F57" s="2" t="str">
        <f>VLOOKUP(C57,customers!A$1:I$1001,2,FALSE)</f>
        <v>Salomo Cushworth</v>
      </c>
      <c r="G57" s="2" t="str">
        <f>IF(VLOOKUP(C57,customers!A$1:I$1001,3,FALSE)=0," ",VLOOKUP(C57,customers!A$1:I$1001,3,FALSE))</f>
        <v xml:space="preserve"> </v>
      </c>
      <c r="H57" s="2" t="str">
        <f>VLOOKUP(C57,customers!A$1:I$1001,7,FALSE)</f>
        <v>United States</v>
      </c>
      <c r="I57" s="26" t="str">
        <f>IF(INDEX(products!$A$1:$G$49,MATCH(orders!$D57,products!$A$1:$A$49,0),MATCH(orders!I$1,products!$A$1:$G$1,0))="Rob","Robusta",IF(INDEX(products!$A$1:$G$49,MATCH(orders!$D57,products!$A$1:$A$49,0),MATCH(orders!I$1,products!$A$1:$G$1,0))="Exc","Excelsa",IF(INDEX(products!$A$1:$G$49,MATCH(orders!$D57,products!$A$1:$A$49,0),MATCH(orders!I$1,products!$A$1:$G$1,0))="Ara","Arabica","Liberica")))</f>
        <v>Liberica</v>
      </c>
      <c r="J57" s="26" t="str">
        <f>IF(INDEX(products!$A$1:$G$49,MATCH(orders!$D57,products!$A$1:$A$49,0),MATCH(orders!J$1,products!$A$1:$G$1,0))="M","Medium",IF(INDEX(products!$A$1:$G$49,MATCH(orders!$D57,products!$A$1:$A$49,0),MATCH(orders!J$1,products!$A$1:$G$1,0))="L","Light","Dark"))</f>
        <v>Light</v>
      </c>
      <c r="K57" s="27">
        <f>INDEX(products!$A$1:$G$49,MATCH(orders!$D57,products!$A$1:$A$49,0),MATCH(orders!K$1,products!$A$1:$G$1,0))</f>
        <v>1</v>
      </c>
      <c r="L57" s="28">
        <f>INDEX(products!$A$1:$G$49,MATCH(orders!$D57,products!$A$1:$A$49,0),MATCH(orders!L$1,products!$A$1:$G$1,0))</f>
        <v>15.85</v>
      </c>
      <c r="M57" s="21">
        <f>E57*L57</f>
        <v>47.55</v>
      </c>
      <c r="N57" s="7" t="str">
        <f>VLOOKUP(orders!$F57,customers!B$1:I$1001,8,FALSE)</f>
        <v>No</v>
      </c>
    </row>
    <row r="58" spans="1:14" x14ac:dyDescent="0.3">
      <c r="A58" s="12" t="s">
        <v>805</v>
      </c>
      <c r="B58" s="18">
        <v>43857</v>
      </c>
      <c r="C58" s="12" t="s">
        <v>806</v>
      </c>
      <c r="D58" s="6" t="s">
        <v>6153</v>
      </c>
      <c r="E58" s="12">
        <v>3</v>
      </c>
      <c r="F58" s="12" t="str">
        <f>VLOOKUP(C58,customers!A$1:I$1001,2,FALSE)</f>
        <v>Theda Grizard</v>
      </c>
      <c r="G58" s="12" t="str">
        <f>IF(VLOOKUP(C58,customers!A$1:I$1001,3,FALSE)=0," ",VLOOKUP(C58,customers!A$1:I$1001,3,FALSE))</f>
        <v>tgrizard1k@odnoklassniki.ru</v>
      </c>
      <c r="H58" s="12" t="str">
        <f>VLOOKUP(C58,customers!A$1:I$1001,7,FALSE)</f>
        <v>United States</v>
      </c>
      <c r="I58" s="15" t="str">
        <f>IF(INDEX(products!$A$1:$G$49,MATCH(orders!$D58,products!$A$1:$A$49,0),MATCH(orders!I$1,products!$A$1:$G$1,0))="Rob","Robusta",IF(INDEX(products!$A$1:$G$49,MATCH(orders!$D58,products!$A$1:$A$49,0),MATCH(orders!I$1,products!$A$1:$G$1,0))="Exc","Excelsa",IF(INDEX(products!$A$1:$G$49,MATCH(orders!$D58,products!$A$1:$A$49,0),MATCH(orders!I$1,products!$A$1:$G$1,0))="Ara","Arabica","Liberica")))</f>
        <v>Excelsa</v>
      </c>
      <c r="J58" s="15" t="str">
        <f>IF(INDEX(products!$A$1:$G$49,MATCH(orders!$D58,products!$A$1:$A$49,0),MATCH(orders!J$1,products!$A$1:$G$1,0))="M","Medium",IF(INDEX(products!$A$1:$G$49,MATCH(orders!$D58,products!$A$1:$A$49,0),MATCH(orders!J$1,products!$A$1:$G$1,0))="L","Light","Dark"))</f>
        <v>Dark</v>
      </c>
      <c r="K58" s="24">
        <f>INDEX(products!$A$1:$G$49,MATCH(orders!$D58,products!$A$1:$A$49,0),MATCH(orders!K$1,products!$A$1:$G$1,0))</f>
        <v>0.2</v>
      </c>
      <c r="L58" s="25">
        <f>INDEX(products!$A$1:$G$49,MATCH(orders!$D58,products!$A$1:$A$49,0),MATCH(orders!L$1,products!$A$1:$G$1,0))</f>
        <v>3.645</v>
      </c>
      <c r="M58" s="22">
        <f>E58*L58</f>
        <v>10.935</v>
      </c>
      <c r="N58" s="6" t="str">
        <f>VLOOKUP(orders!$F58,customers!B$1:I$1001,8,FALSE)</f>
        <v>Yes</v>
      </c>
    </row>
    <row r="59" spans="1:14" x14ac:dyDescent="0.3">
      <c r="A59" s="2" t="s">
        <v>811</v>
      </c>
      <c r="B59" s="17">
        <v>44759</v>
      </c>
      <c r="C59" s="2" t="s">
        <v>812</v>
      </c>
      <c r="D59" s="7" t="s">
        <v>6171</v>
      </c>
      <c r="E59" s="2">
        <v>4</v>
      </c>
      <c r="F59" s="2" t="str">
        <f>VLOOKUP(C59,customers!A$1:I$1001,2,FALSE)</f>
        <v>Rozele Relton</v>
      </c>
      <c r="G59" s="2" t="str">
        <f>IF(VLOOKUP(C59,customers!A$1:I$1001,3,FALSE)=0," ",VLOOKUP(C59,customers!A$1:I$1001,3,FALSE))</f>
        <v>rrelton1l@stanford.edu</v>
      </c>
      <c r="H59" s="2" t="str">
        <f>VLOOKUP(C59,customers!A$1:I$1001,7,FALSE)</f>
        <v>United States</v>
      </c>
      <c r="I59" s="26" t="str">
        <f>IF(INDEX(products!$A$1:$G$49,MATCH(orders!$D59,products!$A$1:$A$49,0),MATCH(orders!I$1,products!$A$1:$G$1,0))="Rob","Robusta",IF(INDEX(products!$A$1:$G$49,MATCH(orders!$D59,products!$A$1:$A$49,0),MATCH(orders!I$1,products!$A$1:$G$1,0))="Exc","Excelsa",IF(INDEX(products!$A$1:$G$49,MATCH(orders!$D59,products!$A$1:$A$49,0),MATCH(orders!I$1,products!$A$1:$G$1,0))="Ara","Arabica","Liberica")))</f>
        <v>Excelsa</v>
      </c>
      <c r="J59" s="26" t="str">
        <f>IF(INDEX(products!$A$1:$G$49,MATCH(orders!$D59,products!$A$1:$A$49,0),MATCH(orders!J$1,products!$A$1:$G$1,0))="M","Medium",IF(INDEX(products!$A$1:$G$49,MATCH(orders!$D59,products!$A$1:$A$49,0),MATCH(orders!J$1,products!$A$1:$G$1,0))="L","Light","Dark"))</f>
        <v>Light</v>
      </c>
      <c r="K59" s="27">
        <f>INDEX(products!$A$1:$G$49,MATCH(orders!$D59,products!$A$1:$A$49,0),MATCH(orders!K$1,products!$A$1:$G$1,0))</f>
        <v>1</v>
      </c>
      <c r="L59" s="28">
        <f>INDEX(products!$A$1:$G$49,MATCH(orders!$D59,products!$A$1:$A$49,0),MATCH(orders!L$1,products!$A$1:$G$1,0))</f>
        <v>14.85</v>
      </c>
      <c r="M59" s="21">
        <f>E59*L59</f>
        <v>59.4</v>
      </c>
      <c r="N59" s="7" t="str">
        <f>VLOOKUP(orders!$F59,customers!B$1:I$1001,8,FALSE)</f>
        <v>No</v>
      </c>
    </row>
    <row r="60" spans="1:14" x14ac:dyDescent="0.3">
      <c r="A60" s="12" t="s">
        <v>817</v>
      </c>
      <c r="B60" s="18">
        <v>44624</v>
      </c>
      <c r="C60" s="12" t="s">
        <v>818</v>
      </c>
      <c r="D60" s="6" t="s">
        <v>6165</v>
      </c>
      <c r="E60" s="12">
        <v>3</v>
      </c>
      <c r="F60" s="12" t="str">
        <f>VLOOKUP(C60,customers!A$1:I$1001,2,FALSE)</f>
        <v>Willa Rolling</v>
      </c>
      <c r="G60" s="12" t="str">
        <f>IF(VLOOKUP(C60,customers!A$1:I$1001,3,FALSE)=0," ",VLOOKUP(C60,customers!A$1:I$1001,3,FALSE))</f>
        <v xml:space="preserve"> </v>
      </c>
      <c r="H60" s="12" t="str">
        <f>VLOOKUP(C60,customers!A$1:I$1001,7,FALSE)</f>
        <v>United States</v>
      </c>
      <c r="I60" s="15" t="str">
        <f>IF(INDEX(products!$A$1:$G$49,MATCH(orders!$D60,products!$A$1:$A$49,0),MATCH(orders!I$1,products!$A$1:$G$1,0))="Rob","Robusta",IF(INDEX(products!$A$1:$G$49,MATCH(orders!$D60,products!$A$1:$A$49,0),MATCH(orders!I$1,products!$A$1:$G$1,0))="Exc","Excelsa",IF(INDEX(products!$A$1:$G$49,MATCH(orders!$D60,products!$A$1:$A$49,0),MATCH(orders!I$1,products!$A$1:$G$1,0))="Ara","Arabica","Liberica")))</f>
        <v>Liberica</v>
      </c>
      <c r="J60" s="15" t="str">
        <f>IF(INDEX(products!$A$1:$G$49,MATCH(orders!$D60,products!$A$1:$A$49,0),MATCH(orders!J$1,products!$A$1:$G$1,0))="M","Medium",IF(INDEX(products!$A$1:$G$49,MATCH(orders!$D60,products!$A$1:$A$49,0),MATCH(orders!J$1,products!$A$1:$G$1,0))="L","Light","Dark"))</f>
        <v>Dark</v>
      </c>
      <c r="K60" s="24">
        <f>INDEX(products!$A$1:$G$49,MATCH(orders!$D60,products!$A$1:$A$49,0),MATCH(orders!K$1,products!$A$1:$G$1,0))</f>
        <v>2.5</v>
      </c>
      <c r="L60" s="25">
        <f>INDEX(products!$A$1:$G$49,MATCH(orders!$D60,products!$A$1:$A$49,0),MATCH(orders!L$1,products!$A$1:$G$1,0))</f>
        <v>29.784999999999997</v>
      </c>
      <c r="M60" s="22">
        <f>E60*L60</f>
        <v>89.35499999999999</v>
      </c>
      <c r="N60" s="6" t="str">
        <f>VLOOKUP(orders!$F60,customers!B$1:I$1001,8,FALSE)</f>
        <v>Yes</v>
      </c>
    </row>
    <row r="61" spans="1:14" x14ac:dyDescent="0.3">
      <c r="A61" s="2" t="s">
        <v>822</v>
      </c>
      <c r="B61" s="17">
        <v>44537</v>
      </c>
      <c r="C61" s="2" t="s">
        <v>823</v>
      </c>
      <c r="D61" s="7" t="s">
        <v>6160</v>
      </c>
      <c r="E61" s="2">
        <v>3</v>
      </c>
      <c r="F61" s="2" t="str">
        <f>VLOOKUP(C61,customers!A$1:I$1001,2,FALSE)</f>
        <v>Stanislaus Gilroy</v>
      </c>
      <c r="G61" s="2" t="str">
        <f>IF(VLOOKUP(C61,customers!A$1:I$1001,3,FALSE)=0," ",VLOOKUP(C61,customers!A$1:I$1001,3,FALSE))</f>
        <v>sgilroy1n@eepurl.com</v>
      </c>
      <c r="H61" s="2" t="str">
        <f>VLOOKUP(C61,customers!A$1:I$1001,7,FALSE)</f>
        <v>United States</v>
      </c>
      <c r="I61" s="26" t="str">
        <f>IF(INDEX(products!$A$1:$G$49,MATCH(orders!$D61,products!$A$1:$A$49,0),MATCH(orders!I$1,products!$A$1:$G$1,0))="Rob","Robusta",IF(INDEX(products!$A$1:$G$49,MATCH(orders!$D61,products!$A$1:$A$49,0),MATCH(orders!I$1,products!$A$1:$G$1,0))="Exc","Excelsa",IF(INDEX(products!$A$1:$G$49,MATCH(orders!$D61,products!$A$1:$A$49,0),MATCH(orders!I$1,products!$A$1:$G$1,0))="Ara","Arabica","Liberica")))</f>
        <v>Liberica</v>
      </c>
      <c r="J61" s="26" t="str">
        <f>IF(INDEX(products!$A$1:$G$49,MATCH(orders!$D61,products!$A$1:$A$49,0),MATCH(orders!J$1,products!$A$1:$G$1,0))="M","Medium",IF(INDEX(products!$A$1:$G$49,MATCH(orders!$D61,products!$A$1:$A$49,0),MATCH(orders!J$1,products!$A$1:$G$1,0))="L","Light","Dark"))</f>
        <v>Medium</v>
      </c>
      <c r="K61" s="27">
        <f>INDEX(products!$A$1:$G$49,MATCH(orders!$D61,products!$A$1:$A$49,0),MATCH(orders!K$1,products!$A$1:$G$1,0))</f>
        <v>0.5</v>
      </c>
      <c r="L61" s="28">
        <f>INDEX(products!$A$1:$G$49,MATCH(orders!$D61,products!$A$1:$A$49,0),MATCH(orders!L$1,products!$A$1:$G$1,0))</f>
        <v>8.73</v>
      </c>
      <c r="M61" s="21">
        <f>E61*L61</f>
        <v>26.19</v>
      </c>
      <c r="N61" s="7" t="str">
        <f>VLOOKUP(orders!$F61,customers!B$1:I$1001,8,FALSE)</f>
        <v>Yes</v>
      </c>
    </row>
    <row r="62" spans="1:14" x14ac:dyDescent="0.3">
      <c r="A62" s="12" t="s">
        <v>827</v>
      </c>
      <c r="B62" s="18">
        <v>44252</v>
      </c>
      <c r="C62" s="12" t="s">
        <v>828</v>
      </c>
      <c r="D62" s="6" t="s">
        <v>6168</v>
      </c>
      <c r="E62" s="12">
        <v>5</v>
      </c>
      <c r="F62" s="12" t="str">
        <f>VLOOKUP(C62,customers!A$1:I$1001,2,FALSE)</f>
        <v>Correy Cottingham</v>
      </c>
      <c r="G62" s="12" t="str">
        <f>IF(VLOOKUP(C62,customers!A$1:I$1001,3,FALSE)=0," ",VLOOKUP(C62,customers!A$1:I$1001,3,FALSE))</f>
        <v>ccottingham1o@wikipedia.org</v>
      </c>
      <c r="H62" s="12" t="str">
        <f>VLOOKUP(C62,customers!A$1:I$1001,7,FALSE)</f>
        <v>United States</v>
      </c>
      <c r="I62" s="15" t="str">
        <f>IF(INDEX(products!$A$1:$G$49,MATCH(orders!$D62,products!$A$1:$A$49,0),MATCH(orders!I$1,products!$A$1:$G$1,0))="Rob","Robusta",IF(INDEX(products!$A$1:$G$49,MATCH(orders!$D62,products!$A$1:$A$49,0),MATCH(orders!I$1,products!$A$1:$G$1,0))="Exc","Excelsa",IF(INDEX(products!$A$1:$G$49,MATCH(orders!$D62,products!$A$1:$A$49,0),MATCH(orders!I$1,products!$A$1:$G$1,0))="Ara","Arabica","Liberica")))</f>
        <v>Arabica</v>
      </c>
      <c r="J62" s="15" t="str">
        <f>IF(INDEX(products!$A$1:$G$49,MATCH(orders!$D62,products!$A$1:$A$49,0),MATCH(orders!J$1,products!$A$1:$G$1,0))="M","Medium",IF(INDEX(products!$A$1:$G$49,MATCH(orders!$D62,products!$A$1:$A$49,0),MATCH(orders!J$1,products!$A$1:$G$1,0))="L","Light","Dark"))</f>
        <v>Dark</v>
      </c>
      <c r="K62" s="24">
        <f>INDEX(products!$A$1:$G$49,MATCH(orders!$D62,products!$A$1:$A$49,0),MATCH(orders!K$1,products!$A$1:$G$1,0))</f>
        <v>2.5</v>
      </c>
      <c r="L62" s="25">
        <f>INDEX(products!$A$1:$G$49,MATCH(orders!$D62,products!$A$1:$A$49,0),MATCH(orders!L$1,products!$A$1:$G$1,0))</f>
        <v>22.884999999999998</v>
      </c>
      <c r="M62" s="22">
        <f>E62*L62</f>
        <v>114.42499999999998</v>
      </c>
      <c r="N62" s="6" t="str">
        <f>VLOOKUP(orders!$F62,customers!B$1:I$1001,8,FALSE)</f>
        <v>No</v>
      </c>
    </row>
    <row r="63" spans="1:14" x14ac:dyDescent="0.3">
      <c r="A63" s="2" t="s">
        <v>833</v>
      </c>
      <c r="B63" s="17">
        <v>43521</v>
      </c>
      <c r="C63" s="2" t="s">
        <v>834</v>
      </c>
      <c r="D63" s="7" t="s">
        <v>6172</v>
      </c>
      <c r="E63" s="2">
        <v>5</v>
      </c>
      <c r="F63" s="2" t="str">
        <f>VLOOKUP(C63,customers!A$1:I$1001,2,FALSE)</f>
        <v>Pammi Endacott</v>
      </c>
      <c r="G63" s="2" t="str">
        <f>IF(VLOOKUP(C63,customers!A$1:I$1001,3,FALSE)=0," ",VLOOKUP(C63,customers!A$1:I$1001,3,FALSE))</f>
        <v xml:space="preserve"> </v>
      </c>
      <c r="H63" s="2" t="str">
        <f>VLOOKUP(C63,customers!A$1:I$1001,7,FALSE)</f>
        <v>United Kingdom</v>
      </c>
      <c r="I63" s="26" t="str">
        <f>IF(INDEX(products!$A$1:$G$49,MATCH(orders!$D63,products!$A$1:$A$49,0),MATCH(orders!I$1,products!$A$1:$G$1,0))="Rob","Robusta",IF(INDEX(products!$A$1:$G$49,MATCH(orders!$D63,products!$A$1:$A$49,0),MATCH(orders!I$1,products!$A$1:$G$1,0))="Exc","Excelsa",IF(INDEX(products!$A$1:$G$49,MATCH(orders!$D63,products!$A$1:$A$49,0),MATCH(orders!I$1,products!$A$1:$G$1,0))="Ara","Arabica","Liberica")))</f>
        <v>Robusta</v>
      </c>
      <c r="J63" s="26" t="str">
        <f>IF(INDEX(products!$A$1:$G$49,MATCH(orders!$D63,products!$A$1:$A$49,0),MATCH(orders!J$1,products!$A$1:$G$1,0))="M","Medium",IF(INDEX(products!$A$1:$G$49,MATCH(orders!$D63,products!$A$1:$A$49,0),MATCH(orders!J$1,products!$A$1:$G$1,0))="L","Light","Dark"))</f>
        <v>Dark</v>
      </c>
      <c r="K63" s="27">
        <f>INDEX(products!$A$1:$G$49,MATCH(orders!$D63,products!$A$1:$A$49,0),MATCH(orders!K$1,products!$A$1:$G$1,0))</f>
        <v>0.5</v>
      </c>
      <c r="L63" s="28">
        <f>INDEX(products!$A$1:$G$49,MATCH(orders!$D63,products!$A$1:$A$49,0),MATCH(orders!L$1,products!$A$1:$G$1,0))</f>
        <v>5.3699999999999992</v>
      </c>
      <c r="M63" s="21">
        <f>E63*L63</f>
        <v>26.849999999999994</v>
      </c>
      <c r="N63" s="7" t="str">
        <f>VLOOKUP(orders!$F63,customers!B$1:I$1001,8,FALSE)</f>
        <v>Yes</v>
      </c>
    </row>
    <row r="64" spans="1:14" x14ac:dyDescent="0.3">
      <c r="A64" s="12" t="s">
        <v>838</v>
      </c>
      <c r="B64" s="18">
        <v>43505</v>
      </c>
      <c r="C64" s="12" t="s">
        <v>839</v>
      </c>
      <c r="D64" s="6" t="s">
        <v>6145</v>
      </c>
      <c r="E64" s="12">
        <v>5</v>
      </c>
      <c r="F64" s="12" t="str">
        <f>VLOOKUP(C64,customers!A$1:I$1001,2,FALSE)</f>
        <v>Nona Linklater</v>
      </c>
      <c r="G64" s="12" t="str">
        <f>IF(VLOOKUP(C64,customers!A$1:I$1001,3,FALSE)=0," ",VLOOKUP(C64,customers!A$1:I$1001,3,FALSE))</f>
        <v xml:space="preserve"> </v>
      </c>
      <c r="H64" s="12" t="str">
        <f>VLOOKUP(C64,customers!A$1:I$1001,7,FALSE)</f>
        <v>United States</v>
      </c>
      <c r="I64" s="15" t="str">
        <f>IF(INDEX(products!$A$1:$G$49,MATCH(orders!$D64,products!$A$1:$A$49,0),MATCH(orders!I$1,products!$A$1:$G$1,0))="Rob","Robusta",IF(INDEX(products!$A$1:$G$49,MATCH(orders!$D64,products!$A$1:$A$49,0),MATCH(orders!I$1,products!$A$1:$G$1,0))="Exc","Excelsa",IF(INDEX(products!$A$1:$G$49,MATCH(orders!$D64,products!$A$1:$A$49,0),MATCH(orders!I$1,products!$A$1:$G$1,0))="Ara","Arabica","Liberica")))</f>
        <v>Liberica</v>
      </c>
      <c r="J64" s="15" t="str">
        <f>IF(INDEX(products!$A$1:$G$49,MATCH(orders!$D64,products!$A$1:$A$49,0),MATCH(orders!J$1,products!$A$1:$G$1,0))="M","Medium",IF(INDEX(products!$A$1:$G$49,MATCH(orders!$D64,products!$A$1:$A$49,0),MATCH(orders!J$1,products!$A$1:$G$1,0))="L","Light","Dark"))</f>
        <v>Light</v>
      </c>
      <c r="K64" s="24">
        <f>INDEX(products!$A$1:$G$49,MATCH(orders!$D64,products!$A$1:$A$49,0),MATCH(orders!K$1,products!$A$1:$G$1,0))</f>
        <v>0.2</v>
      </c>
      <c r="L64" s="25">
        <f>INDEX(products!$A$1:$G$49,MATCH(orders!$D64,products!$A$1:$A$49,0),MATCH(orders!L$1,products!$A$1:$G$1,0))</f>
        <v>4.7549999999999999</v>
      </c>
      <c r="M64" s="22">
        <f>E64*L64</f>
        <v>23.774999999999999</v>
      </c>
      <c r="N64" s="6" t="str">
        <f>VLOOKUP(orders!$F64,customers!B$1:I$1001,8,FALSE)</f>
        <v>Yes</v>
      </c>
    </row>
    <row r="65" spans="1:14" x14ac:dyDescent="0.3">
      <c r="A65" s="2" t="s">
        <v>843</v>
      </c>
      <c r="B65" s="17">
        <v>43868</v>
      </c>
      <c r="C65" s="2" t="s">
        <v>844</v>
      </c>
      <c r="D65" s="7" t="s">
        <v>6157</v>
      </c>
      <c r="E65" s="2">
        <v>1</v>
      </c>
      <c r="F65" s="2" t="str">
        <f>VLOOKUP(C65,customers!A$1:I$1001,2,FALSE)</f>
        <v>Annadiane Dykes</v>
      </c>
      <c r="G65" s="2" t="str">
        <f>IF(VLOOKUP(C65,customers!A$1:I$1001,3,FALSE)=0," ",VLOOKUP(C65,customers!A$1:I$1001,3,FALSE))</f>
        <v>adykes1r@eventbrite.com</v>
      </c>
      <c r="H65" s="2" t="str">
        <f>VLOOKUP(C65,customers!A$1:I$1001,7,FALSE)</f>
        <v>United States</v>
      </c>
      <c r="I65" s="26" t="str">
        <f>IF(INDEX(products!$A$1:$G$49,MATCH(orders!$D65,products!$A$1:$A$49,0),MATCH(orders!I$1,products!$A$1:$G$1,0))="Rob","Robusta",IF(INDEX(products!$A$1:$G$49,MATCH(orders!$D65,products!$A$1:$A$49,0),MATCH(orders!I$1,products!$A$1:$G$1,0))="Exc","Excelsa",IF(INDEX(products!$A$1:$G$49,MATCH(orders!$D65,products!$A$1:$A$49,0),MATCH(orders!I$1,products!$A$1:$G$1,0))="Ara","Arabica","Liberica")))</f>
        <v>Arabica</v>
      </c>
      <c r="J65" s="26" t="str">
        <f>IF(INDEX(products!$A$1:$G$49,MATCH(orders!$D65,products!$A$1:$A$49,0),MATCH(orders!J$1,products!$A$1:$G$1,0))="M","Medium",IF(INDEX(products!$A$1:$G$49,MATCH(orders!$D65,products!$A$1:$A$49,0),MATCH(orders!J$1,products!$A$1:$G$1,0))="L","Light","Dark"))</f>
        <v>Medium</v>
      </c>
      <c r="K65" s="27">
        <f>INDEX(products!$A$1:$G$49,MATCH(orders!$D65,products!$A$1:$A$49,0),MATCH(orders!K$1,products!$A$1:$G$1,0))</f>
        <v>0.5</v>
      </c>
      <c r="L65" s="28">
        <f>INDEX(products!$A$1:$G$49,MATCH(orders!$D65,products!$A$1:$A$49,0),MATCH(orders!L$1,products!$A$1:$G$1,0))</f>
        <v>6.75</v>
      </c>
      <c r="M65" s="21">
        <f>E65*L65</f>
        <v>6.75</v>
      </c>
      <c r="N65" s="7" t="str">
        <f>VLOOKUP(orders!$F65,customers!B$1:I$1001,8,FALSE)</f>
        <v>No</v>
      </c>
    </row>
    <row r="66" spans="1:14" x14ac:dyDescent="0.3">
      <c r="A66" s="12" t="s">
        <v>849</v>
      </c>
      <c r="B66" s="18">
        <v>43913</v>
      </c>
      <c r="C66" s="12" t="s">
        <v>850</v>
      </c>
      <c r="D66" s="6" t="s">
        <v>6146</v>
      </c>
      <c r="E66" s="12">
        <v>6</v>
      </c>
      <c r="F66" s="12" t="str">
        <f>VLOOKUP(C66,customers!A$1:I$1001,2,FALSE)</f>
        <v>Felecia Dodgson</v>
      </c>
      <c r="G66" s="12" t="str">
        <f>IF(VLOOKUP(C66,customers!A$1:I$1001,3,FALSE)=0," ",VLOOKUP(C66,customers!A$1:I$1001,3,FALSE))</f>
        <v xml:space="preserve"> </v>
      </c>
      <c r="H66" s="12" t="str">
        <f>VLOOKUP(C66,customers!A$1:I$1001,7,FALSE)</f>
        <v>United States</v>
      </c>
      <c r="I66" s="15" t="str">
        <f>IF(INDEX(products!$A$1:$G$49,MATCH(orders!$D66,products!$A$1:$A$49,0),MATCH(orders!I$1,products!$A$1:$G$1,0))="Rob","Robusta",IF(INDEX(products!$A$1:$G$49,MATCH(orders!$D66,products!$A$1:$A$49,0),MATCH(orders!I$1,products!$A$1:$G$1,0))="Exc","Excelsa",IF(INDEX(products!$A$1:$G$49,MATCH(orders!$D66,products!$A$1:$A$49,0),MATCH(orders!I$1,products!$A$1:$G$1,0))="Ara","Arabica","Liberica")))</f>
        <v>Robusta</v>
      </c>
      <c r="J66" s="15" t="str">
        <f>IF(INDEX(products!$A$1:$G$49,MATCH(orders!$D66,products!$A$1:$A$49,0),MATCH(orders!J$1,products!$A$1:$G$1,0))="M","Medium",IF(INDEX(products!$A$1:$G$49,MATCH(orders!$D66,products!$A$1:$A$49,0),MATCH(orders!J$1,products!$A$1:$G$1,0))="L","Light","Dark"))</f>
        <v>Medium</v>
      </c>
      <c r="K66" s="24">
        <f>INDEX(products!$A$1:$G$49,MATCH(orders!$D66,products!$A$1:$A$49,0),MATCH(orders!K$1,products!$A$1:$G$1,0))</f>
        <v>0.5</v>
      </c>
      <c r="L66" s="25">
        <f>INDEX(products!$A$1:$G$49,MATCH(orders!$D66,products!$A$1:$A$49,0),MATCH(orders!L$1,products!$A$1:$G$1,0))</f>
        <v>5.97</v>
      </c>
      <c r="M66" s="22">
        <f>E66*L66</f>
        <v>35.82</v>
      </c>
      <c r="N66" s="6" t="str">
        <f>VLOOKUP(orders!$F66,customers!B$1:I$1001,8,FALSE)</f>
        <v>Yes</v>
      </c>
    </row>
    <row r="67" spans="1:14" x14ac:dyDescent="0.3">
      <c r="A67" s="2" t="s">
        <v>854</v>
      </c>
      <c r="B67" s="17">
        <v>44626</v>
      </c>
      <c r="C67" s="2" t="s">
        <v>855</v>
      </c>
      <c r="D67" s="7" t="s">
        <v>6149</v>
      </c>
      <c r="E67" s="2">
        <v>4</v>
      </c>
      <c r="F67" s="2" t="str">
        <f>VLOOKUP(C67,customers!A$1:I$1001,2,FALSE)</f>
        <v>Angelia Cockrem</v>
      </c>
      <c r="G67" s="2" t="str">
        <f>IF(VLOOKUP(C67,customers!A$1:I$1001,3,FALSE)=0," ",VLOOKUP(C67,customers!A$1:I$1001,3,FALSE))</f>
        <v>acockrem1t@engadget.com</v>
      </c>
      <c r="H67" s="2" t="str">
        <f>VLOOKUP(C67,customers!A$1:I$1001,7,FALSE)</f>
        <v>United States</v>
      </c>
      <c r="I67" s="26" t="str">
        <f>IF(INDEX(products!$A$1:$G$49,MATCH(orders!$D67,products!$A$1:$A$49,0),MATCH(orders!I$1,products!$A$1:$G$1,0))="Rob","Robusta",IF(INDEX(products!$A$1:$G$49,MATCH(orders!$D67,products!$A$1:$A$49,0),MATCH(orders!I$1,products!$A$1:$G$1,0))="Exc","Excelsa",IF(INDEX(products!$A$1:$G$49,MATCH(orders!$D67,products!$A$1:$A$49,0),MATCH(orders!I$1,products!$A$1:$G$1,0))="Ara","Arabica","Liberica")))</f>
        <v>Robusta</v>
      </c>
      <c r="J67" s="26" t="str">
        <f>IF(INDEX(products!$A$1:$G$49,MATCH(orders!$D67,products!$A$1:$A$49,0),MATCH(orders!J$1,products!$A$1:$G$1,0))="M","Medium",IF(INDEX(products!$A$1:$G$49,MATCH(orders!$D67,products!$A$1:$A$49,0),MATCH(orders!J$1,products!$A$1:$G$1,0))="L","Light","Dark"))</f>
        <v>Dark</v>
      </c>
      <c r="K67" s="27">
        <f>INDEX(products!$A$1:$G$49,MATCH(orders!$D67,products!$A$1:$A$49,0),MATCH(orders!K$1,products!$A$1:$G$1,0))</f>
        <v>2.5</v>
      </c>
      <c r="L67" s="28">
        <f>INDEX(products!$A$1:$G$49,MATCH(orders!$D67,products!$A$1:$A$49,0),MATCH(orders!L$1,products!$A$1:$G$1,0))</f>
        <v>20.584999999999997</v>
      </c>
      <c r="M67" s="21">
        <f>E67*L67</f>
        <v>82.339999999999989</v>
      </c>
      <c r="N67" s="7" t="str">
        <f>VLOOKUP(orders!$F67,customers!B$1:I$1001,8,FALSE)</f>
        <v>Yes</v>
      </c>
    </row>
    <row r="68" spans="1:14" x14ac:dyDescent="0.3">
      <c r="A68" s="12" t="s">
        <v>860</v>
      </c>
      <c r="B68" s="18">
        <v>44666</v>
      </c>
      <c r="C68" s="12" t="s">
        <v>861</v>
      </c>
      <c r="D68" s="6" t="s">
        <v>6173</v>
      </c>
      <c r="E68" s="12">
        <v>1</v>
      </c>
      <c r="F68" s="12" t="str">
        <f>VLOOKUP(C68,customers!A$1:I$1001,2,FALSE)</f>
        <v>Belvia Umpleby</v>
      </c>
      <c r="G68" s="12" t="str">
        <f>IF(VLOOKUP(C68,customers!A$1:I$1001,3,FALSE)=0," ",VLOOKUP(C68,customers!A$1:I$1001,3,FALSE))</f>
        <v>bumpleby1u@soundcloud.com</v>
      </c>
      <c r="H68" s="12" t="str">
        <f>VLOOKUP(C68,customers!A$1:I$1001,7,FALSE)</f>
        <v>United States</v>
      </c>
      <c r="I68" s="15" t="str">
        <f>IF(INDEX(products!$A$1:$G$49,MATCH(orders!$D68,products!$A$1:$A$49,0),MATCH(orders!I$1,products!$A$1:$G$1,0))="Rob","Robusta",IF(INDEX(products!$A$1:$G$49,MATCH(orders!$D68,products!$A$1:$A$49,0),MATCH(orders!I$1,products!$A$1:$G$1,0))="Exc","Excelsa",IF(INDEX(products!$A$1:$G$49,MATCH(orders!$D68,products!$A$1:$A$49,0),MATCH(orders!I$1,products!$A$1:$G$1,0))="Ara","Arabica","Liberica")))</f>
        <v>Robusta</v>
      </c>
      <c r="J68" s="15" t="str">
        <f>IF(INDEX(products!$A$1:$G$49,MATCH(orders!$D68,products!$A$1:$A$49,0),MATCH(orders!J$1,products!$A$1:$G$1,0))="M","Medium",IF(INDEX(products!$A$1:$G$49,MATCH(orders!$D68,products!$A$1:$A$49,0),MATCH(orders!J$1,products!$A$1:$G$1,0))="L","Light","Dark"))</f>
        <v>Light</v>
      </c>
      <c r="K68" s="24">
        <f>INDEX(products!$A$1:$G$49,MATCH(orders!$D68,products!$A$1:$A$49,0),MATCH(orders!K$1,products!$A$1:$G$1,0))</f>
        <v>0.5</v>
      </c>
      <c r="L68" s="25">
        <f>INDEX(products!$A$1:$G$49,MATCH(orders!$D68,products!$A$1:$A$49,0),MATCH(orders!L$1,products!$A$1:$G$1,0))</f>
        <v>7.169999999999999</v>
      </c>
      <c r="M68" s="22">
        <f>E68*L68</f>
        <v>7.169999999999999</v>
      </c>
      <c r="N68" s="6" t="str">
        <f>VLOOKUP(orders!$F68,customers!B$1:I$1001,8,FALSE)</f>
        <v>Yes</v>
      </c>
    </row>
    <row r="69" spans="1:14" x14ac:dyDescent="0.3">
      <c r="A69" s="2" t="s">
        <v>866</v>
      </c>
      <c r="B69" s="17">
        <v>44519</v>
      </c>
      <c r="C69" s="2" t="s">
        <v>867</v>
      </c>
      <c r="D69" s="7" t="s">
        <v>6145</v>
      </c>
      <c r="E69" s="2">
        <v>2</v>
      </c>
      <c r="F69" s="2" t="str">
        <f>VLOOKUP(C69,customers!A$1:I$1001,2,FALSE)</f>
        <v>Nat Saleway</v>
      </c>
      <c r="G69" s="2" t="str">
        <f>IF(VLOOKUP(C69,customers!A$1:I$1001,3,FALSE)=0," ",VLOOKUP(C69,customers!A$1:I$1001,3,FALSE))</f>
        <v>nsaleway1v@dedecms.com</v>
      </c>
      <c r="H69" s="2" t="str">
        <f>VLOOKUP(C69,customers!A$1:I$1001,7,FALSE)</f>
        <v>United States</v>
      </c>
      <c r="I69" s="26" t="str">
        <f>IF(INDEX(products!$A$1:$G$49,MATCH(orders!$D69,products!$A$1:$A$49,0),MATCH(orders!I$1,products!$A$1:$G$1,0))="Rob","Robusta",IF(INDEX(products!$A$1:$G$49,MATCH(orders!$D69,products!$A$1:$A$49,0),MATCH(orders!I$1,products!$A$1:$G$1,0))="Exc","Excelsa",IF(INDEX(products!$A$1:$G$49,MATCH(orders!$D69,products!$A$1:$A$49,0),MATCH(orders!I$1,products!$A$1:$G$1,0))="Ara","Arabica","Liberica")))</f>
        <v>Liberica</v>
      </c>
      <c r="J69" s="26" t="str">
        <f>IF(INDEX(products!$A$1:$G$49,MATCH(orders!$D69,products!$A$1:$A$49,0),MATCH(orders!J$1,products!$A$1:$G$1,0))="M","Medium",IF(INDEX(products!$A$1:$G$49,MATCH(orders!$D69,products!$A$1:$A$49,0),MATCH(orders!J$1,products!$A$1:$G$1,0))="L","Light","Dark"))</f>
        <v>Light</v>
      </c>
      <c r="K69" s="27">
        <f>INDEX(products!$A$1:$G$49,MATCH(orders!$D69,products!$A$1:$A$49,0),MATCH(orders!K$1,products!$A$1:$G$1,0))</f>
        <v>0.2</v>
      </c>
      <c r="L69" s="28">
        <f>INDEX(products!$A$1:$G$49,MATCH(orders!$D69,products!$A$1:$A$49,0),MATCH(orders!L$1,products!$A$1:$G$1,0))</f>
        <v>4.7549999999999999</v>
      </c>
      <c r="M69" s="21">
        <f>E69*L69</f>
        <v>9.51</v>
      </c>
      <c r="N69" s="7" t="str">
        <f>VLOOKUP(orders!$F69,customers!B$1:I$1001,8,FALSE)</f>
        <v>No</v>
      </c>
    </row>
    <row r="70" spans="1:14" x14ac:dyDescent="0.3">
      <c r="A70" s="12" t="s">
        <v>872</v>
      </c>
      <c r="B70" s="18">
        <v>43754</v>
      </c>
      <c r="C70" s="12" t="s">
        <v>873</v>
      </c>
      <c r="D70" s="6" t="s">
        <v>6174</v>
      </c>
      <c r="E70" s="12">
        <v>1</v>
      </c>
      <c r="F70" s="12" t="str">
        <f>VLOOKUP(C70,customers!A$1:I$1001,2,FALSE)</f>
        <v>Hayward Goulter</v>
      </c>
      <c r="G70" s="12" t="str">
        <f>IF(VLOOKUP(C70,customers!A$1:I$1001,3,FALSE)=0," ",VLOOKUP(C70,customers!A$1:I$1001,3,FALSE))</f>
        <v>hgoulter1w@abc.net.au</v>
      </c>
      <c r="H70" s="12" t="str">
        <f>VLOOKUP(C70,customers!A$1:I$1001,7,FALSE)</f>
        <v>United States</v>
      </c>
      <c r="I70" s="15" t="str">
        <f>IF(INDEX(products!$A$1:$G$49,MATCH(orders!$D70,products!$A$1:$A$49,0),MATCH(orders!I$1,products!$A$1:$G$1,0))="Rob","Robusta",IF(INDEX(products!$A$1:$G$49,MATCH(orders!$D70,products!$A$1:$A$49,0),MATCH(orders!I$1,products!$A$1:$G$1,0))="Exc","Excelsa",IF(INDEX(products!$A$1:$G$49,MATCH(orders!$D70,products!$A$1:$A$49,0),MATCH(orders!I$1,products!$A$1:$G$1,0))="Ara","Arabica","Liberica")))</f>
        <v>Robusta</v>
      </c>
      <c r="J70" s="15" t="str">
        <f>IF(INDEX(products!$A$1:$G$49,MATCH(orders!$D70,products!$A$1:$A$49,0),MATCH(orders!J$1,products!$A$1:$G$1,0))="M","Medium",IF(INDEX(products!$A$1:$G$49,MATCH(orders!$D70,products!$A$1:$A$49,0),MATCH(orders!J$1,products!$A$1:$G$1,0))="L","Light","Dark"))</f>
        <v>Medium</v>
      </c>
      <c r="K70" s="24">
        <f>INDEX(products!$A$1:$G$49,MATCH(orders!$D70,products!$A$1:$A$49,0),MATCH(orders!K$1,products!$A$1:$G$1,0))</f>
        <v>0.2</v>
      </c>
      <c r="L70" s="25">
        <f>INDEX(products!$A$1:$G$49,MATCH(orders!$D70,products!$A$1:$A$49,0),MATCH(orders!L$1,products!$A$1:$G$1,0))</f>
        <v>2.9849999999999999</v>
      </c>
      <c r="M70" s="22">
        <f>E70*L70</f>
        <v>2.9849999999999999</v>
      </c>
      <c r="N70" s="6" t="str">
        <f>VLOOKUP(orders!$F70,customers!B$1:I$1001,8,FALSE)</f>
        <v>No</v>
      </c>
    </row>
    <row r="71" spans="1:14" x14ac:dyDescent="0.3">
      <c r="A71" s="2" t="s">
        <v>878</v>
      </c>
      <c r="B71" s="17">
        <v>43795</v>
      </c>
      <c r="C71" s="2" t="s">
        <v>879</v>
      </c>
      <c r="D71" s="7" t="s">
        <v>6138</v>
      </c>
      <c r="E71" s="2">
        <v>6</v>
      </c>
      <c r="F71" s="2" t="str">
        <f>VLOOKUP(C71,customers!A$1:I$1001,2,FALSE)</f>
        <v>Gay Rizzello</v>
      </c>
      <c r="G71" s="2" t="str">
        <f>IF(VLOOKUP(C71,customers!A$1:I$1001,3,FALSE)=0," ",VLOOKUP(C71,customers!A$1:I$1001,3,FALSE))</f>
        <v>grizzello1x@symantec.com</v>
      </c>
      <c r="H71" s="2" t="str">
        <f>VLOOKUP(C71,customers!A$1:I$1001,7,FALSE)</f>
        <v>United Kingdom</v>
      </c>
      <c r="I71" s="26" t="str">
        <f>IF(INDEX(products!$A$1:$G$49,MATCH(orders!$D71,products!$A$1:$A$49,0),MATCH(orders!I$1,products!$A$1:$G$1,0))="Rob","Robusta",IF(INDEX(products!$A$1:$G$49,MATCH(orders!$D71,products!$A$1:$A$49,0),MATCH(orders!I$1,products!$A$1:$G$1,0))="Exc","Excelsa",IF(INDEX(products!$A$1:$G$49,MATCH(orders!$D71,products!$A$1:$A$49,0),MATCH(orders!I$1,products!$A$1:$G$1,0))="Ara","Arabica","Liberica")))</f>
        <v>Robusta</v>
      </c>
      <c r="J71" s="26" t="str">
        <f>IF(INDEX(products!$A$1:$G$49,MATCH(orders!$D71,products!$A$1:$A$49,0),MATCH(orders!J$1,products!$A$1:$G$1,0))="M","Medium",IF(INDEX(products!$A$1:$G$49,MATCH(orders!$D71,products!$A$1:$A$49,0),MATCH(orders!J$1,products!$A$1:$G$1,0))="L","Light","Dark"))</f>
        <v>Medium</v>
      </c>
      <c r="K71" s="27">
        <f>INDEX(products!$A$1:$G$49,MATCH(orders!$D71,products!$A$1:$A$49,0),MATCH(orders!K$1,products!$A$1:$G$1,0))</f>
        <v>1</v>
      </c>
      <c r="L71" s="28">
        <f>INDEX(products!$A$1:$G$49,MATCH(orders!$D71,products!$A$1:$A$49,0),MATCH(orders!L$1,products!$A$1:$G$1,0))</f>
        <v>9.9499999999999993</v>
      </c>
      <c r="M71" s="21">
        <f>E71*L71</f>
        <v>59.699999999999996</v>
      </c>
      <c r="N71" s="7" t="str">
        <f>VLOOKUP(orders!$F71,customers!B$1:I$1001,8,FALSE)</f>
        <v>Yes</v>
      </c>
    </row>
    <row r="72" spans="1:14" x14ac:dyDescent="0.3">
      <c r="A72" s="12" t="s">
        <v>885</v>
      </c>
      <c r="B72" s="18">
        <v>43646</v>
      </c>
      <c r="C72" s="12" t="s">
        <v>886</v>
      </c>
      <c r="D72" s="6" t="s">
        <v>6148</v>
      </c>
      <c r="E72" s="12">
        <v>4</v>
      </c>
      <c r="F72" s="12" t="str">
        <f>VLOOKUP(C72,customers!A$1:I$1001,2,FALSE)</f>
        <v>Shannon List</v>
      </c>
      <c r="G72" s="12" t="str">
        <f>IF(VLOOKUP(C72,customers!A$1:I$1001,3,FALSE)=0," ",VLOOKUP(C72,customers!A$1:I$1001,3,FALSE))</f>
        <v>slist1y@mapquest.com</v>
      </c>
      <c r="H72" s="12" t="str">
        <f>VLOOKUP(C72,customers!A$1:I$1001,7,FALSE)</f>
        <v>United States</v>
      </c>
      <c r="I72" s="15" t="str">
        <f>IF(INDEX(products!$A$1:$G$49,MATCH(orders!$D72,products!$A$1:$A$49,0),MATCH(orders!I$1,products!$A$1:$G$1,0))="Rob","Robusta",IF(INDEX(products!$A$1:$G$49,MATCH(orders!$D72,products!$A$1:$A$49,0),MATCH(orders!I$1,products!$A$1:$G$1,0))="Exc","Excelsa",IF(INDEX(products!$A$1:$G$49,MATCH(orders!$D72,products!$A$1:$A$49,0),MATCH(orders!I$1,products!$A$1:$G$1,0))="Ara","Arabica","Liberica")))</f>
        <v>Excelsa</v>
      </c>
      <c r="J72" s="15" t="str">
        <f>IF(INDEX(products!$A$1:$G$49,MATCH(orders!$D72,products!$A$1:$A$49,0),MATCH(orders!J$1,products!$A$1:$G$1,0))="M","Medium",IF(INDEX(products!$A$1:$G$49,MATCH(orders!$D72,products!$A$1:$A$49,0),MATCH(orders!J$1,products!$A$1:$G$1,0))="L","Light","Dark"))</f>
        <v>Light</v>
      </c>
      <c r="K72" s="24">
        <f>INDEX(products!$A$1:$G$49,MATCH(orders!$D72,products!$A$1:$A$49,0),MATCH(orders!K$1,products!$A$1:$G$1,0))</f>
        <v>2.5</v>
      </c>
      <c r="L72" s="25">
        <f>INDEX(products!$A$1:$G$49,MATCH(orders!$D72,products!$A$1:$A$49,0),MATCH(orders!L$1,products!$A$1:$G$1,0))</f>
        <v>34.154999999999994</v>
      </c>
      <c r="M72" s="22">
        <f>E72*L72</f>
        <v>136.61999999999998</v>
      </c>
      <c r="N72" s="6" t="str">
        <f>VLOOKUP(orders!$F72,customers!B$1:I$1001,8,FALSE)</f>
        <v>No</v>
      </c>
    </row>
    <row r="73" spans="1:14" x14ac:dyDescent="0.3">
      <c r="A73" s="2" t="s">
        <v>891</v>
      </c>
      <c r="B73" s="17">
        <v>44200</v>
      </c>
      <c r="C73" s="2" t="s">
        <v>892</v>
      </c>
      <c r="D73" s="7" t="s">
        <v>6145</v>
      </c>
      <c r="E73" s="2">
        <v>2</v>
      </c>
      <c r="F73" s="2" t="str">
        <f>VLOOKUP(C73,customers!A$1:I$1001,2,FALSE)</f>
        <v>Shirlene Edmondson</v>
      </c>
      <c r="G73" s="2" t="str">
        <f>IF(VLOOKUP(C73,customers!A$1:I$1001,3,FALSE)=0," ",VLOOKUP(C73,customers!A$1:I$1001,3,FALSE))</f>
        <v>sedmondson1z@theguardian.com</v>
      </c>
      <c r="H73" s="2" t="str">
        <f>VLOOKUP(C73,customers!A$1:I$1001,7,FALSE)</f>
        <v>Ireland</v>
      </c>
      <c r="I73" s="26" t="str">
        <f>IF(INDEX(products!$A$1:$G$49,MATCH(orders!$D73,products!$A$1:$A$49,0),MATCH(orders!I$1,products!$A$1:$G$1,0))="Rob","Robusta",IF(INDEX(products!$A$1:$G$49,MATCH(orders!$D73,products!$A$1:$A$49,0),MATCH(orders!I$1,products!$A$1:$G$1,0))="Exc","Excelsa",IF(INDEX(products!$A$1:$G$49,MATCH(orders!$D73,products!$A$1:$A$49,0),MATCH(orders!I$1,products!$A$1:$G$1,0))="Ara","Arabica","Liberica")))</f>
        <v>Liberica</v>
      </c>
      <c r="J73" s="26" t="str">
        <f>IF(INDEX(products!$A$1:$G$49,MATCH(orders!$D73,products!$A$1:$A$49,0),MATCH(orders!J$1,products!$A$1:$G$1,0))="M","Medium",IF(INDEX(products!$A$1:$G$49,MATCH(orders!$D73,products!$A$1:$A$49,0),MATCH(orders!J$1,products!$A$1:$G$1,0))="L","Light","Dark"))</f>
        <v>Light</v>
      </c>
      <c r="K73" s="27">
        <f>INDEX(products!$A$1:$G$49,MATCH(orders!$D73,products!$A$1:$A$49,0),MATCH(orders!K$1,products!$A$1:$G$1,0))</f>
        <v>0.2</v>
      </c>
      <c r="L73" s="28">
        <f>INDEX(products!$A$1:$G$49,MATCH(orders!$D73,products!$A$1:$A$49,0),MATCH(orders!L$1,products!$A$1:$G$1,0))</f>
        <v>4.7549999999999999</v>
      </c>
      <c r="M73" s="21">
        <f>E73*L73</f>
        <v>9.51</v>
      </c>
      <c r="N73" s="7" t="str">
        <f>VLOOKUP(orders!$F73,customers!B$1:I$1001,8,FALSE)</f>
        <v>No</v>
      </c>
    </row>
    <row r="74" spans="1:14" x14ac:dyDescent="0.3">
      <c r="A74" s="12" t="s">
        <v>897</v>
      </c>
      <c r="B74" s="18">
        <v>44131</v>
      </c>
      <c r="C74" s="12" t="s">
        <v>898</v>
      </c>
      <c r="D74" s="6" t="s">
        <v>6175</v>
      </c>
      <c r="E74" s="12">
        <v>3</v>
      </c>
      <c r="F74" s="12" t="str">
        <f>VLOOKUP(C74,customers!A$1:I$1001,2,FALSE)</f>
        <v>Aurlie McCarl</v>
      </c>
      <c r="G74" s="12" t="str">
        <f>IF(VLOOKUP(C74,customers!A$1:I$1001,3,FALSE)=0," ",VLOOKUP(C74,customers!A$1:I$1001,3,FALSE))</f>
        <v xml:space="preserve"> </v>
      </c>
      <c r="H74" s="12" t="str">
        <f>VLOOKUP(C74,customers!A$1:I$1001,7,FALSE)</f>
        <v>United States</v>
      </c>
      <c r="I74" s="15" t="str">
        <f>IF(INDEX(products!$A$1:$G$49,MATCH(orders!$D74,products!$A$1:$A$49,0),MATCH(orders!I$1,products!$A$1:$G$1,0))="Rob","Robusta",IF(INDEX(products!$A$1:$G$49,MATCH(orders!$D74,products!$A$1:$A$49,0),MATCH(orders!I$1,products!$A$1:$G$1,0))="Exc","Excelsa",IF(INDEX(products!$A$1:$G$49,MATCH(orders!$D74,products!$A$1:$A$49,0),MATCH(orders!I$1,products!$A$1:$G$1,0))="Ara","Arabica","Liberica")))</f>
        <v>Arabica</v>
      </c>
      <c r="J74" s="15" t="str">
        <f>IF(INDEX(products!$A$1:$G$49,MATCH(orders!$D74,products!$A$1:$A$49,0),MATCH(orders!J$1,products!$A$1:$G$1,0))="M","Medium",IF(INDEX(products!$A$1:$G$49,MATCH(orders!$D74,products!$A$1:$A$49,0),MATCH(orders!J$1,products!$A$1:$G$1,0))="L","Light","Dark"))</f>
        <v>Medium</v>
      </c>
      <c r="K74" s="24">
        <f>INDEX(products!$A$1:$G$49,MATCH(orders!$D74,products!$A$1:$A$49,0),MATCH(orders!K$1,products!$A$1:$G$1,0))</f>
        <v>2.5</v>
      </c>
      <c r="L74" s="25">
        <f>INDEX(products!$A$1:$G$49,MATCH(orders!$D74,products!$A$1:$A$49,0),MATCH(orders!L$1,products!$A$1:$G$1,0))</f>
        <v>25.874999999999996</v>
      </c>
      <c r="M74" s="22">
        <f>E74*L74</f>
        <v>77.624999999999986</v>
      </c>
      <c r="N74" s="6" t="str">
        <f>VLOOKUP(orders!$F74,customers!B$1:I$1001,8,FALSE)</f>
        <v>No</v>
      </c>
    </row>
    <row r="75" spans="1:14" x14ac:dyDescent="0.3">
      <c r="A75" s="2" t="s">
        <v>902</v>
      </c>
      <c r="B75" s="17">
        <v>44362</v>
      </c>
      <c r="C75" s="2" t="s">
        <v>903</v>
      </c>
      <c r="D75" s="7" t="s">
        <v>6159</v>
      </c>
      <c r="E75" s="2">
        <v>5</v>
      </c>
      <c r="F75" s="2" t="str">
        <f>VLOOKUP(C75,customers!A$1:I$1001,2,FALSE)</f>
        <v>Alikee Carryer</v>
      </c>
      <c r="G75" s="2" t="str">
        <f>IF(VLOOKUP(C75,customers!A$1:I$1001,3,FALSE)=0," ",VLOOKUP(C75,customers!A$1:I$1001,3,FALSE))</f>
        <v xml:space="preserve"> </v>
      </c>
      <c r="H75" s="2" t="str">
        <f>VLOOKUP(C75,customers!A$1:I$1001,7,FALSE)</f>
        <v>United States</v>
      </c>
      <c r="I75" s="26" t="str">
        <f>IF(INDEX(products!$A$1:$G$49,MATCH(orders!$D75,products!$A$1:$A$49,0),MATCH(orders!I$1,products!$A$1:$G$1,0))="Rob","Robusta",IF(INDEX(products!$A$1:$G$49,MATCH(orders!$D75,products!$A$1:$A$49,0),MATCH(orders!I$1,products!$A$1:$G$1,0))="Exc","Excelsa",IF(INDEX(products!$A$1:$G$49,MATCH(orders!$D75,products!$A$1:$A$49,0),MATCH(orders!I$1,products!$A$1:$G$1,0))="Ara","Arabica","Liberica")))</f>
        <v>Liberica</v>
      </c>
      <c r="J75" s="26" t="str">
        <f>IF(INDEX(products!$A$1:$G$49,MATCH(orders!$D75,products!$A$1:$A$49,0),MATCH(orders!J$1,products!$A$1:$G$1,0))="M","Medium",IF(INDEX(products!$A$1:$G$49,MATCH(orders!$D75,products!$A$1:$A$49,0),MATCH(orders!J$1,products!$A$1:$G$1,0))="L","Light","Dark"))</f>
        <v>Medium</v>
      </c>
      <c r="K75" s="27">
        <f>INDEX(products!$A$1:$G$49,MATCH(orders!$D75,products!$A$1:$A$49,0),MATCH(orders!K$1,products!$A$1:$G$1,0))</f>
        <v>0.2</v>
      </c>
      <c r="L75" s="28">
        <f>INDEX(products!$A$1:$G$49,MATCH(orders!$D75,products!$A$1:$A$49,0),MATCH(orders!L$1,products!$A$1:$G$1,0))</f>
        <v>4.3650000000000002</v>
      </c>
      <c r="M75" s="21">
        <f>E75*L75</f>
        <v>21.825000000000003</v>
      </c>
      <c r="N75" s="7" t="str">
        <f>VLOOKUP(orders!$F75,customers!B$1:I$1001,8,FALSE)</f>
        <v>Yes</v>
      </c>
    </row>
    <row r="76" spans="1:14" x14ac:dyDescent="0.3">
      <c r="A76" s="12" t="s">
        <v>907</v>
      </c>
      <c r="B76" s="18">
        <v>44396</v>
      </c>
      <c r="C76" s="12" t="s">
        <v>908</v>
      </c>
      <c r="D76" s="6" t="s">
        <v>6176</v>
      </c>
      <c r="E76" s="12">
        <v>2</v>
      </c>
      <c r="F76" s="12" t="str">
        <f>VLOOKUP(C76,customers!A$1:I$1001,2,FALSE)</f>
        <v>Jennifer Rangall</v>
      </c>
      <c r="G76" s="12" t="str">
        <f>IF(VLOOKUP(C76,customers!A$1:I$1001,3,FALSE)=0," ",VLOOKUP(C76,customers!A$1:I$1001,3,FALSE))</f>
        <v>jrangall22@newsvine.com</v>
      </c>
      <c r="H76" s="12" t="str">
        <f>VLOOKUP(C76,customers!A$1:I$1001,7,FALSE)</f>
        <v>United States</v>
      </c>
      <c r="I76" s="15" t="str">
        <f>IF(INDEX(products!$A$1:$G$49,MATCH(orders!$D76,products!$A$1:$A$49,0),MATCH(orders!I$1,products!$A$1:$G$1,0))="Rob","Robusta",IF(INDEX(products!$A$1:$G$49,MATCH(orders!$D76,products!$A$1:$A$49,0),MATCH(orders!I$1,products!$A$1:$G$1,0))="Exc","Excelsa",IF(INDEX(products!$A$1:$G$49,MATCH(orders!$D76,products!$A$1:$A$49,0),MATCH(orders!I$1,products!$A$1:$G$1,0))="Ara","Arabica","Liberica")))</f>
        <v>Excelsa</v>
      </c>
      <c r="J76" s="15" t="str">
        <f>IF(INDEX(products!$A$1:$G$49,MATCH(orders!$D76,products!$A$1:$A$49,0),MATCH(orders!J$1,products!$A$1:$G$1,0))="M","Medium",IF(INDEX(products!$A$1:$G$49,MATCH(orders!$D76,products!$A$1:$A$49,0),MATCH(orders!J$1,products!$A$1:$G$1,0))="L","Light","Dark"))</f>
        <v>Light</v>
      </c>
      <c r="K76" s="24">
        <f>INDEX(products!$A$1:$G$49,MATCH(orders!$D76,products!$A$1:$A$49,0),MATCH(orders!K$1,products!$A$1:$G$1,0))</f>
        <v>0.5</v>
      </c>
      <c r="L76" s="25">
        <f>INDEX(products!$A$1:$G$49,MATCH(orders!$D76,products!$A$1:$A$49,0),MATCH(orders!L$1,products!$A$1:$G$1,0))</f>
        <v>8.91</v>
      </c>
      <c r="M76" s="22">
        <f>E76*L76</f>
        <v>17.82</v>
      </c>
      <c r="N76" s="6" t="str">
        <f>VLOOKUP(orders!$F76,customers!B$1:I$1001,8,FALSE)</f>
        <v>Yes</v>
      </c>
    </row>
    <row r="77" spans="1:14" x14ac:dyDescent="0.3">
      <c r="A77" s="2" t="s">
        <v>913</v>
      </c>
      <c r="B77" s="17">
        <v>44400</v>
      </c>
      <c r="C77" s="2" t="s">
        <v>914</v>
      </c>
      <c r="D77" s="7" t="s">
        <v>6177</v>
      </c>
      <c r="E77" s="2">
        <v>6</v>
      </c>
      <c r="F77" s="2" t="str">
        <f>VLOOKUP(C77,customers!A$1:I$1001,2,FALSE)</f>
        <v>Kipper Boorn</v>
      </c>
      <c r="G77" s="2" t="str">
        <f>IF(VLOOKUP(C77,customers!A$1:I$1001,3,FALSE)=0," ",VLOOKUP(C77,customers!A$1:I$1001,3,FALSE))</f>
        <v>kboorn23@ezinearticles.com</v>
      </c>
      <c r="H77" s="2" t="str">
        <f>VLOOKUP(C77,customers!A$1:I$1001,7,FALSE)</f>
        <v>Ireland</v>
      </c>
      <c r="I77" s="26" t="str">
        <f>IF(INDEX(products!$A$1:$G$49,MATCH(orders!$D77,products!$A$1:$A$49,0),MATCH(orders!I$1,products!$A$1:$G$1,0))="Rob","Robusta",IF(INDEX(products!$A$1:$G$49,MATCH(orders!$D77,products!$A$1:$A$49,0),MATCH(orders!I$1,products!$A$1:$G$1,0))="Exc","Excelsa",IF(INDEX(products!$A$1:$G$49,MATCH(orders!$D77,products!$A$1:$A$49,0),MATCH(orders!I$1,products!$A$1:$G$1,0))="Ara","Arabica","Liberica")))</f>
        <v>Robusta</v>
      </c>
      <c r="J77" s="26" t="str">
        <f>IF(INDEX(products!$A$1:$G$49,MATCH(orders!$D77,products!$A$1:$A$49,0),MATCH(orders!J$1,products!$A$1:$G$1,0))="M","Medium",IF(INDEX(products!$A$1:$G$49,MATCH(orders!$D77,products!$A$1:$A$49,0),MATCH(orders!J$1,products!$A$1:$G$1,0))="L","Light","Dark"))</f>
        <v>Dark</v>
      </c>
      <c r="K77" s="27">
        <f>INDEX(products!$A$1:$G$49,MATCH(orders!$D77,products!$A$1:$A$49,0),MATCH(orders!K$1,products!$A$1:$G$1,0))</f>
        <v>1</v>
      </c>
      <c r="L77" s="28">
        <f>INDEX(products!$A$1:$G$49,MATCH(orders!$D77,products!$A$1:$A$49,0),MATCH(orders!L$1,products!$A$1:$G$1,0))</f>
        <v>8.9499999999999993</v>
      </c>
      <c r="M77" s="21">
        <f>E77*L77</f>
        <v>53.699999999999996</v>
      </c>
      <c r="N77" s="7" t="str">
        <f>VLOOKUP(orders!$F77,customers!B$1:I$1001,8,FALSE)</f>
        <v>Yes</v>
      </c>
    </row>
    <row r="78" spans="1:14" x14ac:dyDescent="0.3">
      <c r="A78" s="12" t="s">
        <v>919</v>
      </c>
      <c r="B78" s="18">
        <v>43855</v>
      </c>
      <c r="C78" s="12" t="s">
        <v>920</v>
      </c>
      <c r="D78" s="6" t="s">
        <v>6178</v>
      </c>
      <c r="E78" s="12">
        <v>1</v>
      </c>
      <c r="F78" s="12" t="str">
        <f>VLOOKUP(C78,customers!A$1:I$1001,2,FALSE)</f>
        <v>Melania Beadle</v>
      </c>
      <c r="G78" s="12" t="str">
        <f>IF(VLOOKUP(C78,customers!A$1:I$1001,3,FALSE)=0," ",VLOOKUP(C78,customers!A$1:I$1001,3,FALSE))</f>
        <v xml:space="preserve"> </v>
      </c>
      <c r="H78" s="12" t="str">
        <f>VLOOKUP(C78,customers!A$1:I$1001,7,FALSE)</f>
        <v>Ireland</v>
      </c>
      <c r="I78" s="15" t="str">
        <f>IF(INDEX(products!$A$1:$G$49,MATCH(orders!$D78,products!$A$1:$A$49,0),MATCH(orders!I$1,products!$A$1:$G$1,0))="Rob","Robusta",IF(INDEX(products!$A$1:$G$49,MATCH(orders!$D78,products!$A$1:$A$49,0),MATCH(orders!I$1,products!$A$1:$G$1,0))="Exc","Excelsa",IF(INDEX(products!$A$1:$G$49,MATCH(orders!$D78,products!$A$1:$A$49,0),MATCH(orders!I$1,products!$A$1:$G$1,0))="Ara","Arabica","Liberica")))</f>
        <v>Robusta</v>
      </c>
      <c r="J78" s="15" t="str">
        <f>IF(INDEX(products!$A$1:$G$49,MATCH(orders!$D78,products!$A$1:$A$49,0),MATCH(orders!J$1,products!$A$1:$G$1,0))="M","Medium",IF(INDEX(products!$A$1:$G$49,MATCH(orders!$D78,products!$A$1:$A$49,0),MATCH(orders!J$1,products!$A$1:$G$1,0))="L","Light","Dark"))</f>
        <v>Light</v>
      </c>
      <c r="K78" s="24">
        <f>INDEX(products!$A$1:$G$49,MATCH(orders!$D78,products!$A$1:$A$49,0),MATCH(orders!K$1,products!$A$1:$G$1,0))</f>
        <v>0.2</v>
      </c>
      <c r="L78" s="25">
        <f>INDEX(products!$A$1:$G$49,MATCH(orders!$D78,products!$A$1:$A$49,0),MATCH(orders!L$1,products!$A$1:$G$1,0))</f>
        <v>3.5849999999999995</v>
      </c>
      <c r="M78" s="22">
        <f>E78*L78</f>
        <v>3.5849999999999995</v>
      </c>
      <c r="N78" s="6" t="str">
        <f>VLOOKUP(orders!$F78,customers!B$1:I$1001,8,FALSE)</f>
        <v>Yes</v>
      </c>
    </row>
    <row r="79" spans="1:14" x14ac:dyDescent="0.3">
      <c r="A79" s="2" t="s">
        <v>924</v>
      </c>
      <c r="B79" s="17">
        <v>43594</v>
      </c>
      <c r="C79" s="2" t="s">
        <v>925</v>
      </c>
      <c r="D79" s="7" t="s">
        <v>6153</v>
      </c>
      <c r="E79" s="2">
        <v>2</v>
      </c>
      <c r="F79" s="2" t="str">
        <f>VLOOKUP(C79,customers!A$1:I$1001,2,FALSE)</f>
        <v>Colene Elgey</v>
      </c>
      <c r="G79" s="2" t="str">
        <f>IF(VLOOKUP(C79,customers!A$1:I$1001,3,FALSE)=0," ",VLOOKUP(C79,customers!A$1:I$1001,3,FALSE))</f>
        <v>celgey25@webs.com</v>
      </c>
      <c r="H79" s="2" t="str">
        <f>VLOOKUP(C79,customers!A$1:I$1001,7,FALSE)</f>
        <v>United States</v>
      </c>
      <c r="I79" s="26" t="str">
        <f>IF(INDEX(products!$A$1:$G$49,MATCH(orders!$D79,products!$A$1:$A$49,0),MATCH(orders!I$1,products!$A$1:$G$1,0))="Rob","Robusta",IF(INDEX(products!$A$1:$G$49,MATCH(orders!$D79,products!$A$1:$A$49,0),MATCH(orders!I$1,products!$A$1:$G$1,0))="Exc","Excelsa",IF(INDEX(products!$A$1:$G$49,MATCH(orders!$D79,products!$A$1:$A$49,0),MATCH(orders!I$1,products!$A$1:$G$1,0))="Ara","Arabica","Liberica")))</f>
        <v>Excelsa</v>
      </c>
      <c r="J79" s="26" t="str">
        <f>IF(INDEX(products!$A$1:$G$49,MATCH(orders!$D79,products!$A$1:$A$49,0),MATCH(orders!J$1,products!$A$1:$G$1,0))="M","Medium",IF(INDEX(products!$A$1:$G$49,MATCH(orders!$D79,products!$A$1:$A$49,0),MATCH(orders!J$1,products!$A$1:$G$1,0))="L","Light","Dark"))</f>
        <v>Dark</v>
      </c>
      <c r="K79" s="27">
        <f>INDEX(products!$A$1:$G$49,MATCH(orders!$D79,products!$A$1:$A$49,0),MATCH(orders!K$1,products!$A$1:$G$1,0))</f>
        <v>0.2</v>
      </c>
      <c r="L79" s="28">
        <f>INDEX(products!$A$1:$G$49,MATCH(orders!$D79,products!$A$1:$A$49,0),MATCH(orders!L$1,products!$A$1:$G$1,0))</f>
        <v>3.645</v>
      </c>
      <c r="M79" s="21">
        <f>E79*L79</f>
        <v>7.29</v>
      </c>
      <c r="N79" s="7" t="str">
        <f>VLOOKUP(orders!$F79,customers!B$1:I$1001,8,FALSE)</f>
        <v>No</v>
      </c>
    </row>
    <row r="80" spans="1:14" x14ac:dyDescent="0.3">
      <c r="A80" s="12" t="s">
        <v>930</v>
      </c>
      <c r="B80" s="18">
        <v>43920</v>
      </c>
      <c r="C80" s="12" t="s">
        <v>931</v>
      </c>
      <c r="D80" s="6" t="s">
        <v>6157</v>
      </c>
      <c r="E80" s="12">
        <v>6</v>
      </c>
      <c r="F80" s="12" t="str">
        <f>VLOOKUP(C80,customers!A$1:I$1001,2,FALSE)</f>
        <v>Lothaire Mizzi</v>
      </c>
      <c r="G80" s="12" t="str">
        <f>IF(VLOOKUP(C80,customers!A$1:I$1001,3,FALSE)=0," ",VLOOKUP(C80,customers!A$1:I$1001,3,FALSE))</f>
        <v>lmizzi26@rakuten.co.jp</v>
      </c>
      <c r="H80" s="12" t="str">
        <f>VLOOKUP(C80,customers!A$1:I$1001,7,FALSE)</f>
        <v>United States</v>
      </c>
      <c r="I80" s="15" t="str">
        <f>IF(INDEX(products!$A$1:$G$49,MATCH(orders!$D80,products!$A$1:$A$49,0),MATCH(orders!I$1,products!$A$1:$G$1,0))="Rob","Robusta",IF(INDEX(products!$A$1:$G$49,MATCH(orders!$D80,products!$A$1:$A$49,0),MATCH(orders!I$1,products!$A$1:$G$1,0))="Exc","Excelsa",IF(INDEX(products!$A$1:$G$49,MATCH(orders!$D80,products!$A$1:$A$49,0),MATCH(orders!I$1,products!$A$1:$G$1,0))="Ara","Arabica","Liberica")))</f>
        <v>Arabica</v>
      </c>
      <c r="J80" s="15" t="str">
        <f>IF(INDEX(products!$A$1:$G$49,MATCH(orders!$D80,products!$A$1:$A$49,0),MATCH(orders!J$1,products!$A$1:$G$1,0))="M","Medium",IF(INDEX(products!$A$1:$G$49,MATCH(orders!$D80,products!$A$1:$A$49,0),MATCH(orders!J$1,products!$A$1:$G$1,0))="L","Light","Dark"))</f>
        <v>Medium</v>
      </c>
      <c r="K80" s="24">
        <f>INDEX(products!$A$1:$G$49,MATCH(orders!$D80,products!$A$1:$A$49,0),MATCH(orders!K$1,products!$A$1:$G$1,0))</f>
        <v>0.5</v>
      </c>
      <c r="L80" s="25">
        <f>INDEX(products!$A$1:$G$49,MATCH(orders!$D80,products!$A$1:$A$49,0),MATCH(orders!L$1,products!$A$1:$G$1,0))</f>
        <v>6.75</v>
      </c>
      <c r="M80" s="22">
        <f>E80*L80</f>
        <v>40.5</v>
      </c>
      <c r="N80" s="6" t="str">
        <f>VLOOKUP(orders!$F80,customers!B$1:I$1001,8,FALSE)</f>
        <v>Yes</v>
      </c>
    </row>
    <row r="81" spans="1:14" x14ac:dyDescent="0.3">
      <c r="A81" s="2" t="s">
        <v>936</v>
      </c>
      <c r="B81" s="17">
        <v>44633</v>
      </c>
      <c r="C81" s="2" t="s">
        <v>937</v>
      </c>
      <c r="D81" s="7" t="s">
        <v>6179</v>
      </c>
      <c r="E81" s="2">
        <v>4</v>
      </c>
      <c r="F81" s="2" t="str">
        <f>VLOOKUP(C81,customers!A$1:I$1001,2,FALSE)</f>
        <v>Cletis Giacomazzo</v>
      </c>
      <c r="G81" s="2" t="str">
        <f>IF(VLOOKUP(C81,customers!A$1:I$1001,3,FALSE)=0," ",VLOOKUP(C81,customers!A$1:I$1001,3,FALSE))</f>
        <v>cgiacomazzo27@jigsy.com</v>
      </c>
      <c r="H81" s="2" t="str">
        <f>VLOOKUP(C81,customers!A$1:I$1001,7,FALSE)</f>
        <v>United States</v>
      </c>
      <c r="I81" s="26" t="str">
        <f>IF(INDEX(products!$A$1:$G$49,MATCH(orders!$D81,products!$A$1:$A$49,0),MATCH(orders!I$1,products!$A$1:$G$1,0))="Rob","Robusta",IF(INDEX(products!$A$1:$G$49,MATCH(orders!$D81,products!$A$1:$A$49,0),MATCH(orders!I$1,products!$A$1:$G$1,0))="Exc","Excelsa",IF(INDEX(products!$A$1:$G$49,MATCH(orders!$D81,products!$A$1:$A$49,0),MATCH(orders!I$1,products!$A$1:$G$1,0))="Ara","Arabica","Liberica")))</f>
        <v>Robusta</v>
      </c>
      <c r="J81" s="26" t="str">
        <f>IF(INDEX(products!$A$1:$G$49,MATCH(orders!$D81,products!$A$1:$A$49,0),MATCH(orders!J$1,products!$A$1:$G$1,0))="M","Medium",IF(INDEX(products!$A$1:$G$49,MATCH(orders!$D81,products!$A$1:$A$49,0),MATCH(orders!J$1,products!$A$1:$G$1,0))="L","Light","Dark"))</f>
        <v>Light</v>
      </c>
      <c r="K81" s="27">
        <f>INDEX(products!$A$1:$G$49,MATCH(orders!$D81,products!$A$1:$A$49,0),MATCH(orders!K$1,products!$A$1:$G$1,0))</f>
        <v>1</v>
      </c>
      <c r="L81" s="28">
        <f>INDEX(products!$A$1:$G$49,MATCH(orders!$D81,products!$A$1:$A$49,0),MATCH(orders!L$1,products!$A$1:$G$1,0))</f>
        <v>11.95</v>
      </c>
      <c r="M81" s="21">
        <f>E81*L81</f>
        <v>47.8</v>
      </c>
      <c r="N81" s="7" t="str">
        <f>VLOOKUP(orders!$F81,customers!B$1:I$1001,8,FALSE)</f>
        <v>No</v>
      </c>
    </row>
    <row r="82" spans="1:14" x14ac:dyDescent="0.3">
      <c r="A82" s="12" t="s">
        <v>942</v>
      </c>
      <c r="B82" s="18">
        <v>43572</v>
      </c>
      <c r="C82" s="12" t="s">
        <v>943</v>
      </c>
      <c r="D82" s="6" t="s">
        <v>6180</v>
      </c>
      <c r="E82" s="12">
        <v>5</v>
      </c>
      <c r="F82" s="12" t="str">
        <f>VLOOKUP(C82,customers!A$1:I$1001,2,FALSE)</f>
        <v>Ami Arnow</v>
      </c>
      <c r="G82" s="12" t="str">
        <f>IF(VLOOKUP(C82,customers!A$1:I$1001,3,FALSE)=0," ",VLOOKUP(C82,customers!A$1:I$1001,3,FALSE))</f>
        <v>aarnow28@arizona.edu</v>
      </c>
      <c r="H82" s="12" t="str">
        <f>VLOOKUP(C82,customers!A$1:I$1001,7,FALSE)</f>
        <v>United States</v>
      </c>
      <c r="I82" s="15" t="str">
        <f>IF(INDEX(products!$A$1:$G$49,MATCH(orders!$D82,products!$A$1:$A$49,0),MATCH(orders!I$1,products!$A$1:$G$1,0))="Rob","Robusta",IF(INDEX(products!$A$1:$G$49,MATCH(orders!$D82,products!$A$1:$A$49,0),MATCH(orders!I$1,products!$A$1:$G$1,0))="Exc","Excelsa",IF(INDEX(products!$A$1:$G$49,MATCH(orders!$D82,products!$A$1:$A$49,0),MATCH(orders!I$1,products!$A$1:$G$1,0))="Ara","Arabica","Liberica")))</f>
        <v>Arabica</v>
      </c>
      <c r="J82" s="15" t="str">
        <f>IF(INDEX(products!$A$1:$G$49,MATCH(orders!$D82,products!$A$1:$A$49,0),MATCH(orders!J$1,products!$A$1:$G$1,0))="M","Medium",IF(INDEX(products!$A$1:$G$49,MATCH(orders!$D82,products!$A$1:$A$49,0),MATCH(orders!J$1,products!$A$1:$G$1,0))="L","Light","Dark"))</f>
        <v>Light</v>
      </c>
      <c r="K82" s="24">
        <f>INDEX(products!$A$1:$G$49,MATCH(orders!$D82,products!$A$1:$A$49,0),MATCH(orders!K$1,products!$A$1:$G$1,0))</f>
        <v>0.5</v>
      </c>
      <c r="L82" s="25">
        <f>INDEX(products!$A$1:$G$49,MATCH(orders!$D82,products!$A$1:$A$49,0),MATCH(orders!L$1,products!$A$1:$G$1,0))</f>
        <v>7.77</v>
      </c>
      <c r="M82" s="22">
        <f>E82*L82</f>
        <v>38.849999999999994</v>
      </c>
      <c r="N82" s="6" t="str">
        <f>VLOOKUP(orders!$F82,customers!B$1:I$1001,8,FALSE)</f>
        <v>Yes</v>
      </c>
    </row>
    <row r="83" spans="1:14" x14ac:dyDescent="0.3">
      <c r="A83" s="2" t="s">
        <v>948</v>
      </c>
      <c r="B83" s="17">
        <v>43763</v>
      </c>
      <c r="C83" s="2" t="s">
        <v>949</v>
      </c>
      <c r="D83" s="7" t="s">
        <v>6164</v>
      </c>
      <c r="E83" s="2">
        <v>3</v>
      </c>
      <c r="F83" s="2" t="str">
        <f>VLOOKUP(C83,customers!A$1:I$1001,2,FALSE)</f>
        <v>Sheppard Yann</v>
      </c>
      <c r="G83" s="2" t="str">
        <f>IF(VLOOKUP(C83,customers!A$1:I$1001,3,FALSE)=0," ",VLOOKUP(C83,customers!A$1:I$1001,3,FALSE))</f>
        <v>syann29@senate.gov</v>
      </c>
      <c r="H83" s="2" t="str">
        <f>VLOOKUP(C83,customers!A$1:I$1001,7,FALSE)</f>
        <v>United States</v>
      </c>
      <c r="I83" s="26" t="str">
        <f>IF(INDEX(products!$A$1:$G$49,MATCH(orders!$D83,products!$A$1:$A$49,0),MATCH(orders!I$1,products!$A$1:$G$1,0))="Rob","Robusta",IF(INDEX(products!$A$1:$G$49,MATCH(orders!$D83,products!$A$1:$A$49,0),MATCH(orders!I$1,products!$A$1:$G$1,0))="Exc","Excelsa",IF(INDEX(products!$A$1:$G$49,MATCH(orders!$D83,products!$A$1:$A$49,0),MATCH(orders!I$1,products!$A$1:$G$1,0))="Ara","Arabica","Liberica")))</f>
        <v>Liberica</v>
      </c>
      <c r="J83" s="26" t="str">
        <f>IF(INDEX(products!$A$1:$G$49,MATCH(orders!$D83,products!$A$1:$A$49,0),MATCH(orders!J$1,products!$A$1:$G$1,0))="M","Medium",IF(INDEX(products!$A$1:$G$49,MATCH(orders!$D83,products!$A$1:$A$49,0),MATCH(orders!J$1,products!$A$1:$G$1,0))="L","Light","Dark"))</f>
        <v>Light</v>
      </c>
      <c r="K83" s="27">
        <f>INDEX(products!$A$1:$G$49,MATCH(orders!$D83,products!$A$1:$A$49,0),MATCH(orders!K$1,products!$A$1:$G$1,0))</f>
        <v>2.5</v>
      </c>
      <c r="L83" s="28">
        <f>INDEX(products!$A$1:$G$49,MATCH(orders!$D83,products!$A$1:$A$49,0),MATCH(orders!L$1,products!$A$1:$G$1,0))</f>
        <v>36.454999999999998</v>
      </c>
      <c r="M83" s="21">
        <f>E83*L83</f>
        <v>109.36499999999999</v>
      </c>
      <c r="N83" s="7" t="str">
        <f>VLOOKUP(orders!$F83,customers!B$1:I$1001,8,FALSE)</f>
        <v>Yes</v>
      </c>
    </row>
    <row r="84" spans="1:14" x14ac:dyDescent="0.3">
      <c r="A84" s="12" t="s">
        <v>954</v>
      </c>
      <c r="B84" s="18">
        <v>43721</v>
      </c>
      <c r="C84" s="12" t="s">
        <v>955</v>
      </c>
      <c r="D84" s="6" t="s">
        <v>6181</v>
      </c>
      <c r="E84" s="12">
        <v>3</v>
      </c>
      <c r="F84" s="12" t="str">
        <f>VLOOKUP(C84,customers!A$1:I$1001,2,FALSE)</f>
        <v>Bunny Naulls</v>
      </c>
      <c r="G84" s="12" t="str">
        <f>IF(VLOOKUP(C84,customers!A$1:I$1001,3,FALSE)=0," ",VLOOKUP(C84,customers!A$1:I$1001,3,FALSE))</f>
        <v>bnaulls2a@tiny.cc</v>
      </c>
      <c r="H84" s="12" t="str">
        <f>VLOOKUP(C84,customers!A$1:I$1001,7,FALSE)</f>
        <v>Ireland</v>
      </c>
      <c r="I84" s="15" t="str">
        <f>IF(INDEX(products!$A$1:$G$49,MATCH(orders!$D84,products!$A$1:$A$49,0),MATCH(orders!I$1,products!$A$1:$G$1,0))="Rob","Robusta",IF(INDEX(products!$A$1:$G$49,MATCH(orders!$D84,products!$A$1:$A$49,0),MATCH(orders!I$1,products!$A$1:$G$1,0))="Exc","Excelsa",IF(INDEX(products!$A$1:$G$49,MATCH(orders!$D84,products!$A$1:$A$49,0),MATCH(orders!I$1,products!$A$1:$G$1,0))="Ara","Arabica","Liberica")))</f>
        <v>Liberica</v>
      </c>
      <c r="J84" s="15" t="str">
        <f>IF(INDEX(products!$A$1:$G$49,MATCH(orders!$D84,products!$A$1:$A$49,0),MATCH(orders!J$1,products!$A$1:$G$1,0))="M","Medium",IF(INDEX(products!$A$1:$G$49,MATCH(orders!$D84,products!$A$1:$A$49,0),MATCH(orders!J$1,products!$A$1:$G$1,0))="L","Light","Dark"))</f>
        <v>Medium</v>
      </c>
      <c r="K84" s="24">
        <f>INDEX(products!$A$1:$G$49,MATCH(orders!$D84,products!$A$1:$A$49,0),MATCH(orders!K$1,products!$A$1:$G$1,0))</f>
        <v>2.5</v>
      </c>
      <c r="L84" s="25">
        <f>INDEX(products!$A$1:$G$49,MATCH(orders!$D84,products!$A$1:$A$49,0),MATCH(orders!L$1,products!$A$1:$G$1,0))</f>
        <v>33.464999999999996</v>
      </c>
      <c r="M84" s="22">
        <f>E84*L84</f>
        <v>100.39499999999998</v>
      </c>
      <c r="N84" s="6" t="str">
        <f>VLOOKUP(orders!$F84,customers!B$1:I$1001,8,FALSE)</f>
        <v>Yes</v>
      </c>
    </row>
    <row r="85" spans="1:14" x14ac:dyDescent="0.3">
      <c r="A85" s="2" t="s">
        <v>960</v>
      </c>
      <c r="B85" s="17">
        <v>43933</v>
      </c>
      <c r="C85" s="2" t="s">
        <v>961</v>
      </c>
      <c r="D85" s="7" t="s">
        <v>6149</v>
      </c>
      <c r="E85" s="2">
        <v>4</v>
      </c>
      <c r="F85" s="2" t="str">
        <f>VLOOKUP(C85,customers!A$1:I$1001,2,FALSE)</f>
        <v>Hally Lorait</v>
      </c>
      <c r="G85" s="2" t="str">
        <f>IF(VLOOKUP(C85,customers!A$1:I$1001,3,FALSE)=0," ",VLOOKUP(C85,customers!A$1:I$1001,3,FALSE))</f>
        <v xml:space="preserve"> </v>
      </c>
      <c r="H85" s="2" t="str">
        <f>VLOOKUP(C85,customers!A$1:I$1001,7,FALSE)</f>
        <v>United States</v>
      </c>
      <c r="I85" s="26" t="str">
        <f>IF(INDEX(products!$A$1:$G$49,MATCH(orders!$D85,products!$A$1:$A$49,0),MATCH(orders!I$1,products!$A$1:$G$1,0))="Rob","Robusta",IF(INDEX(products!$A$1:$G$49,MATCH(orders!$D85,products!$A$1:$A$49,0),MATCH(orders!I$1,products!$A$1:$G$1,0))="Exc","Excelsa",IF(INDEX(products!$A$1:$G$49,MATCH(orders!$D85,products!$A$1:$A$49,0),MATCH(orders!I$1,products!$A$1:$G$1,0))="Ara","Arabica","Liberica")))</f>
        <v>Robusta</v>
      </c>
      <c r="J85" s="26" t="str">
        <f>IF(INDEX(products!$A$1:$G$49,MATCH(orders!$D85,products!$A$1:$A$49,0),MATCH(orders!J$1,products!$A$1:$G$1,0))="M","Medium",IF(INDEX(products!$A$1:$G$49,MATCH(orders!$D85,products!$A$1:$A$49,0),MATCH(orders!J$1,products!$A$1:$G$1,0))="L","Light","Dark"))</f>
        <v>Dark</v>
      </c>
      <c r="K85" s="27">
        <f>INDEX(products!$A$1:$G$49,MATCH(orders!$D85,products!$A$1:$A$49,0),MATCH(orders!K$1,products!$A$1:$G$1,0))</f>
        <v>2.5</v>
      </c>
      <c r="L85" s="28">
        <f>INDEX(products!$A$1:$G$49,MATCH(orders!$D85,products!$A$1:$A$49,0),MATCH(orders!L$1,products!$A$1:$G$1,0))</f>
        <v>20.584999999999997</v>
      </c>
      <c r="M85" s="21">
        <f>E85*L85</f>
        <v>82.339999999999989</v>
      </c>
      <c r="N85" s="7" t="str">
        <f>VLOOKUP(orders!$F85,customers!B$1:I$1001,8,FALSE)</f>
        <v>Yes</v>
      </c>
    </row>
    <row r="86" spans="1:14" x14ac:dyDescent="0.3">
      <c r="A86" s="12" t="s">
        <v>965</v>
      </c>
      <c r="B86" s="18">
        <v>43783</v>
      </c>
      <c r="C86" s="12" t="s">
        <v>966</v>
      </c>
      <c r="D86" s="6" t="s">
        <v>6161</v>
      </c>
      <c r="E86" s="12">
        <v>1</v>
      </c>
      <c r="F86" s="12" t="str">
        <f>VLOOKUP(C86,customers!A$1:I$1001,2,FALSE)</f>
        <v>Zaccaria Sherewood</v>
      </c>
      <c r="G86" s="12" t="str">
        <f>IF(VLOOKUP(C86,customers!A$1:I$1001,3,FALSE)=0," ",VLOOKUP(C86,customers!A$1:I$1001,3,FALSE))</f>
        <v>zsherewood2c@apache.org</v>
      </c>
      <c r="H86" s="12" t="str">
        <f>VLOOKUP(C86,customers!A$1:I$1001,7,FALSE)</f>
        <v>United States</v>
      </c>
      <c r="I86" s="15" t="str">
        <f>IF(INDEX(products!$A$1:$G$49,MATCH(orders!$D86,products!$A$1:$A$49,0),MATCH(orders!I$1,products!$A$1:$G$1,0))="Rob","Robusta",IF(INDEX(products!$A$1:$G$49,MATCH(orders!$D86,products!$A$1:$A$49,0),MATCH(orders!I$1,products!$A$1:$G$1,0))="Exc","Excelsa",IF(INDEX(products!$A$1:$G$49,MATCH(orders!$D86,products!$A$1:$A$49,0),MATCH(orders!I$1,products!$A$1:$G$1,0))="Ara","Arabica","Liberica")))</f>
        <v>Liberica</v>
      </c>
      <c r="J86" s="15" t="str">
        <f>IF(INDEX(products!$A$1:$G$49,MATCH(orders!$D86,products!$A$1:$A$49,0),MATCH(orders!J$1,products!$A$1:$G$1,0))="M","Medium",IF(INDEX(products!$A$1:$G$49,MATCH(orders!$D86,products!$A$1:$A$49,0),MATCH(orders!J$1,products!$A$1:$G$1,0))="L","Light","Dark"))</f>
        <v>Light</v>
      </c>
      <c r="K86" s="24">
        <f>INDEX(products!$A$1:$G$49,MATCH(orders!$D86,products!$A$1:$A$49,0),MATCH(orders!K$1,products!$A$1:$G$1,0))</f>
        <v>0.5</v>
      </c>
      <c r="L86" s="25">
        <f>INDEX(products!$A$1:$G$49,MATCH(orders!$D86,products!$A$1:$A$49,0),MATCH(orders!L$1,products!$A$1:$G$1,0))</f>
        <v>9.51</v>
      </c>
      <c r="M86" s="22">
        <f>E86*L86</f>
        <v>9.51</v>
      </c>
      <c r="N86" s="6" t="str">
        <f>VLOOKUP(orders!$F86,customers!B$1:I$1001,8,FALSE)</f>
        <v>No</v>
      </c>
    </row>
    <row r="87" spans="1:14" x14ac:dyDescent="0.3">
      <c r="A87" s="2" t="s">
        <v>971</v>
      </c>
      <c r="B87" s="17">
        <v>43664</v>
      </c>
      <c r="C87" s="2" t="s">
        <v>972</v>
      </c>
      <c r="D87" s="7" t="s">
        <v>6182</v>
      </c>
      <c r="E87" s="2">
        <v>3</v>
      </c>
      <c r="F87" s="2" t="str">
        <f>VLOOKUP(C87,customers!A$1:I$1001,2,FALSE)</f>
        <v>Jeffrey Dufaire</v>
      </c>
      <c r="G87" s="2" t="str">
        <f>IF(VLOOKUP(C87,customers!A$1:I$1001,3,FALSE)=0," ",VLOOKUP(C87,customers!A$1:I$1001,3,FALSE))</f>
        <v>jdufaire2d@fc2.com</v>
      </c>
      <c r="H87" s="2" t="str">
        <f>VLOOKUP(C87,customers!A$1:I$1001,7,FALSE)</f>
        <v>United States</v>
      </c>
      <c r="I87" s="26" t="str">
        <f>IF(INDEX(products!$A$1:$G$49,MATCH(orders!$D87,products!$A$1:$A$49,0),MATCH(orders!I$1,products!$A$1:$G$1,0))="Rob","Robusta",IF(INDEX(products!$A$1:$G$49,MATCH(orders!$D87,products!$A$1:$A$49,0),MATCH(orders!I$1,products!$A$1:$G$1,0))="Exc","Excelsa",IF(INDEX(products!$A$1:$G$49,MATCH(orders!$D87,products!$A$1:$A$49,0),MATCH(orders!I$1,products!$A$1:$G$1,0))="Ara","Arabica","Liberica")))</f>
        <v>Arabica</v>
      </c>
      <c r="J87" s="26" t="str">
        <f>IF(INDEX(products!$A$1:$G$49,MATCH(orders!$D87,products!$A$1:$A$49,0),MATCH(orders!J$1,products!$A$1:$G$1,0))="M","Medium",IF(INDEX(products!$A$1:$G$49,MATCH(orders!$D87,products!$A$1:$A$49,0),MATCH(orders!J$1,products!$A$1:$G$1,0))="L","Light","Dark"))</f>
        <v>Light</v>
      </c>
      <c r="K87" s="27">
        <f>INDEX(products!$A$1:$G$49,MATCH(orders!$D87,products!$A$1:$A$49,0),MATCH(orders!K$1,products!$A$1:$G$1,0))</f>
        <v>2.5</v>
      </c>
      <c r="L87" s="28">
        <f>INDEX(products!$A$1:$G$49,MATCH(orders!$D87,products!$A$1:$A$49,0),MATCH(orders!L$1,products!$A$1:$G$1,0))</f>
        <v>29.784999999999997</v>
      </c>
      <c r="M87" s="21">
        <f>E87*L87</f>
        <v>89.35499999999999</v>
      </c>
      <c r="N87" s="7" t="str">
        <f>VLOOKUP(orders!$F87,customers!B$1:I$1001,8,FALSE)</f>
        <v>No</v>
      </c>
    </row>
    <row r="88" spans="1:14" x14ac:dyDescent="0.3">
      <c r="A88" s="12" t="s">
        <v>971</v>
      </c>
      <c r="B88" s="18">
        <v>43664</v>
      </c>
      <c r="C88" s="12" t="s">
        <v>972</v>
      </c>
      <c r="D88" s="6" t="s">
        <v>6154</v>
      </c>
      <c r="E88" s="12">
        <v>4</v>
      </c>
      <c r="F88" s="12" t="str">
        <f>VLOOKUP(C88,customers!A$1:I$1001,2,FALSE)</f>
        <v>Jeffrey Dufaire</v>
      </c>
      <c r="G88" s="12" t="str">
        <f>IF(VLOOKUP(C88,customers!A$1:I$1001,3,FALSE)=0," ",VLOOKUP(C88,customers!A$1:I$1001,3,FALSE))</f>
        <v>jdufaire2d@fc2.com</v>
      </c>
      <c r="H88" s="12" t="str">
        <f>VLOOKUP(C88,customers!A$1:I$1001,7,FALSE)</f>
        <v>United States</v>
      </c>
      <c r="I88" s="15" t="str">
        <f>IF(INDEX(products!$A$1:$G$49,MATCH(orders!$D88,products!$A$1:$A$49,0),MATCH(orders!I$1,products!$A$1:$G$1,0))="Rob","Robusta",IF(INDEX(products!$A$1:$G$49,MATCH(orders!$D88,products!$A$1:$A$49,0),MATCH(orders!I$1,products!$A$1:$G$1,0))="Exc","Excelsa",IF(INDEX(products!$A$1:$G$49,MATCH(orders!$D88,products!$A$1:$A$49,0),MATCH(orders!I$1,products!$A$1:$G$1,0))="Ara","Arabica","Liberica")))</f>
        <v>Arabica</v>
      </c>
      <c r="J88" s="15" t="str">
        <f>IF(INDEX(products!$A$1:$G$49,MATCH(orders!$D88,products!$A$1:$A$49,0),MATCH(orders!J$1,products!$A$1:$G$1,0))="M","Medium",IF(INDEX(products!$A$1:$G$49,MATCH(orders!$D88,products!$A$1:$A$49,0),MATCH(orders!J$1,products!$A$1:$G$1,0))="L","Light","Dark"))</f>
        <v>Dark</v>
      </c>
      <c r="K88" s="24">
        <f>INDEX(products!$A$1:$G$49,MATCH(orders!$D88,products!$A$1:$A$49,0),MATCH(orders!K$1,products!$A$1:$G$1,0))</f>
        <v>0.2</v>
      </c>
      <c r="L88" s="25">
        <f>INDEX(products!$A$1:$G$49,MATCH(orders!$D88,products!$A$1:$A$49,0),MATCH(orders!L$1,products!$A$1:$G$1,0))</f>
        <v>2.9849999999999999</v>
      </c>
      <c r="M88" s="22">
        <f>E88*L88</f>
        <v>11.94</v>
      </c>
      <c r="N88" s="6" t="str">
        <f>VLOOKUP(orders!$F88,customers!B$1:I$1001,8,FALSE)</f>
        <v>No</v>
      </c>
    </row>
    <row r="89" spans="1:14" x14ac:dyDescent="0.3">
      <c r="A89" s="2" t="s">
        <v>980</v>
      </c>
      <c r="B89" s="17">
        <v>44289</v>
      </c>
      <c r="C89" s="2" t="s">
        <v>981</v>
      </c>
      <c r="D89" s="7" t="s">
        <v>6155</v>
      </c>
      <c r="E89" s="2">
        <v>3</v>
      </c>
      <c r="F89" s="2" t="str">
        <f>VLOOKUP(C89,customers!A$1:I$1001,2,FALSE)</f>
        <v>Beitris Keaveney</v>
      </c>
      <c r="G89" s="2" t="str">
        <f>IF(VLOOKUP(C89,customers!A$1:I$1001,3,FALSE)=0," ",VLOOKUP(C89,customers!A$1:I$1001,3,FALSE))</f>
        <v>bkeaveney2f@netlog.com</v>
      </c>
      <c r="H89" s="2" t="str">
        <f>VLOOKUP(C89,customers!A$1:I$1001,7,FALSE)</f>
        <v>United States</v>
      </c>
      <c r="I89" s="26" t="str">
        <f>IF(INDEX(products!$A$1:$G$49,MATCH(orders!$D89,products!$A$1:$A$49,0),MATCH(orders!I$1,products!$A$1:$G$1,0))="Rob","Robusta",IF(INDEX(products!$A$1:$G$49,MATCH(orders!$D89,products!$A$1:$A$49,0),MATCH(orders!I$1,products!$A$1:$G$1,0))="Exc","Excelsa",IF(INDEX(products!$A$1:$G$49,MATCH(orders!$D89,products!$A$1:$A$49,0),MATCH(orders!I$1,products!$A$1:$G$1,0))="Ara","Arabica","Liberica")))</f>
        <v>Arabica</v>
      </c>
      <c r="J89" s="26" t="str">
        <f>IF(INDEX(products!$A$1:$G$49,MATCH(orders!$D89,products!$A$1:$A$49,0),MATCH(orders!J$1,products!$A$1:$G$1,0))="M","Medium",IF(INDEX(products!$A$1:$G$49,MATCH(orders!$D89,products!$A$1:$A$49,0),MATCH(orders!J$1,products!$A$1:$G$1,0))="L","Light","Dark"))</f>
        <v>Medium</v>
      </c>
      <c r="K89" s="27">
        <f>INDEX(products!$A$1:$G$49,MATCH(orders!$D89,products!$A$1:$A$49,0),MATCH(orders!K$1,products!$A$1:$G$1,0))</f>
        <v>1</v>
      </c>
      <c r="L89" s="28">
        <f>INDEX(products!$A$1:$G$49,MATCH(orders!$D89,products!$A$1:$A$49,0),MATCH(orders!L$1,products!$A$1:$G$1,0))</f>
        <v>11.25</v>
      </c>
      <c r="M89" s="21">
        <f>E89*L89</f>
        <v>33.75</v>
      </c>
      <c r="N89" s="7" t="str">
        <f>VLOOKUP(orders!$F89,customers!B$1:I$1001,8,FALSE)</f>
        <v>No</v>
      </c>
    </row>
    <row r="90" spans="1:14" x14ac:dyDescent="0.3">
      <c r="A90" s="12" t="s">
        <v>985</v>
      </c>
      <c r="B90" s="18">
        <v>44284</v>
      </c>
      <c r="C90" s="12" t="s">
        <v>986</v>
      </c>
      <c r="D90" s="6" t="s">
        <v>6179</v>
      </c>
      <c r="E90" s="12">
        <v>3</v>
      </c>
      <c r="F90" s="12" t="str">
        <f>VLOOKUP(C90,customers!A$1:I$1001,2,FALSE)</f>
        <v>Elna Grise</v>
      </c>
      <c r="G90" s="12" t="str">
        <f>IF(VLOOKUP(C90,customers!A$1:I$1001,3,FALSE)=0," ",VLOOKUP(C90,customers!A$1:I$1001,3,FALSE))</f>
        <v>egrise2g@cargocollective.com</v>
      </c>
      <c r="H90" s="12" t="str">
        <f>VLOOKUP(C90,customers!A$1:I$1001,7,FALSE)</f>
        <v>United States</v>
      </c>
      <c r="I90" s="15" t="str">
        <f>IF(INDEX(products!$A$1:$G$49,MATCH(orders!$D90,products!$A$1:$A$49,0),MATCH(orders!I$1,products!$A$1:$G$1,0))="Rob","Robusta",IF(INDEX(products!$A$1:$G$49,MATCH(orders!$D90,products!$A$1:$A$49,0),MATCH(orders!I$1,products!$A$1:$G$1,0))="Exc","Excelsa",IF(INDEX(products!$A$1:$G$49,MATCH(orders!$D90,products!$A$1:$A$49,0),MATCH(orders!I$1,products!$A$1:$G$1,0))="Ara","Arabica","Liberica")))</f>
        <v>Robusta</v>
      </c>
      <c r="J90" s="15" t="str">
        <f>IF(INDEX(products!$A$1:$G$49,MATCH(orders!$D90,products!$A$1:$A$49,0),MATCH(orders!J$1,products!$A$1:$G$1,0))="M","Medium",IF(INDEX(products!$A$1:$G$49,MATCH(orders!$D90,products!$A$1:$A$49,0),MATCH(orders!J$1,products!$A$1:$G$1,0))="L","Light","Dark"))</f>
        <v>Light</v>
      </c>
      <c r="K90" s="24">
        <f>INDEX(products!$A$1:$G$49,MATCH(orders!$D90,products!$A$1:$A$49,0),MATCH(orders!K$1,products!$A$1:$G$1,0))</f>
        <v>1</v>
      </c>
      <c r="L90" s="25">
        <f>INDEX(products!$A$1:$G$49,MATCH(orders!$D90,products!$A$1:$A$49,0),MATCH(orders!L$1,products!$A$1:$G$1,0))</f>
        <v>11.95</v>
      </c>
      <c r="M90" s="22">
        <f>E90*L90</f>
        <v>35.849999999999994</v>
      </c>
      <c r="N90" s="6" t="str">
        <f>VLOOKUP(orders!$F90,customers!B$1:I$1001,8,FALSE)</f>
        <v>No</v>
      </c>
    </row>
    <row r="91" spans="1:14" x14ac:dyDescent="0.3">
      <c r="A91" s="2" t="s">
        <v>990</v>
      </c>
      <c r="B91" s="17">
        <v>44545</v>
      </c>
      <c r="C91" s="2" t="s">
        <v>991</v>
      </c>
      <c r="D91" s="7" t="s">
        <v>6140</v>
      </c>
      <c r="E91" s="2">
        <v>6</v>
      </c>
      <c r="F91" s="2" t="str">
        <f>VLOOKUP(C91,customers!A$1:I$1001,2,FALSE)</f>
        <v>Torie Gottelier</v>
      </c>
      <c r="G91" s="2" t="str">
        <f>IF(VLOOKUP(C91,customers!A$1:I$1001,3,FALSE)=0," ",VLOOKUP(C91,customers!A$1:I$1001,3,FALSE))</f>
        <v>tgottelier2h@vistaprint.com</v>
      </c>
      <c r="H91" s="2" t="str">
        <f>VLOOKUP(C91,customers!A$1:I$1001,7,FALSE)</f>
        <v>United States</v>
      </c>
      <c r="I91" s="26" t="str">
        <f>IF(INDEX(products!$A$1:$G$49,MATCH(orders!$D91,products!$A$1:$A$49,0),MATCH(orders!I$1,products!$A$1:$G$1,0))="Rob","Robusta",IF(INDEX(products!$A$1:$G$49,MATCH(orders!$D91,products!$A$1:$A$49,0),MATCH(orders!I$1,products!$A$1:$G$1,0))="Exc","Excelsa",IF(INDEX(products!$A$1:$G$49,MATCH(orders!$D91,products!$A$1:$A$49,0),MATCH(orders!I$1,products!$A$1:$G$1,0))="Ara","Arabica","Liberica")))</f>
        <v>Arabica</v>
      </c>
      <c r="J91" s="26" t="str">
        <f>IF(INDEX(products!$A$1:$G$49,MATCH(orders!$D91,products!$A$1:$A$49,0),MATCH(orders!J$1,products!$A$1:$G$1,0))="M","Medium",IF(INDEX(products!$A$1:$G$49,MATCH(orders!$D91,products!$A$1:$A$49,0),MATCH(orders!J$1,products!$A$1:$G$1,0))="L","Light","Dark"))</f>
        <v>Light</v>
      </c>
      <c r="K91" s="27">
        <f>INDEX(products!$A$1:$G$49,MATCH(orders!$D91,products!$A$1:$A$49,0),MATCH(orders!K$1,products!$A$1:$G$1,0))</f>
        <v>1</v>
      </c>
      <c r="L91" s="28">
        <f>INDEX(products!$A$1:$G$49,MATCH(orders!$D91,products!$A$1:$A$49,0),MATCH(orders!L$1,products!$A$1:$G$1,0))</f>
        <v>12.95</v>
      </c>
      <c r="M91" s="21">
        <f>E91*L91</f>
        <v>77.699999999999989</v>
      </c>
      <c r="N91" s="7" t="str">
        <f>VLOOKUP(orders!$F91,customers!B$1:I$1001,8,FALSE)</f>
        <v>No</v>
      </c>
    </row>
    <row r="92" spans="1:14" x14ac:dyDescent="0.3">
      <c r="A92" s="12" t="s">
        <v>996</v>
      </c>
      <c r="B92" s="18">
        <v>43971</v>
      </c>
      <c r="C92" s="12" t="s">
        <v>997</v>
      </c>
      <c r="D92" s="6" t="s">
        <v>6140</v>
      </c>
      <c r="E92" s="12">
        <v>4</v>
      </c>
      <c r="F92" s="12" t="str">
        <f>VLOOKUP(C92,customers!A$1:I$1001,2,FALSE)</f>
        <v>Loydie Langlais</v>
      </c>
      <c r="G92" s="12" t="str">
        <f>IF(VLOOKUP(C92,customers!A$1:I$1001,3,FALSE)=0," ",VLOOKUP(C92,customers!A$1:I$1001,3,FALSE))</f>
        <v xml:space="preserve"> </v>
      </c>
      <c r="H92" s="12" t="str">
        <f>VLOOKUP(C92,customers!A$1:I$1001,7,FALSE)</f>
        <v>Ireland</v>
      </c>
      <c r="I92" s="15" t="str">
        <f>IF(INDEX(products!$A$1:$G$49,MATCH(orders!$D92,products!$A$1:$A$49,0),MATCH(orders!I$1,products!$A$1:$G$1,0))="Rob","Robusta",IF(INDEX(products!$A$1:$G$49,MATCH(orders!$D92,products!$A$1:$A$49,0),MATCH(orders!I$1,products!$A$1:$G$1,0))="Exc","Excelsa",IF(INDEX(products!$A$1:$G$49,MATCH(orders!$D92,products!$A$1:$A$49,0),MATCH(orders!I$1,products!$A$1:$G$1,0))="Ara","Arabica","Liberica")))</f>
        <v>Arabica</v>
      </c>
      <c r="J92" s="15" t="str">
        <f>IF(INDEX(products!$A$1:$G$49,MATCH(orders!$D92,products!$A$1:$A$49,0),MATCH(orders!J$1,products!$A$1:$G$1,0))="M","Medium",IF(INDEX(products!$A$1:$G$49,MATCH(orders!$D92,products!$A$1:$A$49,0),MATCH(orders!J$1,products!$A$1:$G$1,0))="L","Light","Dark"))</f>
        <v>Light</v>
      </c>
      <c r="K92" s="24">
        <f>INDEX(products!$A$1:$G$49,MATCH(orders!$D92,products!$A$1:$A$49,0),MATCH(orders!K$1,products!$A$1:$G$1,0))</f>
        <v>1</v>
      </c>
      <c r="L92" s="25">
        <f>INDEX(products!$A$1:$G$49,MATCH(orders!$D92,products!$A$1:$A$49,0),MATCH(orders!L$1,products!$A$1:$G$1,0))</f>
        <v>12.95</v>
      </c>
      <c r="M92" s="22">
        <f>E92*L92</f>
        <v>51.8</v>
      </c>
      <c r="N92" s="6" t="str">
        <f>VLOOKUP(orders!$F92,customers!B$1:I$1001,8,FALSE)</f>
        <v>Yes</v>
      </c>
    </row>
    <row r="93" spans="1:14" x14ac:dyDescent="0.3">
      <c r="A93" s="2" t="s">
        <v>1001</v>
      </c>
      <c r="B93" s="17">
        <v>44137</v>
      </c>
      <c r="C93" s="2" t="s">
        <v>1002</v>
      </c>
      <c r="D93" s="7" t="s">
        <v>6175</v>
      </c>
      <c r="E93" s="2">
        <v>4</v>
      </c>
      <c r="F93" s="2" t="str">
        <f>VLOOKUP(C93,customers!A$1:I$1001,2,FALSE)</f>
        <v>Adham Greenhead</v>
      </c>
      <c r="G93" s="2" t="str">
        <f>IF(VLOOKUP(C93,customers!A$1:I$1001,3,FALSE)=0," ",VLOOKUP(C93,customers!A$1:I$1001,3,FALSE))</f>
        <v>agreenhead2j@dailymail.co.uk</v>
      </c>
      <c r="H93" s="2" t="str">
        <f>VLOOKUP(C93,customers!A$1:I$1001,7,FALSE)</f>
        <v>United States</v>
      </c>
      <c r="I93" s="26" t="str">
        <f>IF(INDEX(products!$A$1:$G$49,MATCH(orders!$D93,products!$A$1:$A$49,0),MATCH(orders!I$1,products!$A$1:$G$1,0))="Rob","Robusta",IF(INDEX(products!$A$1:$G$49,MATCH(orders!$D93,products!$A$1:$A$49,0),MATCH(orders!I$1,products!$A$1:$G$1,0))="Exc","Excelsa",IF(INDEX(products!$A$1:$G$49,MATCH(orders!$D93,products!$A$1:$A$49,0),MATCH(orders!I$1,products!$A$1:$G$1,0))="Ara","Arabica","Liberica")))</f>
        <v>Arabica</v>
      </c>
      <c r="J93" s="26" t="str">
        <f>IF(INDEX(products!$A$1:$G$49,MATCH(orders!$D93,products!$A$1:$A$49,0),MATCH(orders!J$1,products!$A$1:$G$1,0))="M","Medium",IF(INDEX(products!$A$1:$G$49,MATCH(orders!$D93,products!$A$1:$A$49,0),MATCH(orders!J$1,products!$A$1:$G$1,0))="L","Light","Dark"))</f>
        <v>Medium</v>
      </c>
      <c r="K93" s="27">
        <f>INDEX(products!$A$1:$G$49,MATCH(orders!$D93,products!$A$1:$A$49,0),MATCH(orders!K$1,products!$A$1:$G$1,0))</f>
        <v>2.5</v>
      </c>
      <c r="L93" s="28">
        <f>INDEX(products!$A$1:$G$49,MATCH(orders!$D93,products!$A$1:$A$49,0),MATCH(orders!L$1,products!$A$1:$G$1,0))</f>
        <v>25.874999999999996</v>
      </c>
      <c r="M93" s="21">
        <f>E93*L93</f>
        <v>103.49999999999999</v>
      </c>
      <c r="N93" s="7" t="str">
        <f>VLOOKUP(orders!$F93,customers!B$1:I$1001,8,FALSE)</f>
        <v>No</v>
      </c>
    </row>
    <row r="94" spans="1:14" x14ac:dyDescent="0.3">
      <c r="A94" s="12" t="s">
        <v>1007</v>
      </c>
      <c r="B94" s="18">
        <v>44037</v>
      </c>
      <c r="C94" s="12" t="s">
        <v>1008</v>
      </c>
      <c r="D94" s="6" t="s">
        <v>6171</v>
      </c>
      <c r="E94" s="12">
        <v>3</v>
      </c>
      <c r="F94" s="12" t="str">
        <f>VLOOKUP(C94,customers!A$1:I$1001,2,FALSE)</f>
        <v>Hamish MacSherry</v>
      </c>
      <c r="G94" s="12" t="str">
        <f>IF(VLOOKUP(C94,customers!A$1:I$1001,3,FALSE)=0," ",VLOOKUP(C94,customers!A$1:I$1001,3,FALSE))</f>
        <v xml:space="preserve"> </v>
      </c>
      <c r="H94" s="12" t="str">
        <f>VLOOKUP(C94,customers!A$1:I$1001,7,FALSE)</f>
        <v>United States</v>
      </c>
      <c r="I94" s="15" t="str">
        <f>IF(INDEX(products!$A$1:$G$49,MATCH(orders!$D94,products!$A$1:$A$49,0),MATCH(orders!I$1,products!$A$1:$G$1,0))="Rob","Robusta",IF(INDEX(products!$A$1:$G$49,MATCH(orders!$D94,products!$A$1:$A$49,0),MATCH(orders!I$1,products!$A$1:$G$1,0))="Exc","Excelsa",IF(INDEX(products!$A$1:$G$49,MATCH(orders!$D94,products!$A$1:$A$49,0),MATCH(orders!I$1,products!$A$1:$G$1,0))="Ara","Arabica","Liberica")))</f>
        <v>Excelsa</v>
      </c>
      <c r="J94" s="15" t="str">
        <f>IF(INDEX(products!$A$1:$G$49,MATCH(orders!$D94,products!$A$1:$A$49,0),MATCH(orders!J$1,products!$A$1:$G$1,0))="M","Medium",IF(INDEX(products!$A$1:$G$49,MATCH(orders!$D94,products!$A$1:$A$49,0),MATCH(orders!J$1,products!$A$1:$G$1,0))="L","Light","Dark"))</f>
        <v>Light</v>
      </c>
      <c r="K94" s="24">
        <f>INDEX(products!$A$1:$G$49,MATCH(orders!$D94,products!$A$1:$A$49,0),MATCH(orders!K$1,products!$A$1:$G$1,0))</f>
        <v>1</v>
      </c>
      <c r="L94" s="25">
        <f>INDEX(products!$A$1:$G$49,MATCH(orders!$D94,products!$A$1:$A$49,0),MATCH(orders!L$1,products!$A$1:$G$1,0))</f>
        <v>14.85</v>
      </c>
      <c r="M94" s="22">
        <f>E94*L94</f>
        <v>44.55</v>
      </c>
      <c r="N94" s="6" t="str">
        <f>VLOOKUP(orders!$F94,customers!B$1:I$1001,8,FALSE)</f>
        <v>Yes</v>
      </c>
    </row>
    <row r="95" spans="1:14" x14ac:dyDescent="0.3">
      <c r="A95" s="2" t="s">
        <v>1012</v>
      </c>
      <c r="B95" s="17">
        <v>43538</v>
      </c>
      <c r="C95" s="2" t="s">
        <v>1013</v>
      </c>
      <c r="D95" s="7" t="s">
        <v>6176</v>
      </c>
      <c r="E95" s="2">
        <v>4</v>
      </c>
      <c r="F95" s="2" t="str">
        <f>VLOOKUP(C95,customers!A$1:I$1001,2,FALSE)</f>
        <v>Else Langcaster</v>
      </c>
      <c r="G95" s="2" t="str">
        <f>IF(VLOOKUP(C95,customers!A$1:I$1001,3,FALSE)=0," ",VLOOKUP(C95,customers!A$1:I$1001,3,FALSE))</f>
        <v>elangcaster2l@spotify.com</v>
      </c>
      <c r="H95" s="2" t="str">
        <f>VLOOKUP(C95,customers!A$1:I$1001,7,FALSE)</f>
        <v>United Kingdom</v>
      </c>
      <c r="I95" s="26" t="str">
        <f>IF(INDEX(products!$A$1:$G$49,MATCH(orders!$D95,products!$A$1:$A$49,0),MATCH(orders!I$1,products!$A$1:$G$1,0))="Rob","Robusta",IF(INDEX(products!$A$1:$G$49,MATCH(orders!$D95,products!$A$1:$A$49,0),MATCH(orders!I$1,products!$A$1:$G$1,0))="Exc","Excelsa",IF(INDEX(products!$A$1:$G$49,MATCH(orders!$D95,products!$A$1:$A$49,0),MATCH(orders!I$1,products!$A$1:$G$1,0))="Ara","Arabica","Liberica")))</f>
        <v>Excelsa</v>
      </c>
      <c r="J95" s="26" t="str">
        <f>IF(INDEX(products!$A$1:$G$49,MATCH(orders!$D95,products!$A$1:$A$49,0),MATCH(orders!J$1,products!$A$1:$G$1,0))="M","Medium",IF(INDEX(products!$A$1:$G$49,MATCH(orders!$D95,products!$A$1:$A$49,0),MATCH(orders!J$1,products!$A$1:$G$1,0))="L","Light","Dark"))</f>
        <v>Light</v>
      </c>
      <c r="K95" s="27">
        <f>INDEX(products!$A$1:$G$49,MATCH(orders!$D95,products!$A$1:$A$49,0),MATCH(orders!K$1,products!$A$1:$G$1,0))</f>
        <v>0.5</v>
      </c>
      <c r="L95" s="28">
        <f>INDEX(products!$A$1:$G$49,MATCH(orders!$D95,products!$A$1:$A$49,0),MATCH(orders!L$1,products!$A$1:$G$1,0))</f>
        <v>8.91</v>
      </c>
      <c r="M95" s="21">
        <f>E95*L95</f>
        <v>35.64</v>
      </c>
      <c r="N95" s="7" t="str">
        <f>VLOOKUP(orders!$F95,customers!B$1:I$1001,8,FALSE)</f>
        <v>Yes</v>
      </c>
    </row>
    <row r="96" spans="1:14" x14ac:dyDescent="0.3">
      <c r="A96" s="12" t="s">
        <v>1018</v>
      </c>
      <c r="B96" s="18">
        <v>44014</v>
      </c>
      <c r="C96" s="12" t="s">
        <v>1019</v>
      </c>
      <c r="D96" s="6" t="s">
        <v>6154</v>
      </c>
      <c r="E96" s="12">
        <v>6</v>
      </c>
      <c r="F96" s="12" t="str">
        <f>VLOOKUP(C96,customers!A$1:I$1001,2,FALSE)</f>
        <v>Rudy Farquharson</v>
      </c>
      <c r="G96" s="12" t="str">
        <f>IF(VLOOKUP(C96,customers!A$1:I$1001,3,FALSE)=0," ",VLOOKUP(C96,customers!A$1:I$1001,3,FALSE))</f>
        <v xml:space="preserve"> </v>
      </c>
      <c r="H96" s="12" t="str">
        <f>VLOOKUP(C96,customers!A$1:I$1001,7,FALSE)</f>
        <v>Ireland</v>
      </c>
      <c r="I96" s="15" t="str">
        <f>IF(INDEX(products!$A$1:$G$49,MATCH(orders!$D96,products!$A$1:$A$49,0),MATCH(orders!I$1,products!$A$1:$G$1,0))="Rob","Robusta",IF(INDEX(products!$A$1:$G$49,MATCH(orders!$D96,products!$A$1:$A$49,0),MATCH(orders!I$1,products!$A$1:$G$1,0))="Exc","Excelsa",IF(INDEX(products!$A$1:$G$49,MATCH(orders!$D96,products!$A$1:$A$49,0),MATCH(orders!I$1,products!$A$1:$G$1,0))="Ara","Arabica","Liberica")))</f>
        <v>Arabica</v>
      </c>
      <c r="J96" s="15" t="str">
        <f>IF(INDEX(products!$A$1:$G$49,MATCH(orders!$D96,products!$A$1:$A$49,0),MATCH(orders!J$1,products!$A$1:$G$1,0))="M","Medium",IF(INDEX(products!$A$1:$G$49,MATCH(orders!$D96,products!$A$1:$A$49,0),MATCH(orders!J$1,products!$A$1:$G$1,0))="L","Light","Dark"))</f>
        <v>Dark</v>
      </c>
      <c r="K96" s="24">
        <f>INDEX(products!$A$1:$G$49,MATCH(orders!$D96,products!$A$1:$A$49,0),MATCH(orders!K$1,products!$A$1:$G$1,0))</f>
        <v>0.2</v>
      </c>
      <c r="L96" s="25">
        <f>INDEX(products!$A$1:$G$49,MATCH(orders!$D96,products!$A$1:$A$49,0),MATCH(orders!L$1,products!$A$1:$G$1,0))</f>
        <v>2.9849999999999999</v>
      </c>
      <c r="M96" s="22">
        <f>E96*L96</f>
        <v>17.91</v>
      </c>
      <c r="N96" s="6" t="str">
        <f>VLOOKUP(orders!$F96,customers!B$1:I$1001,8,FALSE)</f>
        <v>Yes</v>
      </c>
    </row>
    <row r="97" spans="1:14" x14ac:dyDescent="0.3">
      <c r="A97" s="2" t="s">
        <v>1022</v>
      </c>
      <c r="B97" s="17">
        <v>43816</v>
      </c>
      <c r="C97" s="2" t="s">
        <v>1023</v>
      </c>
      <c r="D97" s="7" t="s">
        <v>6175</v>
      </c>
      <c r="E97" s="2">
        <v>6</v>
      </c>
      <c r="F97" s="2" t="str">
        <f>VLOOKUP(C97,customers!A$1:I$1001,2,FALSE)</f>
        <v>Norene Magauran</v>
      </c>
      <c r="G97" s="2" t="str">
        <f>IF(VLOOKUP(C97,customers!A$1:I$1001,3,FALSE)=0," ",VLOOKUP(C97,customers!A$1:I$1001,3,FALSE))</f>
        <v>nmagauran2n@51.la</v>
      </c>
      <c r="H97" s="2" t="str">
        <f>VLOOKUP(C97,customers!A$1:I$1001,7,FALSE)</f>
        <v>United States</v>
      </c>
      <c r="I97" s="26" t="str">
        <f>IF(INDEX(products!$A$1:$G$49,MATCH(orders!$D97,products!$A$1:$A$49,0),MATCH(orders!I$1,products!$A$1:$G$1,0))="Rob","Robusta",IF(INDEX(products!$A$1:$G$49,MATCH(orders!$D97,products!$A$1:$A$49,0),MATCH(orders!I$1,products!$A$1:$G$1,0))="Exc","Excelsa",IF(INDEX(products!$A$1:$G$49,MATCH(orders!$D97,products!$A$1:$A$49,0),MATCH(orders!I$1,products!$A$1:$G$1,0))="Ara","Arabica","Liberica")))</f>
        <v>Arabica</v>
      </c>
      <c r="J97" s="26" t="str">
        <f>IF(INDEX(products!$A$1:$G$49,MATCH(orders!$D97,products!$A$1:$A$49,0),MATCH(orders!J$1,products!$A$1:$G$1,0))="M","Medium",IF(INDEX(products!$A$1:$G$49,MATCH(orders!$D97,products!$A$1:$A$49,0),MATCH(orders!J$1,products!$A$1:$G$1,0))="L","Light","Dark"))</f>
        <v>Medium</v>
      </c>
      <c r="K97" s="27">
        <f>INDEX(products!$A$1:$G$49,MATCH(orders!$D97,products!$A$1:$A$49,0),MATCH(orders!K$1,products!$A$1:$G$1,0))</f>
        <v>2.5</v>
      </c>
      <c r="L97" s="28">
        <f>INDEX(products!$A$1:$G$49,MATCH(orders!$D97,products!$A$1:$A$49,0),MATCH(orders!L$1,products!$A$1:$G$1,0))</f>
        <v>25.874999999999996</v>
      </c>
      <c r="M97" s="21">
        <f>E97*L97</f>
        <v>155.24999999999997</v>
      </c>
      <c r="N97" s="7" t="str">
        <f>VLOOKUP(orders!$F97,customers!B$1:I$1001,8,FALSE)</f>
        <v>No</v>
      </c>
    </row>
    <row r="98" spans="1:14" x14ac:dyDescent="0.3">
      <c r="A98" s="12" t="s">
        <v>1027</v>
      </c>
      <c r="B98" s="18">
        <v>44171</v>
      </c>
      <c r="C98" s="12" t="s">
        <v>1028</v>
      </c>
      <c r="D98" s="6" t="s">
        <v>6154</v>
      </c>
      <c r="E98" s="12">
        <v>2</v>
      </c>
      <c r="F98" s="12" t="str">
        <f>VLOOKUP(C98,customers!A$1:I$1001,2,FALSE)</f>
        <v>Vicki Kirdsch</v>
      </c>
      <c r="G98" s="12" t="str">
        <f>IF(VLOOKUP(C98,customers!A$1:I$1001,3,FALSE)=0," ",VLOOKUP(C98,customers!A$1:I$1001,3,FALSE))</f>
        <v>vkirdsch2o@google.fr</v>
      </c>
      <c r="H98" s="12" t="str">
        <f>VLOOKUP(C98,customers!A$1:I$1001,7,FALSE)</f>
        <v>United States</v>
      </c>
      <c r="I98" s="15" t="str">
        <f>IF(INDEX(products!$A$1:$G$49,MATCH(orders!$D98,products!$A$1:$A$49,0),MATCH(orders!I$1,products!$A$1:$G$1,0))="Rob","Robusta",IF(INDEX(products!$A$1:$G$49,MATCH(orders!$D98,products!$A$1:$A$49,0),MATCH(orders!I$1,products!$A$1:$G$1,0))="Exc","Excelsa",IF(INDEX(products!$A$1:$G$49,MATCH(orders!$D98,products!$A$1:$A$49,0),MATCH(orders!I$1,products!$A$1:$G$1,0))="Ara","Arabica","Liberica")))</f>
        <v>Arabica</v>
      </c>
      <c r="J98" s="15" t="str">
        <f>IF(INDEX(products!$A$1:$G$49,MATCH(orders!$D98,products!$A$1:$A$49,0),MATCH(orders!J$1,products!$A$1:$G$1,0))="M","Medium",IF(INDEX(products!$A$1:$G$49,MATCH(orders!$D98,products!$A$1:$A$49,0),MATCH(orders!J$1,products!$A$1:$G$1,0))="L","Light","Dark"))</f>
        <v>Dark</v>
      </c>
      <c r="K98" s="24">
        <f>INDEX(products!$A$1:$G$49,MATCH(orders!$D98,products!$A$1:$A$49,0),MATCH(orders!K$1,products!$A$1:$G$1,0))</f>
        <v>0.2</v>
      </c>
      <c r="L98" s="25">
        <f>INDEX(products!$A$1:$G$49,MATCH(orders!$D98,products!$A$1:$A$49,0),MATCH(orders!L$1,products!$A$1:$G$1,0))</f>
        <v>2.9849999999999999</v>
      </c>
      <c r="M98" s="22">
        <f>E98*L98</f>
        <v>5.97</v>
      </c>
      <c r="N98" s="6" t="str">
        <f>VLOOKUP(orders!$F98,customers!B$1:I$1001,8,FALSE)</f>
        <v>No</v>
      </c>
    </row>
    <row r="99" spans="1:14" x14ac:dyDescent="0.3">
      <c r="A99" s="2" t="s">
        <v>1032</v>
      </c>
      <c r="B99" s="17">
        <v>44259</v>
      </c>
      <c r="C99" s="2" t="s">
        <v>1033</v>
      </c>
      <c r="D99" s="7" t="s">
        <v>6157</v>
      </c>
      <c r="E99" s="2">
        <v>2</v>
      </c>
      <c r="F99" s="2" t="str">
        <f>VLOOKUP(C99,customers!A$1:I$1001,2,FALSE)</f>
        <v>Ilysa Whapple</v>
      </c>
      <c r="G99" s="2" t="str">
        <f>IF(VLOOKUP(C99,customers!A$1:I$1001,3,FALSE)=0," ",VLOOKUP(C99,customers!A$1:I$1001,3,FALSE))</f>
        <v>iwhapple2p@com.com</v>
      </c>
      <c r="H99" s="2" t="str">
        <f>VLOOKUP(C99,customers!A$1:I$1001,7,FALSE)</f>
        <v>United States</v>
      </c>
      <c r="I99" s="26" t="str">
        <f>IF(INDEX(products!$A$1:$G$49,MATCH(orders!$D99,products!$A$1:$A$49,0),MATCH(orders!I$1,products!$A$1:$G$1,0))="Rob","Robusta",IF(INDEX(products!$A$1:$G$49,MATCH(orders!$D99,products!$A$1:$A$49,0),MATCH(orders!I$1,products!$A$1:$G$1,0))="Exc","Excelsa",IF(INDEX(products!$A$1:$G$49,MATCH(orders!$D99,products!$A$1:$A$49,0),MATCH(orders!I$1,products!$A$1:$G$1,0))="Ara","Arabica","Liberica")))</f>
        <v>Arabica</v>
      </c>
      <c r="J99" s="26" t="str">
        <f>IF(INDEX(products!$A$1:$G$49,MATCH(orders!$D99,products!$A$1:$A$49,0),MATCH(orders!J$1,products!$A$1:$G$1,0))="M","Medium",IF(INDEX(products!$A$1:$G$49,MATCH(orders!$D99,products!$A$1:$A$49,0),MATCH(orders!J$1,products!$A$1:$G$1,0))="L","Light","Dark"))</f>
        <v>Medium</v>
      </c>
      <c r="K99" s="27">
        <f>INDEX(products!$A$1:$G$49,MATCH(orders!$D99,products!$A$1:$A$49,0),MATCH(orders!K$1,products!$A$1:$G$1,0))</f>
        <v>0.5</v>
      </c>
      <c r="L99" s="28">
        <f>INDEX(products!$A$1:$G$49,MATCH(orders!$D99,products!$A$1:$A$49,0),MATCH(orders!L$1,products!$A$1:$G$1,0))</f>
        <v>6.75</v>
      </c>
      <c r="M99" s="21">
        <f>E99*L99</f>
        <v>13.5</v>
      </c>
      <c r="N99" s="7" t="str">
        <f>VLOOKUP(orders!$F99,customers!B$1:I$1001,8,FALSE)</f>
        <v>No</v>
      </c>
    </row>
    <row r="100" spans="1:14" x14ac:dyDescent="0.3">
      <c r="A100" s="12" t="s">
        <v>1038</v>
      </c>
      <c r="B100" s="18">
        <v>44394</v>
      </c>
      <c r="C100" s="12" t="s">
        <v>1039</v>
      </c>
      <c r="D100" s="6" t="s">
        <v>6154</v>
      </c>
      <c r="E100" s="12">
        <v>1</v>
      </c>
      <c r="F100" s="12" t="str">
        <f>VLOOKUP(C100,customers!A$1:I$1001,2,FALSE)</f>
        <v>Ruy Cancellieri</v>
      </c>
      <c r="G100" s="12" t="str">
        <f>IF(VLOOKUP(C100,customers!A$1:I$1001,3,FALSE)=0," ",VLOOKUP(C100,customers!A$1:I$1001,3,FALSE))</f>
        <v xml:space="preserve"> </v>
      </c>
      <c r="H100" s="12" t="str">
        <f>VLOOKUP(C100,customers!A$1:I$1001,7,FALSE)</f>
        <v>Ireland</v>
      </c>
      <c r="I100" s="15" t="str">
        <f>IF(INDEX(products!$A$1:$G$49,MATCH(orders!$D100,products!$A$1:$A$49,0),MATCH(orders!I$1,products!$A$1:$G$1,0))="Rob","Robusta",IF(INDEX(products!$A$1:$G$49,MATCH(orders!$D100,products!$A$1:$A$49,0),MATCH(orders!I$1,products!$A$1:$G$1,0))="Exc","Excelsa",IF(INDEX(products!$A$1:$G$49,MATCH(orders!$D100,products!$A$1:$A$49,0),MATCH(orders!I$1,products!$A$1:$G$1,0))="Ara","Arabica","Liberica")))</f>
        <v>Arabica</v>
      </c>
      <c r="J100" s="15" t="str">
        <f>IF(INDEX(products!$A$1:$G$49,MATCH(orders!$D100,products!$A$1:$A$49,0),MATCH(orders!J$1,products!$A$1:$G$1,0))="M","Medium",IF(INDEX(products!$A$1:$G$49,MATCH(orders!$D100,products!$A$1:$A$49,0),MATCH(orders!J$1,products!$A$1:$G$1,0))="L","Light","Dark"))</f>
        <v>Dark</v>
      </c>
      <c r="K100" s="24">
        <f>INDEX(products!$A$1:$G$49,MATCH(orders!$D100,products!$A$1:$A$49,0),MATCH(orders!K$1,products!$A$1:$G$1,0))</f>
        <v>0.2</v>
      </c>
      <c r="L100" s="25">
        <f>INDEX(products!$A$1:$G$49,MATCH(orders!$D100,products!$A$1:$A$49,0),MATCH(orders!L$1,products!$A$1:$G$1,0))</f>
        <v>2.9849999999999999</v>
      </c>
      <c r="M100" s="22">
        <f>E100*L100</f>
        <v>2.9849999999999999</v>
      </c>
      <c r="N100" s="6" t="str">
        <f>VLOOKUP(orders!$F100,customers!B$1:I$1001,8,FALSE)</f>
        <v>No</v>
      </c>
    </row>
    <row r="101" spans="1:14" x14ac:dyDescent="0.3">
      <c r="A101" s="2" t="s">
        <v>1043</v>
      </c>
      <c r="B101" s="17">
        <v>44139</v>
      </c>
      <c r="C101" s="2" t="s">
        <v>1044</v>
      </c>
      <c r="D101" s="7" t="s">
        <v>6159</v>
      </c>
      <c r="E101" s="2">
        <v>3</v>
      </c>
      <c r="F101" s="2" t="str">
        <f>VLOOKUP(C101,customers!A$1:I$1001,2,FALSE)</f>
        <v>Aube Follett</v>
      </c>
      <c r="G101" s="2" t="str">
        <f>IF(VLOOKUP(C101,customers!A$1:I$1001,3,FALSE)=0," ",VLOOKUP(C101,customers!A$1:I$1001,3,FALSE))</f>
        <v xml:space="preserve"> </v>
      </c>
      <c r="H101" s="2" t="str">
        <f>VLOOKUP(C101,customers!A$1:I$1001,7,FALSE)</f>
        <v>United States</v>
      </c>
      <c r="I101" s="26" t="str">
        <f>IF(INDEX(products!$A$1:$G$49,MATCH(orders!$D101,products!$A$1:$A$49,0),MATCH(orders!I$1,products!$A$1:$G$1,0))="Rob","Robusta",IF(INDEX(products!$A$1:$G$49,MATCH(orders!$D101,products!$A$1:$A$49,0),MATCH(orders!I$1,products!$A$1:$G$1,0))="Exc","Excelsa",IF(INDEX(products!$A$1:$G$49,MATCH(orders!$D101,products!$A$1:$A$49,0),MATCH(orders!I$1,products!$A$1:$G$1,0))="Ara","Arabica","Liberica")))</f>
        <v>Liberica</v>
      </c>
      <c r="J101" s="26" t="str">
        <f>IF(INDEX(products!$A$1:$G$49,MATCH(orders!$D101,products!$A$1:$A$49,0),MATCH(orders!J$1,products!$A$1:$G$1,0))="M","Medium",IF(INDEX(products!$A$1:$G$49,MATCH(orders!$D101,products!$A$1:$A$49,0),MATCH(orders!J$1,products!$A$1:$G$1,0))="L","Light","Dark"))</f>
        <v>Medium</v>
      </c>
      <c r="K101" s="27">
        <f>INDEX(products!$A$1:$G$49,MATCH(orders!$D101,products!$A$1:$A$49,0),MATCH(orders!K$1,products!$A$1:$G$1,0))</f>
        <v>0.2</v>
      </c>
      <c r="L101" s="28">
        <f>INDEX(products!$A$1:$G$49,MATCH(orders!$D101,products!$A$1:$A$49,0),MATCH(orders!L$1,products!$A$1:$G$1,0))</f>
        <v>4.3650000000000002</v>
      </c>
      <c r="M101" s="21">
        <f>E101*L101</f>
        <v>13.095000000000001</v>
      </c>
      <c r="N101" s="7" t="str">
        <f>VLOOKUP(orders!$F101,customers!B$1:I$1001,8,FALSE)</f>
        <v>Yes</v>
      </c>
    </row>
    <row r="102" spans="1:14" x14ac:dyDescent="0.3">
      <c r="A102" s="12" t="s">
        <v>1048</v>
      </c>
      <c r="B102" s="18">
        <v>44291</v>
      </c>
      <c r="C102" s="12" t="s">
        <v>1049</v>
      </c>
      <c r="D102" s="6" t="s">
        <v>6167</v>
      </c>
      <c r="E102" s="12">
        <v>2</v>
      </c>
      <c r="F102" s="12" t="str">
        <f>VLOOKUP(C102,customers!A$1:I$1001,2,FALSE)</f>
        <v>Rudiger Di Bartolomeo</v>
      </c>
      <c r="G102" s="12" t="str">
        <f>IF(VLOOKUP(C102,customers!A$1:I$1001,3,FALSE)=0," ",VLOOKUP(C102,customers!A$1:I$1001,3,FALSE))</f>
        <v xml:space="preserve"> </v>
      </c>
      <c r="H102" s="12" t="str">
        <f>VLOOKUP(C102,customers!A$1:I$1001,7,FALSE)</f>
        <v>United States</v>
      </c>
      <c r="I102" s="15" t="str">
        <f>IF(INDEX(products!$A$1:$G$49,MATCH(orders!$D102,products!$A$1:$A$49,0),MATCH(orders!I$1,products!$A$1:$G$1,0))="Rob","Robusta",IF(INDEX(products!$A$1:$G$49,MATCH(orders!$D102,products!$A$1:$A$49,0),MATCH(orders!I$1,products!$A$1:$G$1,0))="Exc","Excelsa",IF(INDEX(products!$A$1:$G$49,MATCH(orders!$D102,products!$A$1:$A$49,0),MATCH(orders!I$1,products!$A$1:$G$1,0))="Ara","Arabica","Liberica")))</f>
        <v>Arabica</v>
      </c>
      <c r="J102" s="15" t="str">
        <f>IF(INDEX(products!$A$1:$G$49,MATCH(orders!$D102,products!$A$1:$A$49,0),MATCH(orders!J$1,products!$A$1:$G$1,0))="M","Medium",IF(INDEX(products!$A$1:$G$49,MATCH(orders!$D102,products!$A$1:$A$49,0),MATCH(orders!J$1,products!$A$1:$G$1,0))="L","Light","Dark"))</f>
        <v>Light</v>
      </c>
      <c r="K102" s="24">
        <f>INDEX(products!$A$1:$G$49,MATCH(orders!$D102,products!$A$1:$A$49,0),MATCH(orders!K$1,products!$A$1:$G$1,0))</f>
        <v>0.2</v>
      </c>
      <c r="L102" s="25">
        <f>INDEX(products!$A$1:$G$49,MATCH(orders!$D102,products!$A$1:$A$49,0),MATCH(orders!L$1,products!$A$1:$G$1,0))</f>
        <v>3.8849999999999998</v>
      </c>
      <c r="M102" s="22">
        <f>E102*L102</f>
        <v>7.77</v>
      </c>
      <c r="N102" s="6" t="str">
        <f>VLOOKUP(orders!$F102,customers!B$1:I$1001,8,FALSE)</f>
        <v>Yes</v>
      </c>
    </row>
    <row r="103" spans="1:14" x14ac:dyDescent="0.3">
      <c r="A103" s="2" t="s">
        <v>1053</v>
      </c>
      <c r="B103" s="17">
        <v>43891</v>
      </c>
      <c r="C103" s="2" t="s">
        <v>1054</v>
      </c>
      <c r="D103" s="7" t="s">
        <v>6165</v>
      </c>
      <c r="E103" s="2">
        <v>5</v>
      </c>
      <c r="F103" s="2" t="str">
        <f>VLOOKUP(C103,customers!A$1:I$1001,2,FALSE)</f>
        <v>Nickey Youles</v>
      </c>
      <c r="G103" s="2" t="str">
        <f>IF(VLOOKUP(C103,customers!A$1:I$1001,3,FALSE)=0," ",VLOOKUP(C103,customers!A$1:I$1001,3,FALSE))</f>
        <v>nyoules2t@reference.com</v>
      </c>
      <c r="H103" s="2" t="str">
        <f>VLOOKUP(C103,customers!A$1:I$1001,7,FALSE)</f>
        <v>Ireland</v>
      </c>
      <c r="I103" s="26" t="str">
        <f>IF(INDEX(products!$A$1:$G$49,MATCH(orders!$D103,products!$A$1:$A$49,0),MATCH(orders!I$1,products!$A$1:$G$1,0))="Rob","Robusta",IF(INDEX(products!$A$1:$G$49,MATCH(orders!$D103,products!$A$1:$A$49,0),MATCH(orders!I$1,products!$A$1:$G$1,0))="Exc","Excelsa",IF(INDEX(products!$A$1:$G$49,MATCH(orders!$D103,products!$A$1:$A$49,0),MATCH(orders!I$1,products!$A$1:$G$1,0))="Ara","Arabica","Liberica")))</f>
        <v>Liberica</v>
      </c>
      <c r="J103" s="26" t="str">
        <f>IF(INDEX(products!$A$1:$G$49,MATCH(orders!$D103,products!$A$1:$A$49,0),MATCH(orders!J$1,products!$A$1:$G$1,0))="M","Medium",IF(INDEX(products!$A$1:$G$49,MATCH(orders!$D103,products!$A$1:$A$49,0),MATCH(orders!J$1,products!$A$1:$G$1,0))="L","Light","Dark"))</f>
        <v>Dark</v>
      </c>
      <c r="K103" s="27">
        <f>INDEX(products!$A$1:$G$49,MATCH(orders!$D103,products!$A$1:$A$49,0),MATCH(orders!K$1,products!$A$1:$G$1,0))</f>
        <v>2.5</v>
      </c>
      <c r="L103" s="28">
        <f>INDEX(products!$A$1:$G$49,MATCH(orders!$D103,products!$A$1:$A$49,0),MATCH(orders!L$1,products!$A$1:$G$1,0))</f>
        <v>29.784999999999997</v>
      </c>
      <c r="M103" s="21">
        <f>E103*L103</f>
        <v>148.92499999999998</v>
      </c>
      <c r="N103" s="7" t="str">
        <f>VLOOKUP(orders!$F103,customers!B$1:I$1001,8,FALSE)</f>
        <v>Yes</v>
      </c>
    </row>
    <row r="104" spans="1:14" x14ac:dyDescent="0.3">
      <c r="A104" s="12" t="s">
        <v>1059</v>
      </c>
      <c r="B104" s="18">
        <v>44488</v>
      </c>
      <c r="C104" s="12" t="s">
        <v>1060</v>
      </c>
      <c r="D104" s="6" t="s">
        <v>6143</v>
      </c>
      <c r="E104" s="12">
        <v>3</v>
      </c>
      <c r="F104" s="12" t="str">
        <f>VLOOKUP(C104,customers!A$1:I$1001,2,FALSE)</f>
        <v>Dyanna Aizikovitz</v>
      </c>
      <c r="G104" s="12" t="str">
        <f>IF(VLOOKUP(C104,customers!A$1:I$1001,3,FALSE)=0," ",VLOOKUP(C104,customers!A$1:I$1001,3,FALSE))</f>
        <v>daizikovitz2u@answers.com</v>
      </c>
      <c r="H104" s="12" t="str">
        <f>VLOOKUP(C104,customers!A$1:I$1001,7,FALSE)</f>
        <v>Ireland</v>
      </c>
      <c r="I104" s="15" t="str">
        <f>IF(INDEX(products!$A$1:$G$49,MATCH(orders!$D104,products!$A$1:$A$49,0),MATCH(orders!I$1,products!$A$1:$G$1,0))="Rob","Robusta",IF(INDEX(products!$A$1:$G$49,MATCH(orders!$D104,products!$A$1:$A$49,0),MATCH(orders!I$1,products!$A$1:$G$1,0))="Exc","Excelsa",IF(INDEX(products!$A$1:$G$49,MATCH(orders!$D104,products!$A$1:$A$49,0),MATCH(orders!I$1,products!$A$1:$G$1,0))="Ara","Arabica","Liberica")))</f>
        <v>Liberica</v>
      </c>
      <c r="J104" s="15" t="str">
        <f>IF(INDEX(products!$A$1:$G$49,MATCH(orders!$D104,products!$A$1:$A$49,0),MATCH(orders!J$1,products!$A$1:$G$1,0))="M","Medium",IF(INDEX(products!$A$1:$G$49,MATCH(orders!$D104,products!$A$1:$A$49,0),MATCH(orders!J$1,products!$A$1:$G$1,0))="L","Light","Dark"))</f>
        <v>Dark</v>
      </c>
      <c r="K104" s="24">
        <f>INDEX(products!$A$1:$G$49,MATCH(orders!$D104,products!$A$1:$A$49,0),MATCH(orders!K$1,products!$A$1:$G$1,0))</f>
        <v>1</v>
      </c>
      <c r="L104" s="25">
        <f>INDEX(products!$A$1:$G$49,MATCH(orders!$D104,products!$A$1:$A$49,0),MATCH(orders!L$1,products!$A$1:$G$1,0))</f>
        <v>12.95</v>
      </c>
      <c r="M104" s="22">
        <f>E104*L104</f>
        <v>38.849999999999994</v>
      </c>
      <c r="N104" s="6" t="str">
        <f>VLOOKUP(orders!$F104,customers!B$1:I$1001,8,FALSE)</f>
        <v>Yes</v>
      </c>
    </row>
    <row r="105" spans="1:14" x14ac:dyDescent="0.3">
      <c r="A105" s="2" t="s">
        <v>1065</v>
      </c>
      <c r="B105" s="17">
        <v>44750</v>
      </c>
      <c r="C105" s="2" t="s">
        <v>1066</v>
      </c>
      <c r="D105" s="7" t="s">
        <v>6174</v>
      </c>
      <c r="E105" s="2">
        <v>4</v>
      </c>
      <c r="F105" s="2" t="str">
        <f>VLOOKUP(C105,customers!A$1:I$1001,2,FALSE)</f>
        <v>Bram Revel</v>
      </c>
      <c r="G105" s="2" t="str">
        <f>IF(VLOOKUP(C105,customers!A$1:I$1001,3,FALSE)=0," ",VLOOKUP(C105,customers!A$1:I$1001,3,FALSE))</f>
        <v>brevel2v@fastcompany.com</v>
      </c>
      <c r="H105" s="2" t="str">
        <f>VLOOKUP(C105,customers!A$1:I$1001,7,FALSE)</f>
        <v>United States</v>
      </c>
      <c r="I105" s="26" t="str">
        <f>IF(INDEX(products!$A$1:$G$49,MATCH(orders!$D105,products!$A$1:$A$49,0),MATCH(orders!I$1,products!$A$1:$G$1,0))="Rob","Robusta",IF(INDEX(products!$A$1:$G$49,MATCH(orders!$D105,products!$A$1:$A$49,0),MATCH(orders!I$1,products!$A$1:$G$1,0))="Exc","Excelsa",IF(INDEX(products!$A$1:$G$49,MATCH(orders!$D105,products!$A$1:$A$49,0),MATCH(orders!I$1,products!$A$1:$G$1,0))="Ara","Arabica","Liberica")))</f>
        <v>Robusta</v>
      </c>
      <c r="J105" s="26" t="str">
        <f>IF(INDEX(products!$A$1:$G$49,MATCH(orders!$D105,products!$A$1:$A$49,0),MATCH(orders!J$1,products!$A$1:$G$1,0))="M","Medium",IF(INDEX(products!$A$1:$G$49,MATCH(orders!$D105,products!$A$1:$A$49,0),MATCH(orders!J$1,products!$A$1:$G$1,0))="L","Light","Dark"))</f>
        <v>Medium</v>
      </c>
      <c r="K105" s="27">
        <f>INDEX(products!$A$1:$G$49,MATCH(orders!$D105,products!$A$1:$A$49,0),MATCH(orders!K$1,products!$A$1:$G$1,0))</f>
        <v>0.2</v>
      </c>
      <c r="L105" s="28">
        <f>INDEX(products!$A$1:$G$49,MATCH(orders!$D105,products!$A$1:$A$49,0),MATCH(orders!L$1,products!$A$1:$G$1,0))</f>
        <v>2.9849999999999999</v>
      </c>
      <c r="M105" s="21">
        <f>E105*L105</f>
        <v>11.94</v>
      </c>
      <c r="N105" s="7" t="str">
        <f>VLOOKUP(orders!$F105,customers!B$1:I$1001,8,FALSE)</f>
        <v>No</v>
      </c>
    </row>
    <row r="106" spans="1:14" x14ac:dyDescent="0.3">
      <c r="A106" s="12" t="s">
        <v>1071</v>
      </c>
      <c r="B106" s="18">
        <v>43694</v>
      </c>
      <c r="C106" s="12" t="s">
        <v>1072</v>
      </c>
      <c r="D106" s="6" t="s">
        <v>6162</v>
      </c>
      <c r="E106" s="12">
        <v>6</v>
      </c>
      <c r="F106" s="12" t="str">
        <f>VLOOKUP(C106,customers!A$1:I$1001,2,FALSE)</f>
        <v>Emiline Priddis</v>
      </c>
      <c r="G106" s="12" t="str">
        <f>IF(VLOOKUP(C106,customers!A$1:I$1001,3,FALSE)=0," ",VLOOKUP(C106,customers!A$1:I$1001,3,FALSE))</f>
        <v>epriddis2w@nationalgeographic.com</v>
      </c>
      <c r="H106" s="12" t="str">
        <f>VLOOKUP(C106,customers!A$1:I$1001,7,FALSE)</f>
        <v>United States</v>
      </c>
      <c r="I106" s="15" t="str">
        <f>IF(INDEX(products!$A$1:$G$49,MATCH(orders!$D106,products!$A$1:$A$49,0),MATCH(orders!I$1,products!$A$1:$G$1,0))="Rob","Robusta",IF(INDEX(products!$A$1:$G$49,MATCH(orders!$D106,products!$A$1:$A$49,0),MATCH(orders!I$1,products!$A$1:$G$1,0))="Exc","Excelsa",IF(INDEX(products!$A$1:$G$49,MATCH(orders!$D106,products!$A$1:$A$49,0),MATCH(orders!I$1,products!$A$1:$G$1,0))="Ara","Arabica","Liberica")))</f>
        <v>Liberica</v>
      </c>
      <c r="J106" s="15" t="str">
        <f>IF(INDEX(products!$A$1:$G$49,MATCH(orders!$D106,products!$A$1:$A$49,0),MATCH(orders!J$1,products!$A$1:$G$1,0))="M","Medium",IF(INDEX(products!$A$1:$G$49,MATCH(orders!$D106,products!$A$1:$A$49,0),MATCH(orders!J$1,products!$A$1:$G$1,0))="L","Light","Dark"))</f>
        <v>Medium</v>
      </c>
      <c r="K106" s="24">
        <f>INDEX(products!$A$1:$G$49,MATCH(orders!$D106,products!$A$1:$A$49,0),MATCH(orders!K$1,products!$A$1:$G$1,0))</f>
        <v>1</v>
      </c>
      <c r="L106" s="25">
        <f>INDEX(products!$A$1:$G$49,MATCH(orders!$D106,products!$A$1:$A$49,0),MATCH(orders!L$1,products!$A$1:$G$1,0))</f>
        <v>14.55</v>
      </c>
      <c r="M106" s="22">
        <f>E106*L106</f>
        <v>87.300000000000011</v>
      </c>
      <c r="N106" s="6" t="str">
        <f>VLOOKUP(orders!$F106,customers!B$1:I$1001,8,FALSE)</f>
        <v>No</v>
      </c>
    </row>
    <row r="107" spans="1:14" x14ac:dyDescent="0.3">
      <c r="A107" s="2" t="s">
        <v>1077</v>
      </c>
      <c r="B107" s="17">
        <v>43982</v>
      </c>
      <c r="C107" s="2" t="s">
        <v>1078</v>
      </c>
      <c r="D107" s="7" t="s">
        <v>6157</v>
      </c>
      <c r="E107" s="2">
        <v>6</v>
      </c>
      <c r="F107" s="2" t="str">
        <f>VLOOKUP(C107,customers!A$1:I$1001,2,FALSE)</f>
        <v>Queenie Veel</v>
      </c>
      <c r="G107" s="2" t="str">
        <f>IF(VLOOKUP(C107,customers!A$1:I$1001,3,FALSE)=0," ",VLOOKUP(C107,customers!A$1:I$1001,3,FALSE))</f>
        <v>qveel2x@jugem.jp</v>
      </c>
      <c r="H107" s="2" t="str">
        <f>VLOOKUP(C107,customers!A$1:I$1001,7,FALSE)</f>
        <v>United States</v>
      </c>
      <c r="I107" s="26" t="str">
        <f>IF(INDEX(products!$A$1:$G$49,MATCH(orders!$D107,products!$A$1:$A$49,0),MATCH(orders!I$1,products!$A$1:$G$1,0))="Rob","Robusta",IF(INDEX(products!$A$1:$G$49,MATCH(orders!$D107,products!$A$1:$A$49,0),MATCH(orders!I$1,products!$A$1:$G$1,0))="Exc","Excelsa",IF(INDEX(products!$A$1:$G$49,MATCH(orders!$D107,products!$A$1:$A$49,0),MATCH(orders!I$1,products!$A$1:$G$1,0))="Ara","Arabica","Liberica")))</f>
        <v>Arabica</v>
      </c>
      <c r="J107" s="26" t="str">
        <f>IF(INDEX(products!$A$1:$G$49,MATCH(orders!$D107,products!$A$1:$A$49,0),MATCH(orders!J$1,products!$A$1:$G$1,0))="M","Medium",IF(INDEX(products!$A$1:$G$49,MATCH(orders!$D107,products!$A$1:$A$49,0),MATCH(orders!J$1,products!$A$1:$G$1,0))="L","Light","Dark"))</f>
        <v>Medium</v>
      </c>
      <c r="K107" s="27">
        <f>INDEX(products!$A$1:$G$49,MATCH(orders!$D107,products!$A$1:$A$49,0),MATCH(orders!K$1,products!$A$1:$G$1,0))</f>
        <v>0.5</v>
      </c>
      <c r="L107" s="28">
        <f>INDEX(products!$A$1:$G$49,MATCH(orders!$D107,products!$A$1:$A$49,0),MATCH(orders!L$1,products!$A$1:$G$1,0))</f>
        <v>6.75</v>
      </c>
      <c r="M107" s="21">
        <f>E107*L107</f>
        <v>40.5</v>
      </c>
      <c r="N107" s="7" t="str">
        <f>VLOOKUP(orders!$F107,customers!B$1:I$1001,8,FALSE)</f>
        <v>Yes</v>
      </c>
    </row>
    <row r="108" spans="1:14" x14ac:dyDescent="0.3">
      <c r="A108" s="12" t="s">
        <v>1083</v>
      </c>
      <c r="B108" s="18">
        <v>43956</v>
      </c>
      <c r="C108" s="12" t="s">
        <v>1084</v>
      </c>
      <c r="D108" s="6" t="s">
        <v>6183</v>
      </c>
      <c r="E108" s="12">
        <v>2</v>
      </c>
      <c r="F108" s="12" t="str">
        <f>VLOOKUP(C108,customers!A$1:I$1001,2,FALSE)</f>
        <v>Lind Conyers</v>
      </c>
      <c r="G108" s="12" t="str">
        <f>IF(VLOOKUP(C108,customers!A$1:I$1001,3,FALSE)=0," ",VLOOKUP(C108,customers!A$1:I$1001,3,FALSE))</f>
        <v>lconyers2y@twitter.com</v>
      </c>
      <c r="H108" s="12" t="str">
        <f>VLOOKUP(C108,customers!A$1:I$1001,7,FALSE)</f>
        <v>United States</v>
      </c>
      <c r="I108" s="15" t="str">
        <f>IF(INDEX(products!$A$1:$G$49,MATCH(orders!$D108,products!$A$1:$A$49,0),MATCH(orders!I$1,products!$A$1:$G$1,0))="Rob","Robusta",IF(INDEX(products!$A$1:$G$49,MATCH(orders!$D108,products!$A$1:$A$49,0),MATCH(orders!I$1,products!$A$1:$G$1,0))="Exc","Excelsa",IF(INDEX(products!$A$1:$G$49,MATCH(orders!$D108,products!$A$1:$A$49,0),MATCH(orders!I$1,products!$A$1:$G$1,0))="Ara","Arabica","Liberica")))</f>
        <v>Excelsa</v>
      </c>
      <c r="J108" s="15" t="str">
        <f>IF(INDEX(products!$A$1:$G$49,MATCH(orders!$D108,products!$A$1:$A$49,0),MATCH(orders!J$1,products!$A$1:$G$1,0))="M","Medium",IF(INDEX(products!$A$1:$G$49,MATCH(orders!$D108,products!$A$1:$A$49,0),MATCH(orders!J$1,products!$A$1:$G$1,0))="L","Light","Dark"))</f>
        <v>Dark</v>
      </c>
      <c r="K108" s="24">
        <f>INDEX(products!$A$1:$G$49,MATCH(orders!$D108,products!$A$1:$A$49,0),MATCH(orders!K$1,products!$A$1:$G$1,0))</f>
        <v>1</v>
      </c>
      <c r="L108" s="25">
        <f>INDEX(products!$A$1:$G$49,MATCH(orders!$D108,products!$A$1:$A$49,0),MATCH(orders!L$1,products!$A$1:$G$1,0))</f>
        <v>12.15</v>
      </c>
      <c r="M108" s="22">
        <f>E108*L108</f>
        <v>24.3</v>
      </c>
      <c r="N108" s="6" t="str">
        <f>VLOOKUP(orders!$F108,customers!B$1:I$1001,8,FALSE)</f>
        <v>No</v>
      </c>
    </row>
    <row r="109" spans="1:14" x14ac:dyDescent="0.3">
      <c r="A109" s="2" t="s">
        <v>1089</v>
      </c>
      <c r="B109" s="17">
        <v>43569</v>
      </c>
      <c r="C109" s="2" t="s">
        <v>1090</v>
      </c>
      <c r="D109" s="7" t="s">
        <v>6146</v>
      </c>
      <c r="E109" s="2">
        <v>3</v>
      </c>
      <c r="F109" s="2" t="str">
        <f>VLOOKUP(C109,customers!A$1:I$1001,2,FALSE)</f>
        <v>Pen Wye</v>
      </c>
      <c r="G109" s="2" t="str">
        <f>IF(VLOOKUP(C109,customers!A$1:I$1001,3,FALSE)=0," ",VLOOKUP(C109,customers!A$1:I$1001,3,FALSE))</f>
        <v>pwye2z@dagondesign.com</v>
      </c>
      <c r="H109" s="2" t="str">
        <f>VLOOKUP(C109,customers!A$1:I$1001,7,FALSE)</f>
        <v>United States</v>
      </c>
      <c r="I109" s="26" t="str">
        <f>IF(INDEX(products!$A$1:$G$49,MATCH(orders!$D109,products!$A$1:$A$49,0),MATCH(orders!I$1,products!$A$1:$G$1,0))="Rob","Robusta",IF(INDEX(products!$A$1:$G$49,MATCH(orders!$D109,products!$A$1:$A$49,0),MATCH(orders!I$1,products!$A$1:$G$1,0))="Exc","Excelsa",IF(INDEX(products!$A$1:$G$49,MATCH(orders!$D109,products!$A$1:$A$49,0),MATCH(orders!I$1,products!$A$1:$G$1,0))="Ara","Arabica","Liberica")))</f>
        <v>Robusta</v>
      </c>
      <c r="J109" s="26" t="str">
        <f>IF(INDEX(products!$A$1:$G$49,MATCH(orders!$D109,products!$A$1:$A$49,0),MATCH(orders!J$1,products!$A$1:$G$1,0))="M","Medium",IF(INDEX(products!$A$1:$G$49,MATCH(orders!$D109,products!$A$1:$A$49,0),MATCH(orders!J$1,products!$A$1:$G$1,0))="L","Light","Dark"))</f>
        <v>Medium</v>
      </c>
      <c r="K109" s="27">
        <f>INDEX(products!$A$1:$G$49,MATCH(orders!$D109,products!$A$1:$A$49,0),MATCH(orders!K$1,products!$A$1:$G$1,0))</f>
        <v>0.5</v>
      </c>
      <c r="L109" s="28">
        <f>INDEX(products!$A$1:$G$49,MATCH(orders!$D109,products!$A$1:$A$49,0),MATCH(orders!L$1,products!$A$1:$G$1,0))</f>
        <v>5.97</v>
      </c>
      <c r="M109" s="21">
        <f>E109*L109</f>
        <v>17.91</v>
      </c>
      <c r="N109" s="7" t="str">
        <f>VLOOKUP(orders!$F109,customers!B$1:I$1001,8,FALSE)</f>
        <v>Yes</v>
      </c>
    </row>
    <row r="110" spans="1:14" x14ac:dyDescent="0.3">
      <c r="A110" s="12" t="s">
        <v>1095</v>
      </c>
      <c r="B110" s="18">
        <v>44041</v>
      </c>
      <c r="C110" s="12" t="s">
        <v>1096</v>
      </c>
      <c r="D110" s="6" t="s">
        <v>6157</v>
      </c>
      <c r="E110" s="12">
        <v>4</v>
      </c>
      <c r="F110" s="12" t="str">
        <f>VLOOKUP(C110,customers!A$1:I$1001,2,FALSE)</f>
        <v>Isahella Hagland</v>
      </c>
      <c r="G110" s="12" t="str">
        <f>IF(VLOOKUP(C110,customers!A$1:I$1001,3,FALSE)=0," ",VLOOKUP(C110,customers!A$1:I$1001,3,FALSE))</f>
        <v xml:space="preserve"> </v>
      </c>
      <c r="H110" s="12" t="str">
        <f>VLOOKUP(C110,customers!A$1:I$1001,7,FALSE)</f>
        <v>United States</v>
      </c>
      <c r="I110" s="15" t="str">
        <f>IF(INDEX(products!$A$1:$G$49,MATCH(orders!$D110,products!$A$1:$A$49,0),MATCH(orders!I$1,products!$A$1:$G$1,0))="Rob","Robusta",IF(INDEX(products!$A$1:$G$49,MATCH(orders!$D110,products!$A$1:$A$49,0),MATCH(orders!I$1,products!$A$1:$G$1,0))="Exc","Excelsa",IF(INDEX(products!$A$1:$G$49,MATCH(orders!$D110,products!$A$1:$A$49,0),MATCH(orders!I$1,products!$A$1:$G$1,0))="Ara","Arabica","Liberica")))</f>
        <v>Arabica</v>
      </c>
      <c r="J110" s="15" t="str">
        <f>IF(INDEX(products!$A$1:$G$49,MATCH(orders!$D110,products!$A$1:$A$49,0),MATCH(orders!J$1,products!$A$1:$G$1,0))="M","Medium",IF(INDEX(products!$A$1:$G$49,MATCH(orders!$D110,products!$A$1:$A$49,0),MATCH(orders!J$1,products!$A$1:$G$1,0))="L","Light","Dark"))</f>
        <v>Medium</v>
      </c>
      <c r="K110" s="24">
        <f>INDEX(products!$A$1:$G$49,MATCH(orders!$D110,products!$A$1:$A$49,0),MATCH(orders!K$1,products!$A$1:$G$1,0))</f>
        <v>0.5</v>
      </c>
      <c r="L110" s="25">
        <f>INDEX(products!$A$1:$G$49,MATCH(orders!$D110,products!$A$1:$A$49,0),MATCH(orders!L$1,products!$A$1:$G$1,0))</f>
        <v>6.75</v>
      </c>
      <c r="M110" s="22">
        <f>E110*L110</f>
        <v>27</v>
      </c>
      <c r="N110" s="6" t="str">
        <f>VLOOKUP(orders!$F110,customers!B$1:I$1001,8,FALSE)</f>
        <v>No</v>
      </c>
    </row>
    <row r="111" spans="1:14" x14ac:dyDescent="0.3">
      <c r="A111" s="2" t="s">
        <v>1100</v>
      </c>
      <c r="B111" s="17">
        <v>43811</v>
      </c>
      <c r="C111" s="2" t="s">
        <v>1101</v>
      </c>
      <c r="D111" s="7" t="s">
        <v>6169</v>
      </c>
      <c r="E111" s="2">
        <v>1</v>
      </c>
      <c r="F111" s="2" t="str">
        <f>VLOOKUP(C111,customers!A$1:I$1001,2,FALSE)</f>
        <v>Terry Sheryn</v>
      </c>
      <c r="G111" s="2" t="str">
        <f>IF(VLOOKUP(C111,customers!A$1:I$1001,3,FALSE)=0," ",VLOOKUP(C111,customers!A$1:I$1001,3,FALSE))</f>
        <v>tsheryn31@mtv.com</v>
      </c>
      <c r="H111" s="2" t="str">
        <f>VLOOKUP(C111,customers!A$1:I$1001,7,FALSE)</f>
        <v>United States</v>
      </c>
      <c r="I111" s="26" t="str">
        <f>IF(INDEX(products!$A$1:$G$49,MATCH(orders!$D111,products!$A$1:$A$49,0),MATCH(orders!I$1,products!$A$1:$G$1,0))="Rob","Robusta",IF(INDEX(products!$A$1:$G$49,MATCH(orders!$D111,products!$A$1:$A$49,0),MATCH(orders!I$1,products!$A$1:$G$1,0))="Exc","Excelsa",IF(INDEX(products!$A$1:$G$49,MATCH(orders!$D111,products!$A$1:$A$49,0),MATCH(orders!I$1,products!$A$1:$G$1,0))="Ara","Arabica","Liberica")))</f>
        <v>Liberica</v>
      </c>
      <c r="J111" s="26" t="str">
        <f>IF(INDEX(products!$A$1:$G$49,MATCH(orders!$D111,products!$A$1:$A$49,0),MATCH(orders!J$1,products!$A$1:$G$1,0))="M","Medium",IF(INDEX(products!$A$1:$G$49,MATCH(orders!$D111,products!$A$1:$A$49,0),MATCH(orders!J$1,products!$A$1:$G$1,0))="L","Light","Dark"))</f>
        <v>Dark</v>
      </c>
      <c r="K111" s="27">
        <f>INDEX(products!$A$1:$G$49,MATCH(orders!$D111,products!$A$1:$A$49,0),MATCH(orders!K$1,products!$A$1:$G$1,0))</f>
        <v>0.5</v>
      </c>
      <c r="L111" s="28">
        <f>INDEX(products!$A$1:$G$49,MATCH(orders!$D111,products!$A$1:$A$49,0),MATCH(orders!L$1,products!$A$1:$G$1,0))</f>
        <v>7.77</v>
      </c>
      <c r="M111" s="21">
        <f>E111*L111</f>
        <v>7.77</v>
      </c>
      <c r="N111" s="7" t="str">
        <f>VLOOKUP(orders!$F111,customers!B$1:I$1001,8,FALSE)</f>
        <v>Yes</v>
      </c>
    </row>
    <row r="112" spans="1:14" x14ac:dyDescent="0.3">
      <c r="A112" s="12" t="s">
        <v>1106</v>
      </c>
      <c r="B112" s="18">
        <v>44727</v>
      </c>
      <c r="C112" s="12" t="s">
        <v>1107</v>
      </c>
      <c r="D112" s="6" t="s">
        <v>6184</v>
      </c>
      <c r="E112" s="12">
        <v>3</v>
      </c>
      <c r="F112" s="12" t="str">
        <f>VLOOKUP(C112,customers!A$1:I$1001,2,FALSE)</f>
        <v>Marie-jeanne Redgrave</v>
      </c>
      <c r="G112" s="12" t="str">
        <f>IF(VLOOKUP(C112,customers!A$1:I$1001,3,FALSE)=0," ",VLOOKUP(C112,customers!A$1:I$1001,3,FALSE))</f>
        <v>mredgrave32@cargocollective.com</v>
      </c>
      <c r="H112" s="12" t="str">
        <f>VLOOKUP(C112,customers!A$1:I$1001,7,FALSE)</f>
        <v>United States</v>
      </c>
      <c r="I112" s="15" t="str">
        <f>IF(INDEX(products!$A$1:$G$49,MATCH(orders!$D112,products!$A$1:$A$49,0),MATCH(orders!I$1,products!$A$1:$G$1,0))="Rob","Robusta",IF(INDEX(products!$A$1:$G$49,MATCH(orders!$D112,products!$A$1:$A$49,0),MATCH(orders!I$1,products!$A$1:$G$1,0))="Exc","Excelsa",IF(INDEX(products!$A$1:$G$49,MATCH(orders!$D112,products!$A$1:$A$49,0),MATCH(orders!I$1,products!$A$1:$G$1,0))="Ara","Arabica","Liberica")))</f>
        <v>Excelsa</v>
      </c>
      <c r="J112" s="15" t="str">
        <f>IF(INDEX(products!$A$1:$G$49,MATCH(orders!$D112,products!$A$1:$A$49,0),MATCH(orders!J$1,products!$A$1:$G$1,0))="M","Medium",IF(INDEX(products!$A$1:$G$49,MATCH(orders!$D112,products!$A$1:$A$49,0),MATCH(orders!J$1,products!$A$1:$G$1,0))="L","Light","Dark"))</f>
        <v>Light</v>
      </c>
      <c r="K112" s="24">
        <f>INDEX(products!$A$1:$G$49,MATCH(orders!$D112,products!$A$1:$A$49,0),MATCH(orders!K$1,products!$A$1:$G$1,0))</f>
        <v>0.2</v>
      </c>
      <c r="L112" s="25">
        <f>INDEX(products!$A$1:$G$49,MATCH(orders!$D112,products!$A$1:$A$49,0),MATCH(orders!L$1,products!$A$1:$G$1,0))</f>
        <v>4.4550000000000001</v>
      </c>
      <c r="M112" s="22">
        <f>E112*L112</f>
        <v>13.365</v>
      </c>
      <c r="N112" s="6" t="str">
        <f>VLOOKUP(orders!$F112,customers!B$1:I$1001,8,FALSE)</f>
        <v>Yes</v>
      </c>
    </row>
    <row r="113" spans="1:14" x14ac:dyDescent="0.3">
      <c r="A113" s="2" t="s">
        <v>1112</v>
      </c>
      <c r="B113" s="17">
        <v>43642</v>
      </c>
      <c r="C113" s="2" t="s">
        <v>1113</v>
      </c>
      <c r="D113" s="7" t="s">
        <v>6172</v>
      </c>
      <c r="E113" s="2">
        <v>5</v>
      </c>
      <c r="F113" s="2" t="str">
        <f>VLOOKUP(C113,customers!A$1:I$1001,2,FALSE)</f>
        <v>Betty Fominov</v>
      </c>
      <c r="G113" s="2" t="str">
        <f>IF(VLOOKUP(C113,customers!A$1:I$1001,3,FALSE)=0," ",VLOOKUP(C113,customers!A$1:I$1001,3,FALSE))</f>
        <v>bfominov33@yale.edu</v>
      </c>
      <c r="H113" s="2" t="str">
        <f>VLOOKUP(C113,customers!A$1:I$1001,7,FALSE)</f>
        <v>United States</v>
      </c>
      <c r="I113" s="26" t="str">
        <f>IF(INDEX(products!$A$1:$G$49,MATCH(orders!$D113,products!$A$1:$A$49,0),MATCH(orders!I$1,products!$A$1:$G$1,0))="Rob","Robusta",IF(INDEX(products!$A$1:$G$49,MATCH(orders!$D113,products!$A$1:$A$49,0),MATCH(orders!I$1,products!$A$1:$G$1,0))="Exc","Excelsa",IF(INDEX(products!$A$1:$G$49,MATCH(orders!$D113,products!$A$1:$A$49,0),MATCH(orders!I$1,products!$A$1:$G$1,0))="Ara","Arabica","Liberica")))</f>
        <v>Robusta</v>
      </c>
      <c r="J113" s="26" t="str">
        <f>IF(INDEX(products!$A$1:$G$49,MATCH(orders!$D113,products!$A$1:$A$49,0),MATCH(orders!J$1,products!$A$1:$G$1,0))="M","Medium",IF(INDEX(products!$A$1:$G$49,MATCH(orders!$D113,products!$A$1:$A$49,0),MATCH(orders!J$1,products!$A$1:$G$1,0))="L","Light","Dark"))</f>
        <v>Dark</v>
      </c>
      <c r="K113" s="27">
        <f>INDEX(products!$A$1:$G$49,MATCH(orders!$D113,products!$A$1:$A$49,0),MATCH(orders!K$1,products!$A$1:$G$1,0))</f>
        <v>0.5</v>
      </c>
      <c r="L113" s="28">
        <f>INDEX(products!$A$1:$G$49,MATCH(orders!$D113,products!$A$1:$A$49,0),MATCH(orders!L$1,products!$A$1:$G$1,0))</f>
        <v>5.3699999999999992</v>
      </c>
      <c r="M113" s="21">
        <f>E113*L113</f>
        <v>26.849999999999994</v>
      </c>
      <c r="N113" s="7" t="str">
        <f>VLOOKUP(orders!$F113,customers!B$1:I$1001,8,FALSE)</f>
        <v>No</v>
      </c>
    </row>
    <row r="114" spans="1:14" x14ac:dyDescent="0.3">
      <c r="A114" s="12" t="s">
        <v>1117</v>
      </c>
      <c r="B114" s="18">
        <v>44481</v>
      </c>
      <c r="C114" s="12" t="s">
        <v>1118</v>
      </c>
      <c r="D114" s="6" t="s">
        <v>6155</v>
      </c>
      <c r="E114" s="12">
        <v>1</v>
      </c>
      <c r="F114" s="12" t="str">
        <f>VLOOKUP(C114,customers!A$1:I$1001,2,FALSE)</f>
        <v>Shawnee Critchlow</v>
      </c>
      <c r="G114" s="12" t="str">
        <f>IF(VLOOKUP(C114,customers!A$1:I$1001,3,FALSE)=0," ",VLOOKUP(C114,customers!A$1:I$1001,3,FALSE))</f>
        <v>scritchlow34@un.org</v>
      </c>
      <c r="H114" s="12" t="str">
        <f>VLOOKUP(C114,customers!A$1:I$1001,7,FALSE)</f>
        <v>United States</v>
      </c>
      <c r="I114" s="15" t="str">
        <f>IF(INDEX(products!$A$1:$G$49,MATCH(orders!$D114,products!$A$1:$A$49,0),MATCH(orders!I$1,products!$A$1:$G$1,0))="Rob","Robusta",IF(INDEX(products!$A$1:$G$49,MATCH(orders!$D114,products!$A$1:$A$49,0),MATCH(orders!I$1,products!$A$1:$G$1,0))="Exc","Excelsa",IF(INDEX(products!$A$1:$G$49,MATCH(orders!$D114,products!$A$1:$A$49,0),MATCH(orders!I$1,products!$A$1:$G$1,0))="Ara","Arabica","Liberica")))</f>
        <v>Arabica</v>
      </c>
      <c r="J114" s="15" t="str">
        <f>IF(INDEX(products!$A$1:$G$49,MATCH(orders!$D114,products!$A$1:$A$49,0),MATCH(orders!J$1,products!$A$1:$G$1,0))="M","Medium",IF(INDEX(products!$A$1:$G$49,MATCH(orders!$D114,products!$A$1:$A$49,0),MATCH(orders!J$1,products!$A$1:$G$1,0))="L","Light","Dark"))</f>
        <v>Medium</v>
      </c>
      <c r="K114" s="24">
        <f>INDEX(products!$A$1:$G$49,MATCH(orders!$D114,products!$A$1:$A$49,0),MATCH(orders!K$1,products!$A$1:$G$1,0))</f>
        <v>1</v>
      </c>
      <c r="L114" s="25">
        <f>INDEX(products!$A$1:$G$49,MATCH(orders!$D114,products!$A$1:$A$49,0),MATCH(orders!L$1,products!$A$1:$G$1,0))</f>
        <v>11.25</v>
      </c>
      <c r="M114" s="22">
        <f>E114*L114</f>
        <v>11.25</v>
      </c>
      <c r="N114" s="6" t="str">
        <f>VLOOKUP(orders!$F114,customers!B$1:I$1001,8,FALSE)</f>
        <v>No</v>
      </c>
    </row>
    <row r="115" spans="1:14" x14ac:dyDescent="0.3">
      <c r="A115" s="2" t="s">
        <v>1123</v>
      </c>
      <c r="B115" s="17">
        <v>43556</v>
      </c>
      <c r="C115" s="2" t="s">
        <v>1124</v>
      </c>
      <c r="D115" s="7" t="s">
        <v>6162</v>
      </c>
      <c r="E115" s="2">
        <v>1</v>
      </c>
      <c r="F115" s="2" t="str">
        <f>VLOOKUP(C115,customers!A$1:I$1001,2,FALSE)</f>
        <v>Merrel Steptow</v>
      </c>
      <c r="G115" s="2" t="str">
        <f>IF(VLOOKUP(C115,customers!A$1:I$1001,3,FALSE)=0," ",VLOOKUP(C115,customers!A$1:I$1001,3,FALSE))</f>
        <v>msteptow35@earthlink.net</v>
      </c>
      <c r="H115" s="2" t="str">
        <f>VLOOKUP(C115,customers!A$1:I$1001,7,FALSE)</f>
        <v>Ireland</v>
      </c>
      <c r="I115" s="26" t="str">
        <f>IF(INDEX(products!$A$1:$G$49,MATCH(orders!$D115,products!$A$1:$A$49,0),MATCH(orders!I$1,products!$A$1:$G$1,0))="Rob","Robusta",IF(INDEX(products!$A$1:$G$49,MATCH(orders!$D115,products!$A$1:$A$49,0),MATCH(orders!I$1,products!$A$1:$G$1,0))="Exc","Excelsa",IF(INDEX(products!$A$1:$G$49,MATCH(orders!$D115,products!$A$1:$A$49,0),MATCH(orders!I$1,products!$A$1:$G$1,0))="Ara","Arabica","Liberica")))</f>
        <v>Liberica</v>
      </c>
      <c r="J115" s="26" t="str">
        <f>IF(INDEX(products!$A$1:$G$49,MATCH(orders!$D115,products!$A$1:$A$49,0),MATCH(orders!J$1,products!$A$1:$G$1,0))="M","Medium",IF(INDEX(products!$A$1:$G$49,MATCH(orders!$D115,products!$A$1:$A$49,0),MATCH(orders!J$1,products!$A$1:$G$1,0))="L","Light","Dark"))</f>
        <v>Medium</v>
      </c>
      <c r="K115" s="27">
        <f>INDEX(products!$A$1:$G$49,MATCH(orders!$D115,products!$A$1:$A$49,0),MATCH(orders!K$1,products!$A$1:$G$1,0))</f>
        <v>1</v>
      </c>
      <c r="L115" s="28">
        <f>INDEX(products!$A$1:$G$49,MATCH(orders!$D115,products!$A$1:$A$49,0),MATCH(orders!L$1,products!$A$1:$G$1,0))</f>
        <v>14.55</v>
      </c>
      <c r="M115" s="21">
        <f>E115*L115</f>
        <v>14.55</v>
      </c>
      <c r="N115" s="7" t="str">
        <f>VLOOKUP(orders!$F115,customers!B$1:I$1001,8,FALSE)</f>
        <v>No</v>
      </c>
    </row>
    <row r="116" spans="1:14" x14ac:dyDescent="0.3">
      <c r="A116" s="12" t="s">
        <v>1129</v>
      </c>
      <c r="B116" s="18">
        <v>44265</v>
      </c>
      <c r="C116" s="12" t="s">
        <v>1130</v>
      </c>
      <c r="D116" s="6" t="s">
        <v>6178</v>
      </c>
      <c r="E116" s="12">
        <v>4</v>
      </c>
      <c r="F116" s="12" t="str">
        <f>VLOOKUP(C116,customers!A$1:I$1001,2,FALSE)</f>
        <v>Carmina Hubbuck</v>
      </c>
      <c r="G116" s="12" t="str">
        <f>IF(VLOOKUP(C116,customers!A$1:I$1001,3,FALSE)=0," ",VLOOKUP(C116,customers!A$1:I$1001,3,FALSE))</f>
        <v xml:space="preserve"> </v>
      </c>
      <c r="H116" s="12" t="str">
        <f>VLOOKUP(C116,customers!A$1:I$1001,7,FALSE)</f>
        <v>United States</v>
      </c>
      <c r="I116" s="15" t="str">
        <f>IF(INDEX(products!$A$1:$G$49,MATCH(orders!$D116,products!$A$1:$A$49,0),MATCH(orders!I$1,products!$A$1:$G$1,0))="Rob","Robusta",IF(INDEX(products!$A$1:$G$49,MATCH(orders!$D116,products!$A$1:$A$49,0),MATCH(orders!I$1,products!$A$1:$G$1,0))="Exc","Excelsa",IF(INDEX(products!$A$1:$G$49,MATCH(orders!$D116,products!$A$1:$A$49,0),MATCH(orders!I$1,products!$A$1:$G$1,0))="Ara","Arabica","Liberica")))</f>
        <v>Robusta</v>
      </c>
      <c r="J116" s="15" t="str">
        <f>IF(INDEX(products!$A$1:$G$49,MATCH(orders!$D116,products!$A$1:$A$49,0),MATCH(orders!J$1,products!$A$1:$G$1,0))="M","Medium",IF(INDEX(products!$A$1:$G$49,MATCH(orders!$D116,products!$A$1:$A$49,0),MATCH(orders!J$1,products!$A$1:$G$1,0))="L","Light","Dark"))</f>
        <v>Light</v>
      </c>
      <c r="K116" s="24">
        <f>INDEX(products!$A$1:$G$49,MATCH(orders!$D116,products!$A$1:$A$49,0),MATCH(orders!K$1,products!$A$1:$G$1,0))</f>
        <v>0.2</v>
      </c>
      <c r="L116" s="25">
        <f>INDEX(products!$A$1:$G$49,MATCH(orders!$D116,products!$A$1:$A$49,0),MATCH(orders!L$1,products!$A$1:$G$1,0))</f>
        <v>3.5849999999999995</v>
      </c>
      <c r="M116" s="22">
        <f>E116*L116</f>
        <v>14.339999999999998</v>
      </c>
      <c r="N116" s="6" t="str">
        <f>VLOOKUP(orders!$F116,customers!B$1:I$1001,8,FALSE)</f>
        <v>No</v>
      </c>
    </row>
    <row r="117" spans="1:14" x14ac:dyDescent="0.3">
      <c r="A117" s="2" t="s">
        <v>1134</v>
      </c>
      <c r="B117" s="17">
        <v>43693</v>
      </c>
      <c r="C117" s="2" t="s">
        <v>1135</v>
      </c>
      <c r="D117" s="7" t="s">
        <v>6170</v>
      </c>
      <c r="E117" s="2">
        <v>1</v>
      </c>
      <c r="F117" s="2" t="str">
        <f>VLOOKUP(C117,customers!A$1:I$1001,2,FALSE)</f>
        <v>Ingeberg Mulliner</v>
      </c>
      <c r="G117" s="2" t="str">
        <f>IF(VLOOKUP(C117,customers!A$1:I$1001,3,FALSE)=0," ",VLOOKUP(C117,customers!A$1:I$1001,3,FALSE))</f>
        <v>imulliner37@pinterest.com</v>
      </c>
      <c r="H117" s="2" t="str">
        <f>VLOOKUP(C117,customers!A$1:I$1001,7,FALSE)</f>
        <v>United Kingdom</v>
      </c>
      <c r="I117" s="26" t="str">
        <f>IF(INDEX(products!$A$1:$G$49,MATCH(orders!$D117,products!$A$1:$A$49,0),MATCH(orders!I$1,products!$A$1:$G$1,0))="Rob","Robusta",IF(INDEX(products!$A$1:$G$49,MATCH(orders!$D117,products!$A$1:$A$49,0),MATCH(orders!I$1,products!$A$1:$G$1,0))="Exc","Excelsa",IF(INDEX(products!$A$1:$G$49,MATCH(orders!$D117,products!$A$1:$A$49,0),MATCH(orders!I$1,products!$A$1:$G$1,0))="Ara","Arabica","Liberica")))</f>
        <v>Liberica</v>
      </c>
      <c r="J117" s="26" t="str">
        <f>IF(INDEX(products!$A$1:$G$49,MATCH(orders!$D117,products!$A$1:$A$49,0),MATCH(orders!J$1,products!$A$1:$G$1,0))="M","Medium",IF(INDEX(products!$A$1:$G$49,MATCH(orders!$D117,products!$A$1:$A$49,0),MATCH(orders!J$1,products!$A$1:$G$1,0))="L","Light","Dark"))</f>
        <v>Light</v>
      </c>
      <c r="K117" s="27">
        <f>INDEX(products!$A$1:$G$49,MATCH(orders!$D117,products!$A$1:$A$49,0),MATCH(orders!K$1,products!$A$1:$G$1,0))</f>
        <v>1</v>
      </c>
      <c r="L117" s="28">
        <f>INDEX(products!$A$1:$G$49,MATCH(orders!$D117,products!$A$1:$A$49,0),MATCH(orders!L$1,products!$A$1:$G$1,0))</f>
        <v>15.85</v>
      </c>
      <c r="M117" s="21">
        <f>E117*L117</f>
        <v>15.85</v>
      </c>
      <c r="N117" s="7" t="str">
        <f>VLOOKUP(orders!$F117,customers!B$1:I$1001,8,FALSE)</f>
        <v>No</v>
      </c>
    </row>
    <row r="118" spans="1:14" x14ac:dyDescent="0.3">
      <c r="A118" s="12" t="s">
        <v>1140</v>
      </c>
      <c r="B118" s="18">
        <v>44054</v>
      </c>
      <c r="C118" s="12" t="s">
        <v>1141</v>
      </c>
      <c r="D118" s="6" t="s">
        <v>6145</v>
      </c>
      <c r="E118" s="12">
        <v>4</v>
      </c>
      <c r="F118" s="12" t="str">
        <f>VLOOKUP(C118,customers!A$1:I$1001,2,FALSE)</f>
        <v>Geneva Standley</v>
      </c>
      <c r="G118" s="12" t="str">
        <f>IF(VLOOKUP(C118,customers!A$1:I$1001,3,FALSE)=0," ",VLOOKUP(C118,customers!A$1:I$1001,3,FALSE))</f>
        <v>gstandley38@dion.ne.jp</v>
      </c>
      <c r="H118" s="12" t="str">
        <f>VLOOKUP(C118,customers!A$1:I$1001,7,FALSE)</f>
        <v>Ireland</v>
      </c>
      <c r="I118" s="15" t="str">
        <f>IF(INDEX(products!$A$1:$G$49,MATCH(orders!$D118,products!$A$1:$A$49,0),MATCH(orders!I$1,products!$A$1:$G$1,0))="Rob","Robusta",IF(INDEX(products!$A$1:$G$49,MATCH(orders!$D118,products!$A$1:$A$49,0),MATCH(orders!I$1,products!$A$1:$G$1,0))="Exc","Excelsa",IF(INDEX(products!$A$1:$G$49,MATCH(orders!$D118,products!$A$1:$A$49,0),MATCH(orders!I$1,products!$A$1:$G$1,0))="Ara","Arabica","Liberica")))</f>
        <v>Liberica</v>
      </c>
      <c r="J118" s="15" t="str">
        <f>IF(INDEX(products!$A$1:$G$49,MATCH(orders!$D118,products!$A$1:$A$49,0),MATCH(orders!J$1,products!$A$1:$G$1,0))="M","Medium",IF(INDEX(products!$A$1:$G$49,MATCH(orders!$D118,products!$A$1:$A$49,0),MATCH(orders!J$1,products!$A$1:$G$1,0))="L","Light","Dark"))</f>
        <v>Light</v>
      </c>
      <c r="K118" s="24">
        <f>INDEX(products!$A$1:$G$49,MATCH(orders!$D118,products!$A$1:$A$49,0),MATCH(orders!K$1,products!$A$1:$G$1,0))</f>
        <v>0.2</v>
      </c>
      <c r="L118" s="25">
        <f>INDEX(products!$A$1:$G$49,MATCH(orders!$D118,products!$A$1:$A$49,0),MATCH(orders!L$1,products!$A$1:$G$1,0))</f>
        <v>4.7549999999999999</v>
      </c>
      <c r="M118" s="22">
        <f>E118*L118</f>
        <v>19.02</v>
      </c>
      <c r="N118" s="6" t="str">
        <f>VLOOKUP(orders!$F118,customers!B$1:I$1001,8,FALSE)</f>
        <v>Yes</v>
      </c>
    </row>
    <row r="119" spans="1:14" x14ac:dyDescent="0.3">
      <c r="A119" s="2" t="s">
        <v>1146</v>
      </c>
      <c r="B119" s="17">
        <v>44656</v>
      </c>
      <c r="C119" s="2" t="s">
        <v>1147</v>
      </c>
      <c r="D119" s="7" t="s">
        <v>6161</v>
      </c>
      <c r="E119" s="2">
        <v>4</v>
      </c>
      <c r="F119" s="2" t="str">
        <f>VLOOKUP(C119,customers!A$1:I$1001,2,FALSE)</f>
        <v>Brook Drage</v>
      </c>
      <c r="G119" s="2" t="str">
        <f>IF(VLOOKUP(C119,customers!A$1:I$1001,3,FALSE)=0," ",VLOOKUP(C119,customers!A$1:I$1001,3,FALSE))</f>
        <v>bdrage39@youku.com</v>
      </c>
      <c r="H119" s="2" t="str">
        <f>VLOOKUP(C119,customers!A$1:I$1001,7,FALSE)</f>
        <v>United States</v>
      </c>
      <c r="I119" s="26" t="str">
        <f>IF(INDEX(products!$A$1:$G$49,MATCH(orders!$D119,products!$A$1:$A$49,0),MATCH(orders!I$1,products!$A$1:$G$1,0))="Rob","Robusta",IF(INDEX(products!$A$1:$G$49,MATCH(orders!$D119,products!$A$1:$A$49,0),MATCH(orders!I$1,products!$A$1:$G$1,0))="Exc","Excelsa",IF(INDEX(products!$A$1:$G$49,MATCH(orders!$D119,products!$A$1:$A$49,0),MATCH(orders!I$1,products!$A$1:$G$1,0))="Ara","Arabica","Liberica")))</f>
        <v>Liberica</v>
      </c>
      <c r="J119" s="26" t="str">
        <f>IF(INDEX(products!$A$1:$G$49,MATCH(orders!$D119,products!$A$1:$A$49,0),MATCH(orders!J$1,products!$A$1:$G$1,0))="M","Medium",IF(INDEX(products!$A$1:$G$49,MATCH(orders!$D119,products!$A$1:$A$49,0),MATCH(orders!J$1,products!$A$1:$G$1,0))="L","Light","Dark"))</f>
        <v>Light</v>
      </c>
      <c r="K119" s="27">
        <f>INDEX(products!$A$1:$G$49,MATCH(orders!$D119,products!$A$1:$A$49,0),MATCH(orders!K$1,products!$A$1:$G$1,0))</f>
        <v>0.5</v>
      </c>
      <c r="L119" s="28">
        <f>INDEX(products!$A$1:$G$49,MATCH(orders!$D119,products!$A$1:$A$49,0),MATCH(orders!L$1,products!$A$1:$G$1,0))</f>
        <v>9.51</v>
      </c>
      <c r="M119" s="21">
        <f>E119*L119</f>
        <v>38.04</v>
      </c>
      <c r="N119" s="7" t="str">
        <f>VLOOKUP(orders!$F119,customers!B$1:I$1001,8,FALSE)</f>
        <v>No</v>
      </c>
    </row>
    <row r="120" spans="1:14" x14ac:dyDescent="0.3">
      <c r="A120" s="12" t="s">
        <v>1152</v>
      </c>
      <c r="B120" s="18">
        <v>43760</v>
      </c>
      <c r="C120" s="12" t="s">
        <v>1153</v>
      </c>
      <c r="D120" s="6" t="s">
        <v>6144</v>
      </c>
      <c r="E120" s="12">
        <v>3</v>
      </c>
      <c r="F120" s="12" t="str">
        <f>VLOOKUP(C120,customers!A$1:I$1001,2,FALSE)</f>
        <v>Muffin Yallop</v>
      </c>
      <c r="G120" s="12" t="str">
        <f>IF(VLOOKUP(C120,customers!A$1:I$1001,3,FALSE)=0," ",VLOOKUP(C120,customers!A$1:I$1001,3,FALSE))</f>
        <v>myallop3a@fema.gov</v>
      </c>
      <c r="H120" s="12" t="str">
        <f>VLOOKUP(C120,customers!A$1:I$1001,7,FALSE)</f>
        <v>United States</v>
      </c>
      <c r="I120" s="15" t="str">
        <f>IF(INDEX(products!$A$1:$G$49,MATCH(orders!$D120,products!$A$1:$A$49,0),MATCH(orders!I$1,products!$A$1:$G$1,0))="Rob","Robusta",IF(INDEX(products!$A$1:$G$49,MATCH(orders!$D120,products!$A$1:$A$49,0),MATCH(orders!I$1,products!$A$1:$G$1,0))="Exc","Excelsa",IF(INDEX(products!$A$1:$G$49,MATCH(orders!$D120,products!$A$1:$A$49,0),MATCH(orders!I$1,products!$A$1:$G$1,0))="Ara","Arabica","Liberica")))</f>
        <v>Excelsa</v>
      </c>
      <c r="J120" s="15" t="str">
        <f>IF(INDEX(products!$A$1:$G$49,MATCH(orders!$D120,products!$A$1:$A$49,0),MATCH(orders!J$1,products!$A$1:$G$1,0))="M","Medium",IF(INDEX(products!$A$1:$G$49,MATCH(orders!$D120,products!$A$1:$A$49,0),MATCH(orders!J$1,products!$A$1:$G$1,0))="L","Light","Dark"))</f>
        <v>Dark</v>
      </c>
      <c r="K120" s="24">
        <f>INDEX(products!$A$1:$G$49,MATCH(orders!$D120,products!$A$1:$A$49,0),MATCH(orders!K$1,products!$A$1:$G$1,0))</f>
        <v>0.5</v>
      </c>
      <c r="L120" s="25">
        <f>INDEX(products!$A$1:$G$49,MATCH(orders!$D120,products!$A$1:$A$49,0),MATCH(orders!L$1,products!$A$1:$G$1,0))</f>
        <v>7.29</v>
      </c>
      <c r="M120" s="22">
        <f>E120*L120</f>
        <v>21.87</v>
      </c>
      <c r="N120" s="6" t="str">
        <f>VLOOKUP(orders!$F120,customers!B$1:I$1001,8,FALSE)</f>
        <v>Yes</v>
      </c>
    </row>
    <row r="121" spans="1:14" x14ac:dyDescent="0.3">
      <c r="A121" s="2" t="s">
        <v>1158</v>
      </c>
      <c r="B121" s="17">
        <v>44471</v>
      </c>
      <c r="C121" s="2" t="s">
        <v>1159</v>
      </c>
      <c r="D121" s="7" t="s">
        <v>6156</v>
      </c>
      <c r="E121" s="2">
        <v>1</v>
      </c>
      <c r="F121" s="2" t="str">
        <f>VLOOKUP(C121,customers!A$1:I$1001,2,FALSE)</f>
        <v>Cordi Switsur</v>
      </c>
      <c r="G121" s="2" t="str">
        <f>IF(VLOOKUP(C121,customers!A$1:I$1001,3,FALSE)=0," ",VLOOKUP(C121,customers!A$1:I$1001,3,FALSE))</f>
        <v>cswitsur3b@chronoengine.com</v>
      </c>
      <c r="H121" s="2" t="str">
        <f>VLOOKUP(C121,customers!A$1:I$1001,7,FALSE)</f>
        <v>United States</v>
      </c>
      <c r="I121" s="26" t="str">
        <f>IF(INDEX(products!$A$1:$G$49,MATCH(orders!$D121,products!$A$1:$A$49,0),MATCH(orders!I$1,products!$A$1:$G$1,0))="Rob","Robusta",IF(INDEX(products!$A$1:$G$49,MATCH(orders!$D121,products!$A$1:$A$49,0),MATCH(orders!I$1,products!$A$1:$G$1,0))="Exc","Excelsa",IF(INDEX(products!$A$1:$G$49,MATCH(orders!$D121,products!$A$1:$A$49,0),MATCH(orders!I$1,products!$A$1:$G$1,0))="Ara","Arabica","Liberica")))</f>
        <v>Excelsa</v>
      </c>
      <c r="J121" s="26" t="str">
        <f>IF(INDEX(products!$A$1:$G$49,MATCH(orders!$D121,products!$A$1:$A$49,0),MATCH(orders!J$1,products!$A$1:$G$1,0))="M","Medium",IF(INDEX(products!$A$1:$G$49,MATCH(orders!$D121,products!$A$1:$A$49,0),MATCH(orders!J$1,products!$A$1:$G$1,0))="L","Light","Dark"))</f>
        <v>Medium</v>
      </c>
      <c r="K121" s="27">
        <f>INDEX(products!$A$1:$G$49,MATCH(orders!$D121,products!$A$1:$A$49,0),MATCH(orders!K$1,products!$A$1:$G$1,0))</f>
        <v>0.2</v>
      </c>
      <c r="L121" s="28">
        <f>INDEX(products!$A$1:$G$49,MATCH(orders!$D121,products!$A$1:$A$49,0),MATCH(orders!L$1,products!$A$1:$G$1,0))</f>
        <v>4.125</v>
      </c>
      <c r="M121" s="21">
        <f>E121*L121</f>
        <v>4.125</v>
      </c>
      <c r="N121" s="7" t="str">
        <f>VLOOKUP(orders!$F121,customers!B$1:I$1001,8,FALSE)</f>
        <v>No</v>
      </c>
    </row>
    <row r="122" spans="1:14" x14ac:dyDescent="0.3">
      <c r="A122" s="12" t="s">
        <v>1158</v>
      </c>
      <c r="B122" s="18">
        <v>44471</v>
      </c>
      <c r="C122" s="12" t="s">
        <v>1159</v>
      </c>
      <c r="D122" s="6" t="s">
        <v>6167</v>
      </c>
      <c r="E122" s="12">
        <v>1</v>
      </c>
      <c r="F122" s="12" t="str">
        <f>VLOOKUP(C122,customers!A$1:I$1001,2,FALSE)</f>
        <v>Cordi Switsur</v>
      </c>
      <c r="G122" s="12" t="str">
        <f>IF(VLOOKUP(C122,customers!A$1:I$1001,3,FALSE)=0," ",VLOOKUP(C122,customers!A$1:I$1001,3,FALSE))</f>
        <v>cswitsur3b@chronoengine.com</v>
      </c>
      <c r="H122" s="12" t="str">
        <f>VLOOKUP(C122,customers!A$1:I$1001,7,FALSE)</f>
        <v>United States</v>
      </c>
      <c r="I122" s="15" t="str">
        <f>IF(INDEX(products!$A$1:$G$49,MATCH(orders!$D122,products!$A$1:$A$49,0),MATCH(orders!I$1,products!$A$1:$G$1,0))="Rob","Robusta",IF(INDEX(products!$A$1:$G$49,MATCH(orders!$D122,products!$A$1:$A$49,0),MATCH(orders!I$1,products!$A$1:$G$1,0))="Exc","Excelsa",IF(INDEX(products!$A$1:$G$49,MATCH(orders!$D122,products!$A$1:$A$49,0),MATCH(orders!I$1,products!$A$1:$G$1,0))="Ara","Arabica","Liberica")))</f>
        <v>Arabica</v>
      </c>
      <c r="J122" s="15" t="str">
        <f>IF(INDEX(products!$A$1:$G$49,MATCH(orders!$D122,products!$A$1:$A$49,0),MATCH(orders!J$1,products!$A$1:$G$1,0))="M","Medium",IF(INDEX(products!$A$1:$G$49,MATCH(orders!$D122,products!$A$1:$A$49,0),MATCH(orders!J$1,products!$A$1:$G$1,0))="L","Light","Dark"))</f>
        <v>Light</v>
      </c>
      <c r="K122" s="24">
        <f>INDEX(products!$A$1:$G$49,MATCH(orders!$D122,products!$A$1:$A$49,0),MATCH(orders!K$1,products!$A$1:$G$1,0))</f>
        <v>0.2</v>
      </c>
      <c r="L122" s="25">
        <f>INDEX(products!$A$1:$G$49,MATCH(orders!$D122,products!$A$1:$A$49,0),MATCH(orders!L$1,products!$A$1:$G$1,0))</f>
        <v>3.8849999999999998</v>
      </c>
      <c r="M122" s="22">
        <f>E122*L122</f>
        <v>3.8849999999999998</v>
      </c>
      <c r="N122" s="6" t="str">
        <f>VLOOKUP(orders!$F122,customers!B$1:I$1001,8,FALSE)</f>
        <v>No</v>
      </c>
    </row>
    <row r="123" spans="1:14" x14ac:dyDescent="0.3">
      <c r="A123" s="2" t="s">
        <v>1158</v>
      </c>
      <c r="B123" s="17">
        <v>44471</v>
      </c>
      <c r="C123" s="2" t="s">
        <v>1159</v>
      </c>
      <c r="D123" s="7" t="s">
        <v>6141</v>
      </c>
      <c r="E123" s="2">
        <v>5</v>
      </c>
      <c r="F123" s="2" t="str">
        <f>VLOOKUP(C123,customers!A$1:I$1001,2,FALSE)</f>
        <v>Cordi Switsur</v>
      </c>
      <c r="G123" s="2" t="str">
        <f>IF(VLOOKUP(C123,customers!A$1:I$1001,3,FALSE)=0," ",VLOOKUP(C123,customers!A$1:I$1001,3,FALSE))</f>
        <v>cswitsur3b@chronoengine.com</v>
      </c>
      <c r="H123" s="2" t="str">
        <f>VLOOKUP(C123,customers!A$1:I$1001,7,FALSE)</f>
        <v>United States</v>
      </c>
      <c r="I123" s="26" t="str">
        <f>IF(INDEX(products!$A$1:$G$49,MATCH(orders!$D123,products!$A$1:$A$49,0),MATCH(orders!I$1,products!$A$1:$G$1,0))="Rob","Robusta",IF(INDEX(products!$A$1:$G$49,MATCH(orders!$D123,products!$A$1:$A$49,0),MATCH(orders!I$1,products!$A$1:$G$1,0))="Exc","Excelsa",IF(INDEX(products!$A$1:$G$49,MATCH(orders!$D123,products!$A$1:$A$49,0),MATCH(orders!I$1,products!$A$1:$G$1,0))="Ara","Arabica","Liberica")))</f>
        <v>Excelsa</v>
      </c>
      <c r="J123" s="26" t="str">
        <f>IF(INDEX(products!$A$1:$G$49,MATCH(orders!$D123,products!$A$1:$A$49,0),MATCH(orders!J$1,products!$A$1:$G$1,0))="M","Medium",IF(INDEX(products!$A$1:$G$49,MATCH(orders!$D123,products!$A$1:$A$49,0),MATCH(orders!J$1,products!$A$1:$G$1,0))="L","Light","Dark"))</f>
        <v>Medium</v>
      </c>
      <c r="K123" s="27">
        <f>INDEX(products!$A$1:$G$49,MATCH(orders!$D123,products!$A$1:$A$49,0),MATCH(orders!K$1,products!$A$1:$G$1,0))</f>
        <v>1</v>
      </c>
      <c r="L123" s="28">
        <f>INDEX(products!$A$1:$G$49,MATCH(orders!$D123,products!$A$1:$A$49,0),MATCH(orders!L$1,products!$A$1:$G$1,0))</f>
        <v>13.75</v>
      </c>
      <c r="M123" s="21">
        <f>E123*L123</f>
        <v>68.75</v>
      </c>
      <c r="N123" s="7" t="str">
        <f>VLOOKUP(orders!$F123,customers!B$1:I$1001,8,FALSE)</f>
        <v>No</v>
      </c>
    </row>
    <row r="124" spans="1:14" x14ac:dyDescent="0.3">
      <c r="A124" s="12" t="s">
        <v>1174</v>
      </c>
      <c r="B124" s="18">
        <v>44268</v>
      </c>
      <c r="C124" s="12" t="s">
        <v>1175</v>
      </c>
      <c r="D124" s="6" t="s">
        <v>6158</v>
      </c>
      <c r="E124" s="12">
        <v>4</v>
      </c>
      <c r="F124" s="12" t="str">
        <f>VLOOKUP(C124,customers!A$1:I$1001,2,FALSE)</f>
        <v>Mahala Ludwell</v>
      </c>
      <c r="G124" s="12" t="str">
        <f>IF(VLOOKUP(C124,customers!A$1:I$1001,3,FALSE)=0," ",VLOOKUP(C124,customers!A$1:I$1001,3,FALSE))</f>
        <v>mludwell3e@blogger.com</v>
      </c>
      <c r="H124" s="12" t="str">
        <f>VLOOKUP(C124,customers!A$1:I$1001,7,FALSE)</f>
        <v>United States</v>
      </c>
      <c r="I124" s="15" t="str">
        <f>IF(INDEX(products!$A$1:$G$49,MATCH(orders!$D124,products!$A$1:$A$49,0),MATCH(orders!I$1,products!$A$1:$G$1,0))="Rob","Robusta",IF(INDEX(products!$A$1:$G$49,MATCH(orders!$D124,products!$A$1:$A$49,0),MATCH(orders!I$1,products!$A$1:$G$1,0))="Exc","Excelsa",IF(INDEX(products!$A$1:$G$49,MATCH(orders!$D124,products!$A$1:$A$49,0),MATCH(orders!I$1,products!$A$1:$G$1,0))="Ara","Arabica","Liberica")))</f>
        <v>Arabica</v>
      </c>
      <c r="J124" s="15" t="str">
        <f>IF(INDEX(products!$A$1:$G$49,MATCH(orders!$D124,products!$A$1:$A$49,0),MATCH(orders!J$1,products!$A$1:$G$1,0))="M","Medium",IF(INDEX(products!$A$1:$G$49,MATCH(orders!$D124,products!$A$1:$A$49,0),MATCH(orders!J$1,products!$A$1:$G$1,0))="L","Light","Dark"))</f>
        <v>Dark</v>
      </c>
      <c r="K124" s="24">
        <f>INDEX(products!$A$1:$G$49,MATCH(orders!$D124,products!$A$1:$A$49,0),MATCH(orders!K$1,products!$A$1:$G$1,0))</f>
        <v>0.5</v>
      </c>
      <c r="L124" s="25">
        <f>INDEX(products!$A$1:$G$49,MATCH(orders!$D124,products!$A$1:$A$49,0),MATCH(orders!L$1,products!$A$1:$G$1,0))</f>
        <v>5.97</v>
      </c>
      <c r="M124" s="22">
        <f>E124*L124</f>
        <v>23.88</v>
      </c>
      <c r="N124" s="6" t="str">
        <f>VLOOKUP(orders!$F124,customers!B$1:I$1001,8,FALSE)</f>
        <v>Yes</v>
      </c>
    </row>
    <row r="125" spans="1:14" x14ac:dyDescent="0.3">
      <c r="A125" s="2" t="s">
        <v>1180</v>
      </c>
      <c r="B125" s="17">
        <v>44724</v>
      </c>
      <c r="C125" s="2" t="s">
        <v>1181</v>
      </c>
      <c r="D125" s="7" t="s">
        <v>6164</v>
      </c>
      <c r="E125" s="2">
        <v>4</v>
      </c>
      <c r="F125" s="2" t="str">
        <f>VLOOKUP(C125,customers!A$1:I$1001,2,FALSE)</f>
        <v>Doll Beauchamp</v>
      </c>
      <c r="G125" s="2" t="str">
        <f>IF(VLOOKUP(C125,customers!A$1:I$1001,3,FALSE)=0," ",VLOOKUP(C125,customers!A$1:I$1001,3,FALSE))</f>
        <v>dbeauchamp3f@usda.gov</v>
      </c>
      <c r="H125" s="2" t="str">
        <f>VLOOKUP(C125,customers!A$1:I$1001,7,FALSE)</f>
        <v>United States</v>
      </c>
      <c r="I125" s="26" t="str">
        <f>IF(INDEX(products!$A$1:$G$49,MATCH(orders!$D125,products!$A$1:$A$49,0),MATCH(orders!I$1,products!$A$1:$G$1,0))="Rob","Robusta",IF(INDEX(products!$A$1:$G$49,MATCH(orders!$D125,products!$A$1:$A$49,0),MATCH(orders!I$1,products!$A$1:$G$1,0))="Exc","Excelsa",IF(INDEX(products!$A$1:$G$49,MATCH(orders!$D125,products!$A$1:$A$49,0),MATCH(orders!I$1,products!$A$1:$G$1,0))="Ara","Arabica","Liberica")))</f>
        <v>Liberica</v>
      </c>
      <c r="J125" s="26" t="str">
        <f>IF(INDEX(products!$A$1:$G$49,MATCH(orders!$D125,products!$A$1:$A$49,0),MATCH(orders!J$1,products!$A$1:$G$1,0))="M","Medium",IF(INDEX(products!$A$1:$G$49,MATCH(orders!$D125,products!$A$1:$A$49,0),MATCH(orders!J$1,products!$A$1:$G$1,0))="L","Light","Dark"))</f>
        <v>Light</v>
      </c>
      <c r="K125" s="27">
        <f>INDEX(products!$A$1:$G$49,MATCH(orders!$D125,products!$A$1:$A$49,0),MATCH(orders!K$1,products!$A$1:$G$1,0))</f>
        <v>2.5</v>
      </c>
      <c r="L125" s="28">
        <f>INDEX(products!$A$1:$G$49,MATCH(orders!$D125,products!$A$1:$A$49,0),MATCH(orders!L$1,products!$A$1:$G$1,0))</f>
        <v>36.454999999999998</v>
      </c>
      <c r="M125" s="21">
        <f>E125*L125</f>
        <v>145.82</v>
      </c>
      <c r="N125" s="7" t="str">
        <f>VLOOKUP(orders!$F125,customers!B$1:I$1001,8,FALSE)</f>
        <v>No</v>
      </c>
    </row>
    <row r="126" spans="1:14" x14ac:dyDescent="0.3">
      <c r="A126" s="12" t="s">
        <v>1186</v>
      </c>
      <c r="B126" s="18">
        <v>43582</v>
      </c>
      <c r="C126" s="12" t="s">
        <v>1187</v>
      </c>
      <c r="D126" s="6" t="s">
        <v>6159</v>
      </c>
      <c r="E126" s="12">
        <v>5</v>
      </c>
      <c r="F126" s="12" t="str">
        <f>VLOOKUP(C126,customers!A$1:I$1001,2,FALSE)</f>
        <v>Stanford Rodliff</v>
      </c>
      <c r="G126" s="12" t="str">
        <f>IF(VLOOKUP(C126,customers!A$1:I$1001,3,FALSE)=0," ",VLOOKUP(C126,customers!A$1:I$1001,3,FALSE))</f>
        <v>srodliff3g@ted.com</v>
      </c>
      <c r="H126" s="12" t="str">
        <f>VLOOKUP(C126,customers!A$1:I$1001,7,FALSE)</f>
        <v>United States</v>
      </c>
      <c r="I126" s="15" t="str">
        <f>IF(INDEX(products!$A$1:$G$49,MATCH(orders!$D126,products!$A$1:$A$49,0),MATCH(orders!I$1,products!$A$1:$G$1,0))="Rob","Robusta",IF(INDEX(products!$A$1:$G$49,MATCH(orders!$D126,products!$A$1:$A$49,0),MATCH(orders!I$1,products!$A$1:$G$1,0))="Exc","Excelsa",IF(INDEX(products!$A$1:$G$49,MATCH(orders!$D126,products!$A$1:$A$49,0),MATCH(orders!I$1,products!$A$1:$G$1,0))="Ara","Arabica","Liberica")))</f>
        <v>Liberica</v>
      </c>
      <c r="J126" s="15" t="str">
        <f>IF(INDEX(products!$A$1:$G$49,MATCH(orders!$D126,products!$A$1:$A$49,0),MATCH(orders!J$1,products!$A$1:$G$1,0))="M","Medium",IF(INDEX(products!$A$1:$G$49,MATCH(orders!$D126,products!$A$1:$A$49,0),MATCH(orders!J$1,products!$A$1:$G$1,0))="L","Light","Dark"))</f>
        <v>Medium</v>
      </c>
      <c r="K126" s="24">
        <f>INDEX(products!$A$1:$G$49,MATCH(orders!$D126,products!$A$1:$A$49,0),MATCH(orders!K$1,products!$A$1:$G$1,0))</f>
        <v>0.2</v>
      </c>
      <c r="L126" s="25">
        <f>INDEX(products!$A$1:$G$49,MATCH(orders!$D126,products!$A$1:$A$49,0),MATCH(orders!L$1,products!$A$1:$G$1,0))</f>
        <v>4.3650000000000002</v>
      </c>
      <c r="M126" s="22">
        <f>E126*L126</f>
        <v>21.825000000000003</v>
      </c>
      <c r="N126" s="6" t="str">
        <f>VLOOKUP(orders!$F126,customers!B$1:I$1001,8,FALSE)</f>
        <v>Yes</v>
      </c>
    </row>
    <row r="127" spans="1:14" x14ac:dyDescent="0.3">
      <c r="A127" s="2" t="s">
        <v>1192</v>
      </c>
      <c r="B127" s="17">
        <v>43608</v>
      </c>
      <c r="C127" s="2" t="s">
        <v>1193</v>
      </c>
      <c r="D127" s="7" t="s">
        <v>6160</v>
      </c>
      <c r="E127" s="2">
        <v>3</v>
      </c>
      <c r="F127" s="2" t="str">
        <f>VLOOKUP(C127,customers!A$1:I$1001,2,FALSE)</f>
        <v>Stevana Woodham</v>
      </c>
      <c r="G127" s="2" t="str">
        <f>IF(VLOOKUP(C127,customers!A$1:I$1001,3,FALSE)=0," ",VLOOKUP(C127,customers!A$1:I$1001,3,FALSE))</f>
        <v>swoodham3h@businesswire.com</v>
      </c>
      <c r="H127" s="2" t="str">
        <f>VLOOKUP(C127,customers!A$1:I$1001,7,FALSE)</f>
        <v>Ireland</v>
      </c>
      <c r="I127" s="26" t="str">
        <f>IF(INDEX(products!$A$1:$G$49,MATCH(orders!$D127,products!$A$1:$A$49,0),MATCH(orders!I$1,products!$A$1:$G$1,0))="Rob","Robusta",IF(INDEX(products!$A$1:$G$49,MATCH(orders!$D127,products!$A$1:$A$49,0),MATCH(orders!I$1,products!$A$1:$G$1,0))="Exc","Excelsa",IF(INDEX(products!$A$1:$G$49,MATCH(orders!$D127,products!$A$1:$A$49,0),MATCH(orders!I$1,products!$A$1:$G$1,0))="Ara","Arabica","Liberica")))</f>
        <v>Liberica</v>
      </c>
      <c r="J127" s="26" t="str">
        <f>IF(INDEX(products!$A$1:$G$49,MATCH(orders!$D127,products!$A$1:$A$49,0),MATCH(orders!J$1,products!$A$1:$G$1,0))="M","Medium",IF(INDEX(products!$A$1:$G$49,MATCH(orders!$D127,products!$A$1:$A$49,0),MATCH(orders!J$1,products!$A$1:$G$1,0))="L","Light","Dark"))</f>
        <v>Medium</v>
      </c>
      <c r="K127" s="27">
        <f>INDEX(products!$A$1:$G$49,MATCH(orders!$D127,products!$A$1:$A$49,0),MATCH(orders!K$1,products!$A$1:$G$1,0))</f>
        <v>0.5</v>
      </c>
      <c r="L127" s="28">
        <f>INDEX(products!$A$1:$G$49,MATCH(orders!$D127,products!$A$1:$A$49,0),MATCH(orders!L$1,products!$A$1:$G$1,0))</f>
        <v>8.73</v>
      </c>
      <c r="M127" s="21">
        <f>E127*L127</f>
        <v>26.19</v>
      </c>
      <c r="N127" s="7" t="str">
        <f>VLOOKUP(orders!$F127,customers!B$1:I$1001,8,FALSE)</f>
        <v>Yes</v>
      </c>
    </row>
    <row r="128" spans="1:14" x14ac:dyDescent="0.3">
      <c r="A128" s="12" t="s">
        <v>1198</v>
      </c>
      <c r="B128" s="18">
        <v>44026</v>
      </c>
      <c r="C128" s="12" t="s">
        <v>1199</v>
      </c>
      <c r="D128" s="6" t="s">
        <v>6155</v>
      </c>
      <c r="E128" s="12">
        <v>1</v>
      </c>
      <c r="F128" s="12" t="str">
        <f>VLOOKUP(C128,customers!A$1:I$1001,2,FALSE)</f>
        <v>Hewet Synnot</v>
      </c>
      <c r="G128" s="12" t="str">
        <f>IF(VLOOKUP(C128,customers!A$1:I$1001,3,FALSE)=0," ",VLOOKUP(C128,customers!A$1:I$1001,3,FALSE))</f>
        <v>hsynnot3i@about.com</v>
      </c>
      <c r="H128" s="12" t="str">
        <f>VLOOKUP(C128,customers!A$1:I$1001,7,FALSE)</f>
        <v>United States</v>
      </c>
      <c r="I128" s="15" t="str">
        <f>IF(INDEX(products!$A$1:$G$49,MATCH(orders!$D128,products!$A$1:$A$49,0),MATCH(orders!I$1,products!$A$1:$G$1,0))="Rob","Robusta",IF(INDEX(products!$A$1:$G$49,MATCH(orders!$D128,products!$A$1:$A$49,0),MATCH(orders!I$1,products!$A$1:$G$1,0))="Exc","Excelsa",IF(INDEX(products!$A$1:$G$49,MATCH(orders!$D128,products!$A$1:$A$49,0),MATCH(orders!I$1,products!$A$1:$G$1,0))="Ara","Arabica","Liberica")))</f>
        <v>Arabica</v>
      </c>
      <c r="J128" s="15" t="str">
        <f>IF(INDEX(products!$A$1:$G$49,MATCH(orders!$D128,products!$A$1:$A$49,0),MATCH(orders!J$1,products!$A$1:$G$1,0))="M","Medium",IF(INDEX(products!$A$1:$G$49,MATCH(orders!$D128,products!$A$1:$A$49,0),MATCH(orders!J$1,products!$A$1:$G$1,0))="L","Light","Dark"))</f>
        <v>Medium</v>
      </c>
      <c r="K128" s="24">
        <f>INDEX(products!$A$1:$G$49,MATCH(orders!$D128,products!$A$1:$A$49,0),MATCH(orders!K$1,products!$A$1:$G$1,0))</f>
        <v>1</v>
      </c>
      <c r="L128" s="25">
        <f>INDEX(products!$A$1:$G$49,MATCH(orders!$D128,products!$A$1:$A$49,0),MATCH(orders!L$1,products!$A$1:$G$1,0))</f>
        <v>11.25</v>
      </c>
      <c r="M128" s="22">
        <f>E128*L128</f>
        <v>11.25</v>
      </c>
      <c r="N128" s="6" t="str">
        <f>VLOOKUP(orders!$F128,customers!B$1:I$1001,8,FALSE)</f>
        <v>No</v>
      </c>
    </row>
    <row r="129" spans="1:14" x14ac:dyDescent="0.3">
      <c r="A129" s="2" t="s">
        <v>1204</v>
      </c>
      <c r="B129" s="17">
        <v>44510</v>
      </c>
      <c r="C129" s="2" t="s">
        <v>1205</v>
      </c>
      <c r="D129" s="7" t="s">
        <v>6143</v>
      </c>
      <c r="E129" s="2">
        <v>6</v>
      </c>
      <c r="F129" s="2" t="str">
        <f>VLOOKUP(C129,customers!A$1:I$1001,2,FALSE)</f>
        <v>Raleigh Lepere</v>
      </c>
      <c r="G129" s="2" t="str">
        <f>IF(VLOOKUP(C129,customers!A$1:I$1001,3,FALSE)=0," ",VLOOKUP(C129,customers!A$1:I$1001,3,FALSE))</f>
        <v>rlepere3j@shop-pro.jp</v>
      </c>
      <c r="H129" s="2" t="str">
        <f>VLOOKUP(C129,customers!A$1:I$1001,7,FALSE)</f>
        <v>Ireland</v>
      </c>
      <c r="I129" s="26" t="str">
        <f>IF(INDEX(products!$A$1:$G$49,MATCH(orders!$D129,products!$A$1:$A$49,0),MATCH(orders!I$1,products!$A$1:$G$1,0))="Rob","Robusta",IF(INDEX(products!$A$1:$G$49,MATCH(orders!$D129,products!$A$1:$A$49,0),MATCH(orders!I$1,products!$A$1:$G$1,0))="Exc","Excelsa",IF(INDEX(products!$A$1:$G$49,MATCH(orders!$D129,products!$A$1:$A$49,0),MATCH(orders!I$1,products!$A$1:$G$1,0))="Ara","Arabica","Liberica")))</f>
        <v>Liberica</v>
      </c>
      <c r="J129" s="26" t="str">
        <f>IF(INDEX(products!$A$1:$G$49,MATCH(orders!$D129,products!$A$1:$A$49,0),MATCH(orders!J$1,products!$A$1:$G$1,0))="M","Medium",IF(INDEX(products!$A$1:$G$49,MATCH(orders!$D129,products!$A$1:$A$49,0),MATCH(orders!J$1,products!$A$1:$G$1,0))="L","Light","Dark"))</f>
        <v>Dark</v>
      </c>
      <c r="K129" s="27">
        <f>INDEX(products!$A$1:$G$49,MATCH(orders!$D129,products!$A$1:$A$49,0),MATCH(orders!K$1,products!$A$1:$G$1,0))</f>
        <v>1</v>
      </c>
      <c r="L129" s="28">
        <f>INDEX(products!$A$1:$G$49,MATCH(orders!$D129,products!$A$1:$A$49,0),MATCH(orders!L$1,products!$A$1:$G$1,0))</f>
        <v>12.95</v>
      </c>
      <c r="M129" s="21">
        <f>E129*L129</f>
        <v>77.699999999999989</v>
      </c>
      <c r="N129" s="7" t="str">
        <f>VLOOKUP(orders!$F129,customers!B$1:I$1001,8,FALSE)</f>
        <v>No</v>
      </c>
    </row>
    <row r="130" spans="1:14" x14ac:dyDescent="0.3">
      <c r="A130" s="12" t="s">
        <v>1210</v>
      </c>
      <c r="B130" s="18">
        <v>44439</v>
      </c>
      <c r="C130" s="12" t="s">
        <v>1211</v>
      </c>
      <c r="D130" s="6" t="s">
        <v>6157</v>
      </c>
      <c r="E130" s="12">
        <v>1</v>
      </c>
      <c r="F130" s="12" t="str">
        <f>VLOOKUP(C130,customers!A$1:I$1001,2,FALSE)</f>
        <v>Timofei Woofinden</v>
      </c>
      <c r="G130" s="12" t="str">
        <f>IF(VLOOKUP(C130,customers!A$1:I$1001,3,FALSE)=0," ",VLOOKUP(C130,customers!A$1:I$1001,3,FALSE))</f>
        <v>twoofinden3k@businesswire.com</v>
      </c>
      <c r="H130" s="12" t="str">
        <f>VLOOKUP(C130,customers!A$1:I$1001,7,FALSE)</f>
        <v>United States</v>
      </c>
      <c r="I130" s="15" t="str">
        <f>IF(INDEX(products!$A$1:$G$49,MATCH(orders!$D130,products!$A$1:$A$49,0),MATCH(orders!I$1,products!$A$1:$G$1,0))="Rob","Robusta",IF(INDEX(products!$A$1:$G$49,MATCH(orders!$D130,products!$A$1:$A$49,0),MATCH(orders!I$1,products!$A$1:$G$1,0))="Exc","Excelsa",IF(INDEX(products!$A$1:$G$49,MATCH(orders!$D130,products!$A$1:$A$49,0),MATCH(orders!I$1,products!$A$1:$G$1,0))="Ara","Arabica","Liberica")))</f>
        <v>Arabica</v>
      </c>
      <c r="J130" s="15" t="str">
        <f>IF(INDEX(products!$A$1:$G$49,MATCH(orders!$D130,products!$A$1:$A$49,0),MATCH(orders!J$1,products!$A$1:$G$1,0))="M","Medium",IF(INDEX(products!$A$1:$G$49,MATCH(orders!$D130,products!$A$1:$A$49,0),MATCH(orders!J$1,products!$A$1:$G$1,0))="L","Light","Dark"))</f>
        <v>Medium</v>
      </c>
      <c r="K130" s="24">
        <f>INDEX(products!$A$1:$G$49,MATCH(orders!$D130,products!$A$1:$A$49,0),MATCH(orders!K$1,products!$A$1:$G$1,0))</f>
        <v>0.5</v>
      </c>
      <c r="L130" s="25">
        <f>INDEX(products!$A$1:$G$49,MATCH(orders!$D130,products!$A$1:$A$49,0),MATCH(orders!L$1,products!$A$1:$G$1,0))</f>
        <v>6.75</v>
      </c>
      <c r="M130" s="22">
        <f>E130*L130</f>
        <v>6.75</v>
      </c>
      <c r="N130" s="6" t="str">
        <f>VLOOKUP(orders!$F130,customers!B$1:I$1001,8,FALSE)</f>
        <v>No</v>
      </c>
    </row>
    <row r="131" spans="1:14" x14ac:dyDescent="0.3">
      <c r="A131" s="2" t="s">
        <v>1216</v>
      </c>
      <c r="B131" s="17">
        <v>43652</v>
      </c>
      <c r="C131" s="2" t="s">
        <v>1217</v>
      </c>
      <c r="D131" s="7" t="s">
        <v>6183</v>
      </c>
      <c r="E131" s="2">
        <v>1</v>
      </c>
      <c r="F131" s="2" t="str">
        <f>VLOOKUP(C131,customers!A$1:I$1001,2,FALSE)</f>
        <v>Evelina Dacca</v>
      </c>
      <c r="G131" s="2" t="str">
        <f>IF(VLOOKUP(C131,customers!A$1:I$1001,3,FALSE)=0," ",VLOOKUP(C131,customers!A$1:I$1001,3,FALSE))</f>
        <v>edacca3l@google.pl</v>
      </c>
      <c r="H131" s="2" t="str">
        <f>VLOOKUP(C131,customers!A$1:I$1001,7,FALSE)</f>
        <v>United States</v>
      </c>
      <c r="I131" s="26" t="str">
        <f>IF(INDEX(products!$A$1:$G$49,MATCH(orders!$D131,products!$A$1:$A$49,0),MATCH(orders!I$1,products!$A$1:$G$1,0))="Rob","Robusta",IF(INDEX(products!$A$1:$G$49,MATCH(orders!$D131,products!$A$1:$A$49,0),MATCH(orders!I$1,products!$A$1:$G$1,0))="Exc","Excelsa",IF(INDEX(products!$A$1:$G$49,MATCH(orders!$D131,products!$A$1:$A$49,0),MATCH(orders!I$1,products!$A$1:$G$1,0))="Ara","Arabica","Liberica")))</f>
        <v>Excelsa</v>
      </c>
      <c r="J131" s="26" t="str">
        <f>IF(INDEX(products!$A$1:$G$49,MATCH(orders!$D131,products!$A$1:$A$49,0),MATCH(orders!J$1,products!$A$1:$G$1,0))="M","Medium",IF(INDEX(products!$A$1:$G$49,MATCH(orders!$D131,products!$A$1:$A$49,0),MATCH(orders!J$1,products!$A$1:$G$1,0))="L","Light","Dark"))</f>
        <v>Dark</v>
      </c>
      <c r="K131" s="27">
        <f>INDEX(products!$A$1:$G$49,MATCH(orders!$D131,products!$A$1:$A$49,0),MATCH(orders!K$1,products!$A$1:$G$1,0))</f>
        <v>1</v>
      </c>
      <c r="L131" s="28">
        <f>INDEX(products!$A$1:$G$49,MATCH(orders!$D131,products!$A$1:$A$49,0),MATCH(orders!L$1,products!$A$1:$G$1,0))</f>
        <v>12.15</v>
      </c>
      <c r="M131" s="21">
        <f>E131*L131</f>
        <v>12.15</v>
      </c>
      <c r="N131" s="7" t="str">
        <f>VLOOKUP(orders!$F131,customers!B$1:I$1001,8,FALSE)</f>
        <v>Yes</v>
      </c>
    </row>
    <row r="132" spans="1:14" x14ac:dyDescent="0.3">
      <c r="A132" s="12" t="s">
        <v>1222</v>
      </c>
      <c r="B132" s="18">
        <v>44624</v>
      </c>
      <c r="C132" s="12" t="s">
        <v>1223</v>
      </c>
      <c r="D132" s="6" t="s">
        <v>6182</v>
      </c>
      <c r="E132" s="12">
        <v>5</v>
      </c>
      <c r="F132" s="12" t="str">
        <f>VLOOKUP(C132,customers!A$1:I$1001,2,FALSE)</f>
        <v>Bidget Tremellier</v>
      </c>
      <c r="G132" s="12" t="str">
        <f>IF(VLOOKUP(C132,customers!A$1:I$1001,3,FALSE)=0," ",VLOOKUP(C132,customers!A$1:I$1001,3,FALSE))</f>
        <v xml:space="preserve"> </v>
      </c>
      <c r="H132" s="12" t="str">
        <f>VLOOKUP(C132,customers!A$1:I$1001,7,FALSE)</f>
        <v>Ireland</v>
      </c>
      <c r="I132" s="15" t="str">
        <f>IF(INDEX(products!$A$1:$G$49,MATCH(orders!$D132,products!$A$1:$A$49,0),MATCH(orders!I$1,products!$A$1:$G$1,0))="Rob","Robusta",IF(INDEX(products!$A$1:$G$49,MATCH(orders!$D132,products!$A$1:$A$49,0),MATCH(orders!I$1,products!$A$1:$G$1,0))="Exc","Excelsa",IF(INDEX(products!$A$1:$G$49,MATCH(orders!$D132,products!$A$1:$A$49,0),MATCH(orders!I$1,products!$A$1:$G$1,0))="Ara","Arabica","Liberica")))</f>
        <v>Arabica</v>
      </c>
      <c r="J132" s="15" t="str">
        <f>IF(INDEX(products!$A$1:$G$49,MATCH(orders!$D132,products!$A$1:$A$49,0),MATCH(orders!J$1,products!$A$1:$G$1,0))="M","Medium",IF(INDEX(products!$A$1:$G$49,MATCH(orders!$D132,products!$A$1:$A$49,0),MATCH(orders!J$1,products!$A$1:$G$1,0))="L","Light","Dark"))</f>
        <v>Light</v>
      </c>
      <c r="K132" s="24">
        <f>INDEX(products!$A$1:$G$49,MATCH(orders!$D132,products!$A$1:$A$49,0),MATCH(orders!K$1,products!$A$1:$G$1,0))</f>
        <v>2.5</v>
      </c>
      <c r="L132" s="25">
        <f>INDEX(products!$A$1:$G$49,MATCH(orders!$D132,products!$A$1:$A$49,0),MATCH(orders!L$1,products!$A$1:$G$1,0))</f>
        <v>29.784999999999997</v>
      </c>
      <c r="M132" s="22">
        <f>E132*L132</f>
        <v>148.92499999999998</v>
      </c>
      <c r="N132" s="6" t="str">
        <f>VLOOKUP(orders!$F132,customers!B$1:I$1001,8,FALSE)</f>
        <v>Yes</v>
      </c>
    </row>
    <row r="133" spans="1:14" x14ac:dyDescent="0.3">
      <c r="A133" s="2" t="s">
        <v>1227</v>
      </c>
      <c r="B133" s="17">
        <v>44196</v>
      </c>
      <c r="C133" s="2" t="s">
        <v>1228</v>
      </c>
      <c r="D133" s="7" t="s">
        <v>6144</v>
      </c>
      <c r="E133" s="2">
        <v>2</v>
      </c>
      <c r="F133" s="2" t="str">
        <f>VLOOKUP(C133,customers!A$1:I$1001,2,FALSE)</f>
        <v>Bobinette Hindsberg</v>
      </c>
      <c r="G133" s="2" t="str">
        <f>IF(VLOOKUP(C133,customers!A$1:I$1001,3,FALSE)=0," ",VLOOKUP(C133,customers!A$1:I$1001,3,FALSE))</f>
        <v>bhindsberg3n@blogs.com</v>
      </c>
      <c r="H133" s="2" t="str">
        <f>VLOOKUP(C133,customers!A$1:I$1001,7,FALSE)</f>
        <v>United States</v>
      </c>
      <c r="I133" s="26" t="str">
        <f>IF(INDEX(products!$A$1:$G$49,MATCH(orders!$D133,products!$A$1:$A$49,0),MATCH(orders!I$1,products!$A$1:$G$1,0))="Rob","Robusta",IF(INDEX(products!$A$1:$G$49,MATCH(orders!$D133,products!$A$1:$A$49,0),MATCH(orders!I$1,products!$A$1:$G$1,0))="Exc","Excelsa",IF(INDEX(products!$A$1:$G$49,MATCH(orders!$D133,products!$A$1:$A$49,0),MATCH(orders!I$1,products!$A$1:$G$1,0))="Ara","Arabica","Liberica")))</f>
        <v>Excelsa</v>
      </c>
      <c r="J133" s="26" t="str">
        <f>IF(INDEX(products!$A$1:$G$49,MATCH(orders!$D133,products!$A$1:$A$49,0),MATCH(orders!J$1,products!$A$1:$G$1,0))="M","Medium",IF(INDEX(products!$A$1:$G$49,MATCH(orders!$D133,products!$A$1:$A$49,0),MATCH(orders!J$1,products!$A$1:$G$1,0))="L","Light","Dark"))</f>
        <v>Dark</v>
      </c>
      <c r="K133" s="27">
        <f>INDEX(products!$A$1:$G$49,MATCH(orders!$D133,products!$A$1:$A$49,0),MATCH(orders!K$1,products!$A$1:$G$1,0))</f>
        <v>0.5</v>
      </c>
      <c r="L133" s="28">
        <f>INDEX(products!$A$1:$G$49,MATCH(orders!$D133,products!$A$1:$A$49,0),MATCH(orders!L$1,products!$A$1:$G$1,0))</f>
        <v>7.29</v>
      </c>
      <c r="M133" s="21">
        <f>E133*L133</f>
        <v>14.58</v>
      </c>
      <c r="N133" s="7" t="str">
        <f>VLOOKUP(orders!$F133,customers!B$1:I$1001,8,FALSE)</f>
        <v>Yes</v>
      </c>
    </row>
    <row r="134" spans="1:14" x14ac:dyDescent="0.3">
      <c r="A134" s="12" t="s">
        <v>1233</v>
      </c>
      <c r="B134" s="18">
        <v>44043</v>
      </c>
      <c r="C134" s="12" t="s">
        <v>1234</v>
      </c>
      <c r="D134" s="6" t="s">
        <v>6182</v>
      </c>
      <c r="E134" s="12">
        <v>5</v>
      </c>
      <c r="F134" s="12" t="str">
        <f>VLOOKUP(C134,customers!A$1:I$1001,2,FALSE)</f>
        <v>Osbert Robins</v>
      </c>
      <c r="G134" s="12" t="str">
        <f>IF(VLOOKUP(C134,customers!A$1:I$1001,3,FALSE)=0," ",VLOOKUP(C134,customers!A$1:I$1001,3,FALSE))</f>
        <v>orobins3o@salon.com</v>
      </c>
      <c r="H134" s="12" t="str">
        <f>VLOOKUP(C134,customers!A$1:I$1001,7,FALSE)</f>
        <v>United States</v>
      </c>
      <c r="I134" s="15" t="str">
        <f>IF(INDEX(products!$A$1:$G$49,MATCH(orders!$D134,products!$A$1:$A$49,0),MATCH(orders!I$1,products!$A$1:$G$1,0))="Rob","Robusta",IF(INDEX(products!$A$1:$G$49,MATCH(orders!$D134,products!$A$1:$A$49,0),MATCH(orders!I$1,products!$A$1:$G$1,0))="Exc","Excelsa",IF(INDEX(products!$A$1:$G$49,MATCH(orders!$D134,products!$A$1:$A$49,0),MATCH(orders!I$1,products!$A$1:$G$1,0))="Ara","Arabica","Liberica")))</f>
        <v>Arabica</v>
      </c>
      <c r="J134" s="15" t="str">
        <f>IF(INDEX(products!$A$1:$G$49,MATCH(orders!$D134,products!$A$1:$A$49,0),MATCH(orders!J$1,products!$A$1:$G$1,0))="M","Medium",IF(INDEX(products!$A$1:$G$49,MATCH(orders!$D134,products!$A$1:$A$49,0),MATCH(orders!J$1,products!$A$1:$G$1,0))="L","Light","Dark"))</f>
        <v>Light</v>
      </c>
      <c r="K134" s="24">
        <f>INDEX(products!$A$1:$G$49,MATCH(orders!$D134,products!$A$1:$A$49,0),MATCH(orders!K$1,products!$A$1:$G$1,0))</f>
        <v>2.5</v>
      </c>
      <c r="L134" s="25">
        <f>INDEX(products!$A$1:$G$49,MATCH(orders!$D134,products!$A$1:$A$49,0),MATCH(orders!L$1,products!$A$1:$G$1,0))</f>
        <v>29.784999999999997</v>
      </c>
      <c r="M134" s="22">
        <f>E134*L134</f>
        <v>148.92499999999998</v>
      </c>
      <c r="N134" s="6" t="str">
        <f>VLOOKUP(orders!$F134,customers!B$1:I$1001,8,FALSE)</f>
        <v>Yes</v>
      </c>
    </row>
    <row r="135" spans="1:14" x14ac:dyDescent="0.3">
      <c r="A135" s="2" t="s">
        <v>1239</v>
      </c>
      <c r="B135" s="17">
        <v>44340</v>
      </c>
      <c r="C135" s="2" t="s">
        <v>1240</v>
      </c>
      <c r="D135" s="7" t="s">
        <v>6143</v>
      </c>
      <c r="E135" s="2">
        <v>1</v>
      </c>
      <c r="F135" s="2" t="str">
        <f>VLOOKUP(C135,customers!A$1:I$1001,2,FALSE)</f>
        <v>Othello Syseland</v>
      </c>
      <c r="G135" s="2" t="str">
        <f>IF(VLOOKUP(C135,customers!A$1:I$1001,3,FALSE)=0," ",VLOOKUP(C135,customers!A$1:I$1001,3,FALSE))</f>
        <v>osyseland3p@independent.co.uk</v>
      </c>
      <c r="H135" s="2" t="str">
        <f>VLOOKUP(C135,customers!A$1:I$1001,7,FALSE)</f>
        <v>United States</v>
      </c>
      <c r="I135" s="26" t="str">
        <f>IF(INDEX(products!$A$1:$G$49,MATCH(orders!$D135,products!$A$1:$A$49,0),MATCH(orders!I$1,products!$A$1:$G$1,0))="Rob","Robusta",IF(INDEX(products!$A$1:$G$49,MATCH(orders!$D135,products!$A$1:$A$49,0),MATCH(orders!I$1,products!$A$1:$G$1,0))="Exc","Excelsa",IF(INDEX(products!$A$1:$G$49,MATCH(orders!$D135,products!$A$1:$A$49,0),MATCH(orders!I$1,products!$A$1:$G$1,0))="Ara","Arabica","Liberica")))</f>
        <v>Liberica</v>
      </c>
      <c r="J135" s="26" t="str">
        <f>IF(INDEX(products!$A$1:$G$49,MATCH(orders!$D135,products!$A$1:$A$49,0),MATCH(orders!J$1,products!$A$1:$G$1,0))="M","Medium",IF(INDEX(products!$A$1:$G$49,MATCH(orders!$D135,products!$A$1:$A$49,0),MATCH(orders!J$1,products!$A$1:$G$1,0))="L","Light","Dark"))</f>
        <v>Dark</v>
      </c>
      <c r="K135" s="27">
        <f>INDEX(products!$A$1:$G$49,MATCH(orders!$D135,products!$A$1:$A$49,0),MATCH(orders!K$1,products!$A$1:$G$1,0))</f>
        <v>1</v>
      </c>
      <c r="L135" s="28">
        <f>INDEX(products!$A$1:$G$49,MATCH(orders!$D135,products!$A$1:$A$49,0),MATCH(orders!L$1,products!$A$1:$G$1,0))</f>
        <v>12.95</v>
      </c>
      <c r="M135" s="21">
        <f>E135*L135</f>
        <v>12.95</v>
      </c>
      <c r="N135" s="7" t="str">
        <f>VLOOKUP(orders!$F135,customers!B$1:I$1001,8,FALSE)</f>
        <v>No</v>
      </c>
    </row>
    <row r="136" spans="1:14" x14ac:dyDescent="0.3">
      <c r="A136" s="12" t="s">
        <v>1245</v>
      </c>
      <c r="B136" s="18">
        <v>44758</v>
      </c>
      <c r="C136" s="12" t="s">
        <v>1246</v>
      </c>
      <c r="D136" s="6" t="s">
        <v>6166</v>
      </c>
      <c r="E136" s="12">
        <v>3</v>
      </c>
      <c r="F136" s="12" t="str">
        <f>VLOOKUP(C136,customers!A$1:I$1001,2,FALSE)</f>
        <v>Ewell Hanby</v>
      </c>
      <c r="G136" s="12" t="str">
        <f>IF(VLOOKUP(C136,customers!A$1:I$1001,3,FALSE)=0," ",VLOOKUP(C136,customers!A$1:I$1001,3,FALSE))</f>
        <v xml:space="preserve"> </v>
      </c>
      <c r="H136" s="12" t="str">
        <f>VLOOKUP(C136,customers!A$1:I$1001,7,FALSE)</f>
        <v>United States</v>
      </c>
      <c r="I136" s="15" t="str">
        <f>IF(INDEX(products!$A$1:$G$49,MATCH(orders!$D136,products!$A$1:$A$49,0),MATCH(orders!I$1,products!$A$1:$G$1,0))="Rob","Robusta",IF(INDEX(products!$A$1:$G$49,MATCH(orders!$D136,products!$A$1:$A$49,0),MATCH(orders!I$1,products!$A$1:$G$1,0))="Exc","Excelsa",IF(INDEX(products!$A$1:$G$49,MATCH(orders!$D136,products!$A$1:$A$49,0),MATCH(orders!I$1,products!$A$1:$G$1,0))="Ara","Arabica","Liberica")))</f>
        <v>Excelsa</v>
      </c>
      <c r="J136" s="15" t="str">
        <f>IF(INDEX(products!$A$1:$G$49,MATCH(orders!$D136,products!$A$1:$A$49,0),MATCH(orders!J$1,products!$A$1:$G$1,0))="M","Medium",IF(INDEX(products!$A$1:$G$49,MATCH(orders!$D136,products!$A$1:$A$49,0),MATCH(orders!J$1,products!$A$1:$G$1,0))="L","Light","Dark"))</f>
        <v>Medium</v>
      </c>
      <c r="K136" s="24">
        <f>INDEX(products!$A$1:$G$49,MATCH(orders!$D136,products!$A$1:$A$49,0),MATCH(orders!K$1,products!$A$1:$G$1,0))</f>
        <v>2.5</v>
      </c>
      <c r="L136" s="25">
        <f>INDEX(products!$A$1:$G$49,MATCH(orders!$D136,products!$A$1:$A$49,0),MATCH(orders!L$1,products!$A$1:$G$1,0))</f>
        <v>31.624999999999996</v>
      </c>
      <c r="M136" s="22">
        <f>E136*L136</f>
        <v>94.874999999999986</v>
      </c>
      <c r="N136" s="6" t="str">
        <f>VLOOKUP(orders!$F136,customers!B$1:I$1001,8,FALSE)</f>
        <v>Yes</v>
      </c>
    </row>
    <row r="137" spans="1:14" x14ac:dyDescent="0.3">
      <c r="A137" s="2" t="s">
        <v>1249</v>
      </c>
      <c r="B137" s="17">
        <v>44232</v>
      </c>
      <c r="C137" s="2" t="s">
        <v>976</v>
      </c>
      <c r="D137" s="7" t="s">
        <v>6180</v>
      </c>
      <c r="E137" s="2">
        <v>5</v>
      </c>
      <c r="F137" s="2" t="str">
        <f>VLOOKUP(C137,customers!A$1:I$1001,2,FALSE)</f>
        <v>Blancha McAmish</v>
      </c>
      <c r="G137" s="2" t="str">
        <f>IF(VLOOKUP(C137,customers!A$1:I$1001,3,FALSE)=0," ",VLOOKUP(C137,customers!A$1:I$1001,3,FALSE))</f>
        <v>bmcamish2e@tripadvisor.com</v>
      </c>
      <c r="H137" s="2" t="str">
        <f>VLOOKUP(C137,customers!A$1:I$1001,7,FALSE)</f>
        <v>United States</v>
      </c>
      <c r="I137" s="26" t="str">
        <f>IF(INDEX(products!$A$1:$G$49,MATCH(orders!$D137,products!$A$1:$A$49,0),MATCH(orders!I$1,products!$A$1:$G$1,0))="Rob","Robusta",IF(INDEX(products!$A$1:$G$49,MATCH(orders!$D137,products!$A$1:$A$49,0),MATCH(orders!I$1,products!$A$1:$G$1,0))="Exc","Excelsa",IF(INDEX(products!$A$1:$G$49,MATCH(orders!$D137,products!$A$1:$A$49,0),MATCH(orders!I$1,products!$A$1:$G$1,0))="Ara","Arabica","Liberica")))</f>
        <v>Arabica</v>
      </c>
      <c r="J137" s="26" t="str">
        <f>IF(INDEX(products!$A$1:$G$49,MATCH(orders!$D137,products!$A$1:$A$49,0),MATCH(orders!J$1,products!$A$1:$G$1,0))="M","Medium",IF(INDEX(products!$A$1:$G$49,MATCH(orders!$D137,products!$A$1:$A$49,0),MATCH(orders!J$1,products!$A$1:$G$1,0))="L","Light","Dark"))</f>
        <v>Light</v>
      </c>
      <c r="K137" s="27">
        <f>INDEX(products!$A$1:$G$49,MATCH(orders!$D137,products!$A$1:$A$49,0),MATCH(orders!K$1,products!$A$1:$G$1,0))</f>
        <v>0.5</v>
      </c>
      <c r="L137" s="28">
        <f>INDEX(products!$A$1:$G$49,MATCH(orders!$D137,products!$A$1:$A$49,0),MATCH(orders!L$1,products!$A$1:$G$1,0))</f>
        <v>7.77</v>
      </c>
      <c r="M137" s="21">
        <f>E137*L137</f>
        <v>38.849999999999994</v>
      </c>
      <c r="N137" s="7" t="str">
        <f>VLOOKUP(orders!$F137,customers!B$1:I$1001,8,FALSE)</f>
        <v>Yes</v>
      </c>
    </row>
    <row r="138" spans="1:14" x14ac:dyDescent="0.3">
      <c r="A138" s="12" t="s">
        <v>1255</v>
      </c>
      <c r="B138" s="18">
        <v>44406</v>
      </c>
      <c r="C138" s="12" t="s">
        <v>1256</v>
      </c>
      <c r="D138" s="6" t="s">
        <v>6154</v>
      </c>
      <c r="E138" s="12">
        <v>4</v>
      </c>
      <c r="F138" s="12" t="str">
        <f>VLOOKUP(C138,customers!A$1:I$1001,2,FALSE)</f>
        <v>Lowell Keenleyside</v>
      </c>
      <c r="G138" s="12" t="str">
        <f>IF(VLOOKUP(C138,customers!A$1:I$1001,3,FALSE)=0," ",VLOOKUP(C138,customers!A$1:I$1001,3,FALSE))</f>
        <v>lkeenleyside3s@topsy.com</v>
      </c>
      <c r="H138" s="12" t="str">
        <f>VLOOKUP(C138,customers!A$1:I$1001,7,FALSE)</f>
        <v>United States</v>
      </c>
      <c r="I138" s="15" t="str">
        <f>IF(INDEX(products!$A$1:$G$49,MATCH(orders!$D138,products!$A$1:$A$49,0),MATCH(orders!I$1,products!$A$1:$G$1,0))="Rob","Robusta",IF(INDEX(products!$A$1:$G$49,MATCH(orders!$D138,products!$A$1:$A$49,0),MATCH(orders!I$1,products!$A$1:$G$1,0))="Exc","Excelsa",IF(INDEX(products!$A$1:$G$49,MATCH(orders!$D138,products!$A$1:$A$49,0),MATCH(orders!I$1,products!$A$1:$G$1,0))="Ara","Arabica","Liberica")))</f>
        <v>Arabica</v>
      </c>
      <c r="J138" s="15" t="str">
        <f>IF(INDEX(products!$A$1:$G$49,MATCH(orders!$D138,products!$A$1:$A$49,0),MATCH(orders!J$1,products!$A$1:$G$1,0))="M","Medium",IF(INDEX(products!$A$1:$G$49,MATCH(orders!$D138,products!$A$1:$A$49,0),MATCH(orders!J$1,products!$A$1:$G$1,0))="L","Light","Dark"))</f>
        <v>Dark</v>
      </c>
      <c r="K138" s="24">
        <f>INDEX(products!$A$1:$G$49,MATCH(orders!$D138,products!$A$1:$A$49,0),MATCH(orders!K$1,products!$A$1:$G$1,0))</f>
        <v>0.2</v>
      </c>
      <c r="L138" s="25">
        <f>INDEX(products!$A$1:$G$49,MATCH(orders!$D138,products!$A$1:$A$49,0),MATCH(orders!L$1,products!$A$1:$G$1,0))</f>
        <v>2.9849999999999999</v>
      </c>
      <c r="M138" s="22">
        <f>E138*L138</f>
        <v>11.94</v>
      </c>
      <c r="N138" s="6" t="str">
        <f>VLOOKUP(orders!$F138,customers!B$1:I$1001,8,FALSE)</f>
        <v>No</v>
      </c>
    </row>
    <row r="139" spans="1:14" x14ac:dyDescent="0.3">
      <c r="A139" s="2" t="s">
        <v>1261</v>
      </c>
      <c r="B139" s="17">
        <v>44637</v>
      </c>
      <c r="C139" s="2" t="s">
        <v>1262</v>
      </c>
      <c r="D139" s="7" t="s">
        <v>6148</v>
      </c>
      <c r="E139" s="2">
        <v>3</v>
      </c>
      <c r="F139" s="2" t="str">
        <f>VLOOKUP(C139,customers!A$1:I$1001,2,FALSE)</f>
        <v>Elonore Joliffe</v>
      </c>
      <c r="G139" s="2" t="str">
        <f>IF(VLOOKUP(C139,customers!A$1:I$1001,3,FALSE)=0," ",VLOOKUP(C139,customers!A$1:I$1001,3,FALSE))</f>
        <v xml:space="preserve"> </v>
      </c>
      <c r="H139" s="2" t="str">
        <f>VLOOKUP(C139,customers!A$1:I$1001,7,FALSE)</f>
        <v>Ireland</v>
      </c>
      <c r="I139" s="26" t="str">
        <f>IF(INDEX(products!$A$1:$G$49,MATCH(orders!$D139,products!$A$1:$A$49,0),MATCH(orders!I$1,products!$A$1:$G$1,0))="Rob","Robusta",IF(INDEX(products!$A$1:$G$49,MATCH(orders!$D139,products!$A$1:$A$49,0),MATCH(orders!I$1,products!$A$1:$G$1,0))="Exc","Excelsa",IF(INDEX(products!$A$1:$G$49,MATCH(orders!$D139,products!$A$1:$A$49,0),MATCH(orders!I$1,products!$A$1:$G$1,0))="Ara","Arabica","Liberica")))</f>
        <v>Excelsa</v>
      </c>
      <c r="J139" s="26" t="str">
        <f>IF(INDEX(products!$A$1:$G$49,MATCH(orders!$D139,products!$A$1:$A$49,0),MATCH(orders!J$1,products!$A$1:$G$1,0))="M","Medium",IF(INDEX(products!$A$1:$G$49,MATCH(orders!$D139,products!$A$1:$A$49,0),MATCH(orders!J$1,products!$A$1:$G$1,0))="L","Light","Dark"))</f>
        <v>Light</v>
      </c>
      <c r="K139" s="27">
        <f>INDEX(products!$A$1:$G$49,MATCH(orders!$D139,products!$A$1:$A$49,0),MATCH(orders!K$1,products!$A$1:$G$1,0))</f>
        <v>2.5</v>
      </c>
      <c r="L139" s="28">
        <f>INDEX(products!$A$1:$G$49,MATCH(orders!$D139,products!$A$1:$A$49,0),MATCH(orders!L$1,products!$A$1:$G$1,0))</f>
        <v>34.154999999999994</v>
      </c>
      <c r="M139" s="21">
        <f>E139*L139</f>
        <v>102.46499999999997</v>
      </c>
      <c r="N139" s="7" t="str">
        <f>VLOOKUP(orders!$F139,customers!B$1:I$1001,8,FALSE)</f>
        <v>No</v>
      </c>
    </row>
    <row r="140" spans="1:14" x14ac:dyDescent="0.3">
      <c r="A140" s="12" t="s">
        <v>1266</v>
      </c>
      <c r="B140" s="18">
        <v>44238</v>
      </c>
      <c r="C140" s="12" t="s">
        <v>1267</v>
      </c>
      <c r="D140" s="6" t="s">
        <v>6183</v>
      </c>
      <c r="E140" s="12">
        <v>4</v>
      </c>
      <c r="F140" s="12" t="str">
        <f>VLOOKUP(C140,customers!A$1:I$1001,2,FALSE)</f>
        <v>Abraham Coleman</v>
      </c>
      <c r="G140" s="12" t="str">
        <f>IF(VLOOKUP(C140,customers!A$1:I$1001,3,FALSE)=0," ",VLOOKUP(C140,customers!A$1:I$1001,3,FALSE))</f>
        <v xml:space="preserve"> </v>
      </c>
      <c r="H140" s="12" t="str">
        <f>VLOOKUP(C140,customers!A$1:I$1001,7,FALSE)</f>
        <v>United States</v>
      </c>
      <c r="I140" s="15" t="str">
        <f>IF(INDEX(products!$A$1:$G$49,MATCH(orders!$D140,products!$A$1:$A$49,0),MATCH(orders!I$1,products!$A$1:$G$1,0))="Rob","Robusta",IF(INDEX(products!$A$1:$G$49,MATCH(orders!$D140,products!$A$1:$A$49,0),MATCH(orders!I$1,products!$A$1:$G$1,0))="Exc","Excelsa",IF(INDEX(products!$A$1:$G$49,MATCH(orders!$D140,products!$A$1:$A$49,0),MATCH(orders!I$1,products!$A$1:$G$1,0))="Ara","Arabica","Liberica")))</f>
        <v>Excelsa</v>
      </c>
      <c r="J140" s="15" t="str">
        <f>IF(INDEX(products!$A$1:$G$49,MATCH(orders!$D140,products!$A$1:$A$49,0),MATCH(orders!J$1,products!$A$1:$G$1,0))="M","Medium",IF(INDEX(products!$A$1:$G$49,MATCH(orders!$D140,products!$A$1:$A$49,0),MATCH(orders!J$1,products!$A$1:$G$1,0))="L","Light","Dark"))</f>
        <v>Dark</v>
      </c>
      <c r="K140" s="24">
        <f>INDEX(products!$A$1:$G$49,MATCH(orders!$D140,products!$A$1:$A$49,0),MATCH(orders!K$1,products!$A$1:$G$1,0))</f>
        <v>1</v>
      </c>
      <c r="L140" s="25">
        <f>INDEX(products!$A$1:$G$49,MATCH(orders!$D140,products!$A$1:$A$49,0),MATCH(orders!L$1,products!$A$1:$G$1,0))</f>
        <v>12.15</v>
      </c>
      <c r="M140" s="22">
        <f>E140*L140</f>
        <v>48.6</v>
      </c>
      <c r="N140" s="6" t="str">
        <f>VLOOKUP(orders!$F140,customers!B$1:I$1001,8,FALSE)</f>
        <v>No</v>
      </c>
    </row>
    <row r="141" spans="1:14" x14ac:dyDescent="0.3">
      <c r="A141" s="2" t="s">
        <v>1271</v>
      </c>
      <c r="B141" s="17">
        <v>43509</v>
      </c>
      <c r="C141" s="2" t="s">
        <v>1272</v>
      </c>
      <c r="D141" s="7" t="s">
        <v>6143</v>
      </c>
      <c r="E141" s="2">
        <v>6</v>
      </c>
      <c r="F141" s="2" t="str">
        <f>VLOOKUP(C141,customers!A$1:I$1001,2,FALSE)</f>
        <v>Rivy Farington</v>
      </c>
      <c r="G141" s="2" t="str">
        <f>IF(VLOOKUP(C141,customers!A$1:I$1001,3,FALSE)=0," ",VLOOKUP(C141,customers!A$1:I$1001,3,FALSE))</f>
        <v xml:space="preserve"> </v>
      </c>
      <c r="H141" s="2" t="str">
        <f>VLOOKUP(C141,customers!A$1:I$1001,7,FALSE)</f>
        <v>United States</v>
      </c>
      <c r="I141" s="26" t="str">
        <f>IF(INDEX(products!$A$1:$G$49,MATCH(orders!$D141,products!$A$1:$A$49,0),MATCH(orders!I$1,products!$A$1:$G$1,0))="Rob","Robusta",IF(INDEX(products!$A$1:$G$49,MATCH(orders!$D141,products!$A$1:$A$49,0),MATCH(orders!I$1,products!$A$1:$G$1,0))="Exc","Excelsa",IF(INDEX(products!$A$1:$G$49,MATCH(orders!$D141,products!$A$1:$A$49,0),MATCH(orders!I$1,products!$A$1:$G$1,0))="Ara","Arabica","Liberica")))</f>
        <v>Liberica</v>
      </c>
      <c r="J141" s="26" t="str">
        <f>IF(INDEX(products!$A$1:$G$49,MATCH(orders!$D141,products!$A$1:$A$49,0),MATCH(orders!J$1,products!$A$1:$G$1,0))="M","Medium",IF(INDEX(products!$A$1:$G$49,MATCH(orders!$D141,products!$A$1:$A$49,0),MATCH(orders!J$1,products!$A$1:$G$1,0))="L","Light","Dark"))</f>
        <v>Dark</v>
      </c>
      <c r="K141" s="27">
        <f>INDEX(products!$A$1:$G$49,MATCH(orders!$D141,products!$A$1:$A$49,0),MATCH(orders!K$1,products!$A$1:$G$1,0))</f>
        <v>1</v>
      </c>
      <c r="L141" s="28">
        <f>INDEX(products!$A$1:$G$49,MATCH(orders!$D141,products!$A$1:$A$49,0),MATCH(orders!L$1,products!$A$1:$G$1,0))</f>
        <v>12.95</v>
      </c>
      <c r="M141" s="21">
        <f>E141*L141</f>
        <v>77.699999999999989</v>
      </c>
      <c r="N141" s="7" t="str">
        <f>VLOOKUP(orders!$F141,customers!B$1:I$1001,8,FALSE)</f>
        <v>Yes</v>
      </c>
    </row>
    <row r="142" spans="1:14" x14ac:dyDescent="0.3">
      <c r="A142" s="12" t="s">
        <v>1276</v>
      </c>
      <c r="B142" s="18">
        <v>44694</v>
      </c>
      <c r="C142" s="12" t="s">
        <v>1277</v>
      </c>
      <c r="D142" s="6" t="s">
        <v>6165</v>
      </c>
      <c r="E142" s="12">
        <v>1</v>
      </c>
      <c r="F142" s="12" t="str">
        <f>VLOOKUP(C142,customers!A$1:I$1001,2,FALSE)</f>
        <v>Vallie Kundt</v>
      </c>
      <c r="G142" s="12" t="str">
        <f>IF(VLOOKUP(C142,customers!A$1:I$1001,3,FALSE)=0," ",VLOOKUP(C142,customers!A$1:I$1001,3,FALSE))</f>
        <v>vkundt3w@bigcartel.com</v>
      </c>
      <c r="H142" s="12" t="str">
        <f>VLOOKUP(C142,customers!A$1:I$1001,7,FALSE)</f>
        <v>Ireland</v>
      </c>
      <c r="I142" s="15" t="str">
        <f>IF(INDEX(products!$A$1:$G$49,MATCH(orders!$D142,products!$A$1:$A$49,0),MATCH(orders!I$1,products!$A$1:$G$1,0))="Rob","Robusta",IF(INDEX(products!$A$1:$G$49,MATCH(orders!$D142,products!$A$1:$A$49,0),MATCH(orders!I$1,products!$A$1:$G$1,0))="Exc","Excelsa",IF(INDEX(products!$A$1:$G$49,MATCH(orders!$D142,products!$A$1:$A$49,0),MATCH(orders!I$1,products!$A$1:$G$1,0))="Ara","Arabica","Liberica")))</f>
        <v>Liberica</v>
      </c>
      <c r="J142" s="15" t="str">
        <f>IF(INDEX(products!$A$1:$G$49,MATCH(orders!$D142,products!$A$1:$A$49,0),MATCH(orders!J$1,products!$A$1:$G$1,0))="M","Medium",IF(INDEX(products!$A$1:$G$49,MATCH(orders!$D142,products!$A$1:$A$49,0),MATCH(orders!J$1,products!$A$1:$G$1,0))="L","Light","Dark"))</f>
        <v>Dark</v>
      </c>
      <c r="K142" s="24">
        <f>INDEX(products!$A$1:$G$49,MATCH(orders!$D142,products!$A$1:$A$49,0),MATCH(orders!K$1,products!$A$1:$G$1,0))</f>
        <v>2.5</v>
      </c>
      <c r="L142" s="25">
        <f>INDEX(products!$A$1:$G$49,MATCH(orders!$D142,products!$A$1:$A$49,0),MATCH(orders!L$1,products!$A$1:$G$1,0))</f>
        <v>29.784999999999997</v>
      </c>
      <c r="M142" s="22">
        <f>E142*L142</f>
        <v>29.784999999999997</v>
      </c>
      <c r="N142" s="6" t="str">
        <f>VLOOKUP(orders!$F142,customers!B$1:I$1001,8,FALSE)</f>
        <v>Yes</v>
      </c>
    </row>
    <row r="143" spans="1:14" x14ac:dyDescent="0.3">
      <c r="A143" s="2" t="s">
        <v>1283</v>
      </c>
      <c r="B143" s="17">
        <v>43970</v>
      </c>
      <c r="C143" s="2" t="s">
        <v>1284</v>
      </c>
      <c r="D143" s="7" t="s">
        <v>6167</v>
      </c>
      <c r="E143" s="2">
        <v>4</v>
      </c>
      <c r="F143" s="2" t="str">
        <f>VLOOKUP(C143,customers!A$1:I$1001,2,FALSE)</f>
        <v>Boyd Bett</v>
      </c>
      <c r="G143" s="2" t="str">
        <f>IF(VLOOKUP(C143,customers!A$1:I$1001,3,FALSE)=0," ",VLOOKUP(C143,customers!A$1:I$1001,3,FALSE))</f>
        <v>bbett3x@google.de</v>
      </c>
      <c r="H143" s="2" t="str">
        <f>VLOOKUP(C143,customers!A$1:I$1001,7,FALSE)</f>
        <v>United States</v>
      </c>
      <c r="I143" s="26" t="str">
        <f>IF(INDEX(products!$A$1:$G$49,MATCH(orders!$D143,products!$A$1:$A$49,0),MATCH(orders!I$1,products!$A$1:$G$1,0))="Rob","Robusta",IF(INDEX(products!$A$1:$G$49,MATCH(orders!$D143,products!$A$1:$A$49,0),MATCH(orders!I$1,products!$A$1:$G$1,0))="Exc","Excelsa",IF(INDEX(products!$A$1:$G$49,MATCH(orders!$D143,products!$A$1:$A$49,0),MATCH(orders!I$1,products!$A$1:$G$1,0))="Ara","Arabica","Liberica")))</f>
        <v>Arabica</v>
      </c>
      <c r="J143" s="26" t="str">
        <f>IF(INDEX(products!$A$1:$G$49,MATCH(orders!$D143,products!$A$1:$A$49,0),MATCH(orders!J$1,products!$A$1:$G$1,0))="M","Medium",IF(INDEX(products!$A$1:$G$49,MATCH(orders!$D143,products!$A$1:$A$49,0),MATCH(orders!J$1,products!$A$1:$G$1,0))="L","Light","Dark"))</f>
        <v>Light</v>
      </c>
      <c r="K143" s="27">
        <f>INDEX(products!$A$1:$G$49,MATCH(orders!$D143,products!$A$1:$A$49,0),MATCH(orders!K$1,products!$A$1:$G$1,0))</f>
        <v>0.2</v>
      </c>
      <c r="L143" s="28">
        <f>INDEX(products!$A$1:$G$49,MATCH(orders!$D143,products!$A$1:$A$49,0),MATCH(orders!L$1,products!$A$1:$G$1,0))</f>
        <v>3.8849999999999998</v>
      </c>
      <c r="M143" s="21">
        <f>E143*L143</f>
        <v>15.54</v>
      </c>
      <c r="N143" s="7" t="str">
        <f>VLOOKUP(orders!$F143,customers!B$1:I$1001,8,FALSE)</f>
        <v>Yes</v>
      </c>
    </row>
    <row r="144" spans="1:14" x14ac:dyDescent="0.3">
      <c r="A144" s="12" t="s">
        <v>1289</v>
      </c>
      <c r="B144" s="18">
        <v>44678</v>
      </c>
      <c r="C144" s="12" t="s">
        <v>1290</v>
      </c>
      <c r="D144" s="6" t="s">
        <v>6148</v>
      </c>
      <c r="E144" s="12">
        <v>4</v>
      </c>
      <c r="F144" s="12" t="str">
        <f>VLOOKUP(C144,customers!A$1:I$1001,2,FALSE)</f>
        <v>Julio Armytage</v>
      </c>
      <c r="G144" s="12" t="str">
        <f>IF(VLOOKUP(C144,customers!A$1:I$1001,3,FALSE)=0," ",VLOOKUP(C144,customers!A$1:I$1001,3,FALSE))</f>
        <v xml:space="preserve"> </v>
      </c>
      <c r="H144" s="12" t="str">
        <f>VLOOKUP(C144,customers!A$1:I$1001,7,FALSE)</f>
        <v>Ireland</v>
      </c>
      <c r="I144" s="15" t="str">
        <f>IF(INDEX(products!$A$1:$G$49,MATCH(orders!$D144,products!$A$1:$A$49,0),MATCH(orders!I$1,products!$A$1:$G$1,0))="Rob","Robusta",IF(INDEX(products!$A$1:$G$49,MATCH(orders!$D144,products!$A$1:$A$49,0),MATCH(orders!I$1,products!$A$1:$G$1,0))="Exc","Excelsa",IF(INDEX(products!$A$1:$G$49,MATCH(orders!$D144,products!$A$1:$A$49,0),MATCH(orders!I$1,products!$A$1:$G$1,0))="Ara","Arabica","Liberica")))</f>
        <v>Excelsa</v>
      </c>
      <c r="J144" s="15" t="str">
        <f>IF(INDEX(products!$A$1:$G$49,MATCH(orders!$D144,products!$A$1:$A$49,0),MATCH(orders!J$1,products!$A$1:$G$1,0))="M","Medium",IF(INDEX(products!$A$1:$G$49,MATCH(orders!$D144,products!$A$1:$A$49,0),MATCH(orders!J$1,products!$A$1:$G$1,0))="L","Light","Dark"))</f>
        <v>Light</v>
      </c>
      <c r="K144" s="24">
        <f>INDEX(products!$A$1:$G$49,MATCH(orders!$D144,products!$A$1:$A$49,0),MATCH(orders!K$1,products!$A$1:$G$1,0))</f>
        <v>2.5</v>
      </c>
      <c r="L144" s="25">
        <f>INDEX(products!$A$1:$G$49,MATCH(orders!$D144,products!$A$1:$A$49,0),MATCH(orders!L$1,products!$A$1:$G$1,0))</f>
        <v>34.154999999999994</v>
      </c>
      <c r="M144" s="22">
        <f>E144*L144</f>
        <v>136.61999999999998</v>
      </c>
      <c r="N144" s="6" t="str">
        <f>VLOOKUP(orders!$F144,customers!B$1:I$1001,8,FALSE)</f>
        <v>Yes</v>
      </c>
    </row>
    <row r="145" spans="1:14" x14ac:dyDescent="0.3">
      <c r="A145" s="2" t="s">
        <v>1293</v>
      </c>
      <c r="B145" s="17">
        <v>44083</v>
      </c>
      <c r="C145" s="2" t="s">
        <v>1294</v>
      </c>
      <c r="D145" s="7" t="s">
        <v>6160</v>
      </c>
      <c r="E145" s="2">
        <v>2</v>
      </c>
      <c r="F145" s="2" t="str">
        <f>VLOOKUP(C145,customers!A$1:I$1001,2,FALSE)</f>
        <v>Deana Staite</v>
      </c>
      <c r="G145" s="2" t="str">
        <f>IF(VLOOKUP(C145,customers!A$1:I$1001,3,FALSE)=0," ",VLOOKUP(C145,customers!A$1:I$1001,3,FALSE))</f>
        <v>dstaite3z@scientificamerican.com</v>
      </c>
      <c r="H145" s="2" t="str">
        <f>VLOOKUP(C145,customers!A$1:I$1001,7,FALSE)</f>
        <v>United States</v>
      </c>
      <c r="I145" s="26" t="str">
        <f>IF(INDEX(products!$A$1:$G$49,MATCH(orders!$D145,products!$A$1:$A$49,0),MATCH(orders!I$1,products!$A$1:$G$1,0))="Rob","Robusta",IF(INDEX(products!$A$1:$G$49,MATCH(orders!$D145,products!$A$1:$A$49,0),MATCH(orders!I$1,products!$A$1:$G$1,0))="Exc","Excelsa",IF(INDEX(products!$A$1:$G$49,MATCH(orders!$D145,products!$A$1:$A$49,0),MATCH(orders!I$1,products!$A$1:$G$1,0))="Ara","Arabica","Liberica")))</f>
        <v>Liberica</v>
      </c>
      <c r="J145" s="26" t="str">
        <f>IF(INDEX(products!$A$1:$G$49,MATCH(orders!$D145,products!$A$1:$A$49,0),MATCH(orders!J$1,products!$A$1:$G$1,0))="M","Medium",IF(INDEX(products!$A$1:$G$49,MATCH(orders!$D145,products!$A$1:$A$49,0),MATCH(orders!J$1,products!$A$1:$G$1,0))="L","Light","Dark"))</f>
        <v>Medium</v>
      </c>
      <c r="K145" s="27">
        <f>INDEX(products!$A$1:$G$49,MATCH(orders!$D145,products!$A$1:$A$49,0),MATCH(orders!K$1,products!$A$1:$G$1,0))</f>
        <v>0.5</v>
      </c>
      <c r="L145" s="28">
        <f>INDEX(products!$A$1:$G$49,MATCH(orders!$D145,products!$A$1:$A$49,0),MATCH(orders!L$1,products!$A$1:$G$1,0))</f>
        <v>8.73</v>
      </c>
      <c r="M145" s="21">
        <f>E145*L145</f>
        <v>17.46</v>
      </c>
      <c r="N145" s="7" t="str">
        <f>VLOOKUP(orders!$F145,customers!B$1:I$1001,8,FALSE)</f>
        <v>No</v>
      </c>
    </row>
    <row r="146" spans="1:14" x14ac:dyDescent="0.3">
      <c r="A146" s="12" t="s">
        <v>1299</v>
      </c>
      <c r="B146" s="18">
        <v>44265</v>
      </c>
      <c r="C146" s="12" t="s">
        <v>1300</v>
      </c>
      <c r="D146" s="6" t="s">
        <v>6148</v>
      </c>
      <c r="E146" s="12">
        <v>2</v>
      </c>
      <c r="F146" s="12" t="str">
        <f>VLOOKUP(C146,customers!A$1:I$1001,2,FALSE)</f>
        <v>Winn Keyse</v>
      </c>
      <c r="G146" s="12" t="str">
        <f>IF(VLOOKUP(C146,customers!A$1:I$1001,3,FALSE)=0," ",VLOOKUP(C146,customers!A$1:I$1001,3,FALSE))</f>
        <v>wkeyse40@apple.com</v>
      </c>
      <c r="H146" s="12" t="str">
        <f>VLOOKUP(C146,customers!A$1:I$1001,7,FALSE)</f>
        <v>United States</v>
      </c>
      <c r="I146" s="15" t="str">
        <f>IF(INDEX(products!$A$1:$G$49,MATCH(orders!$D146,products!$A$1:$A$49,0),MATCH(orders!I$1,products!$A$1:$G$1,0))="Rob","Robusta",IF(INDEX(products!$A$1:$G$49,MATCH(orders!$D146,products!$A$1:$A$49,0),MATCH(orders!I$1,products!$A$1:$G$1,0))="Exc","Excelsa",IF(INDEX(products!$A$1:$G$49,MATCH(orders!$D146,products!$A$1:$A$49,0),MATCH(orders!I$1,products!$A$1:$G$1,0))="Ara","Arabica","Liberica")))</f>
        <v>Excelsa</v>
      </c>
      <c r="J146" s="15" t="str">
        <f>IF(INDEX(products!$A$1:$G$49,MATCH(orders!$D146,products!$A$1:$A$49,0),MATCH(orders!J$1,products!$A$1:$G$1,0))="M","Medium",IF(INDEX(products!$A$1:$G$49,MATCH(orders!$D146,products!$A$1:$A$49,0),MATCH(orders!J$1,products!$A$1:$G$1,0))="L","Light","Dark"))</f>
        <v>Light</v>
      </c>
      <c r="K146" s="24">
        <f>INDEX(products!$A$1:$G$49,MATCH(orders!$D146,products!$A$1:$A$49,0),MATCH(orders!K$1,products!$A$1:$G$1,0))</f>
        <v>2.5</v>
      </c>
      <c r="L146" s="25">
        <f>INDEX(products!$A$1:$G$49,MATCH(orders!$D146,products!$A$1:$A$49,0),MATCH(orders!L$1,products!$A$1:$G$1,0))</f>
        <v>34.154999999999994</v>
      </c>
      <c r="M146" s="22">
        <f>E146*L146</f>
        <v>68.309999999999988</v>
      </c>
      <c r="N146" s="6" t="str">
        <f>VLOOKUP(orders!$F146,customers!B$1:I$1001,8,FALSE)</f>
        <v>Yes</v>
      </c>
    </row>
    <row r="147" spans="1:14" x14ac:dyDescent="0.3">
      <c r="A147" s="2" t="s">
        <v>1305</v>
      </c>
      <c r="B147" s="17">
        <v>43562</v>
      </c>
      <c r="C147" s="2" t="s">
        <v>1306</v>
      </c>
      <c r="D147" s="7" t="s">
        <v>6159</v>
      </c>
      <c r="E147" s="2">
        <v>4</v>
      </c>
      <c r="F147" s="2" t="str">
        <f>VLOOKUP(C147,customers!A$1:I$1001,2,FALSE)</f>
        <v>Osmund Clausen-Thue</v>
      </c>
      <c r="G147" s="2" t="str">
        <f>IF(VLOOKUP(C147,customers!A$1:I$1001,3,FALSE)=0," ",VLOOKUP(C147,customers!A$1:I$1001,3,FALSE))</f>
        <v>oclausenthue41@marriott.com</v>
      </c>
      <c r="H147" s="2" t="str">
        <f>VLOOKUP(C147,customers!A$1:I$1001,7,FALSE)</f>
        <v>United States</v>
      </c>
      <c r="I147" s="26" t="str">
        <f>IF(INDEX(products!$A$1:$G$49,MATCH(orders!$D147,products!$A$1:$A$49,0),MATCH(orders!I$1,products!$A$1:$G$1,0))="Rob","Robusta",IF(INDEX(products!$A$1:$G$49,MATCH(orders!$D147,products!$A$1:$A$49,0),MATCH(orders!I$1,products!$A$1:$G$1,0))="Exc","Excelsa",IF(INDEX(products!$A$1:$G$49,MATCH(orders!$D147,products!$A$1:$A$49,0),MATCH(orders!I$1,products!$A$1:$G$1,0))="Ara","Arabica","Liberica")))</f>
        <v>Liberica</v>
      </c>
      <c r="J147" s="26" t="str">
        <f>IF(INDEX(products!$A$1:$G$49,MATCH(orders!$D147,products!$A$1:$A$49,0),MATCH(orders!J$1,products!$A$1:$G$1,0))="M","Medium",IF(INDEX(products!$A$1:$G$49,MATCH(orders!$D147,products!$A$1:$A$49,0),MATCH(orders!J$1,products!$A$1:$G$1,0))="L","Light","Dark"))</f>
        <v>Medium</v>
      </c>
      <c r="K147" s="27">
        <f>INDEX(products!$A$1:$G$49,MATCH(orders!$D147,products!$A$1:$A$49,0),MATCH(orders!K$1,products!$A$1:$G$1,0))</f>
        <v>0.2</v>
      </c>
      <c r="L147" s="28">
        <f>INDEX(products!$A$1:$G$49,MATCH(orders!$D147,products!$A$1:$A$49,0),MATCH(orders!L$1,products!$A$1:$G$1,0))</f>
        <v>4.3650000000000002</v>
      </c>
      <c r="M147" s="21">
        <f>E147*L147</f>
        <v>17.46</v>
      </c>
      <c r="N147" s="7" t="str">
        <f>VLOOKUP(orders!$F147,customers!B$1:I$1001,8,FALSE)</f>
        <v>No</v>
      </c>
    </row>
    <row r="148" spans="1:14" x14ac:dyDescent="0.3">
      <c r="A148" s="12" t="s">
        <v>1311</v>
      </c>
      <c r="B148" s="18">
        <v>44024</v>
      </c>
      <c r="C148" s="12" t="s">
        <v>1312</v>
      </c>
      <c r="D148" s="6" t="s">
        <v>6162</v>
      </c>
      <c r="E148" s="12">
        <v>3</v>
      </c>
      <c r="F148" s="12" t="str">
        <f>VLOOKUP(C148,customers!A$1:I$1001,2,FALSE)</f>
        <v>Leonore Francisco</v>
      </c>
      <c r="G148" s="12" t="str">
        <f>IF(VLOOKUP(C148,customers!A$1:I$1001,3,FALSE)=0," ",VLOOKUP(C148,customers!A$1:I$1001,3,FALSE))</f>
        <v>lfrancisco42@fema.gov</v>
      </c>
      <c r="H148" s="12" t="str">
        <f>VLOOKUP(C148,customers!A$1:I$1001,7,FALSE)</f>
        <v>United States</v>
      </c>
      <c r="I148" s="15" t="str">
        <f>IF(INDEX(products!$A$1:$G$49,MATCH(orders!$D148,products!$A$1:$A$49,0),MATCH(orders!I$1,products!$A$1:$G$1,0))="Rob","Robusta",IF(INDEX(products!$A$1:$G$49,MATCH(orders!$D148,products!$A$1:$A$49,0),MATCH(orders!I$1,products!$A$1:$G$1,0))="Exc","Excelsa",IF(INDEX(products!$A$1:$G$49,MATCH(orders!$D148,products!$A$1:$A$49,0),MATCH(orders!I$1,products!$A$1:$G$1,0))="Ara","Arabica","Liberica")))</f>
        <v>Liberica</v>
      </c>
      <c r="J148" s="15" t="str">
        <f>IF(INDEX(products!$A$1:$G$49,MATCH(orders!$D148,products!$A$1:$A$49,0),MATCH(orders!J$1,products!$A$1:$G$1,0))="M","Medium",IF(INDEX(products!$A$1:$G$49,MATCH(orders!$D148,products!$A$1:$A$49,0),MATCH(orders!J$1,products!$A$1:$G$1,0))="L","Light","Dark"))</f>
        <v>Medium</v>
      </c>
      <c r="K148" s="24">
        <f>INDEX(products!$A$1:$G$49,MATCH(orders!$D148,products!$A$1:$A$49,0),MATCH(orders!K$1,products!$A$1:$G$1,0))</f>
        <v>1</v>
      </c>
      <c r="L148" s="25">
        <f>INDEX(products!$A$1:$G$49,MATCH(orders!$D148,products!$A$1:$A$49,0),MATCH(orders!L$1,products!$A$1:$G$1,0))</f>
        <v>14.55</v>
      </c>
      <c r="M148" s="22">
        <f>E148*L148</f>
        <v>43.650000000000006</v>
      </c>
      <c r="N148" s="6" t="str">
        <f>VLOOKUP(orders!$F148,customers!B$1:I$1001,8,FALSE)</f>
        <v>No</v>
      </c>
    </row>
    <row r="149" spans="1:14" x14ac:dyDescent="0.3">
      <c r="A149" s="2" t="s">
        <v>1311</v>
      </c>
      <c r="B149" s="17">
        <v>44024</v>
      </c>
      <c r="C149" s="2" t="s">
        <v>1312</v>
      </c>
      <c r="D149" s="7" t="s">
        <v>6141</v>
      </c>
      <c r="E149" s="2">
        <v>2</v>
      </c>
      <c r="F149" s="2" t="str">
        <f>VLOOKUP(C149,customers!A$1:I$1001,2,FALSE)</f>
        <v>Leonore Francisco</v>
      </c>
      <c r="G149" s="2" t="str">
        <f>IF(VLOOKUP(C149,customers!A$1:I$1001,3,FALSE)=0," ",VLOOKUP(C149,customers!A$1:I$1001,3,FALSE))</f>
        <v>lfrancisco42@fema.gov</v>
      </c>
      <c r="H149" s="2" t="str">
        <f>VLOOKUP(C149,customers!A$1:I$1001,7,FALSE)</f>
        <v>United States</v>
      </c>
      <c r="I149" s="26" t="str">
        <f>IF(INDEX(products!$A$1:$G$49,MATCH(orders!$D149,products!$A$1:$A$49,0),MATCH(orders!I$1,products!$A$1:$G$1,0))="Rob","Robusta",IF(INDEX(products!$A$1:$G$49,MATCH(orders!$D149,products!$A$1:$A$49,0),MATCH(orders!I$1,products!$A$1:$G$1,0))="Exc","Excelsa",IF(INDEX(products!$A$1:$G$49,MATCH(orders!$D149,products!$A$1:$A$49,0),MATCH(orders!I$1,products!$A$1:$G$1,0))="Ara","Arabica","Liberica")))</f>
        <v>Excelsa</v>
      </c>
      <c r="J149" s="26" t="str">
        <f>IF(INDEX(products!$A$1:$G$49,MATCH(orders!$D149,products!$A$1:$A$49,0),MATCH(orders!J$1,products!$A$1:$G$1,0))="M","Medium",IF(INDEX(products!$A$1:$G$49,MATCH(orders!$D149,products!$A$1:$A$49,0),MATCH(orders!J$1,products!$A$1:$G$1,0))="L","Light","Dark"))</f>
        <v>Medium</v>
      </c>
      <c r="K149" s="27">
        <f>INDEX(products!$A$1:$G$49,MATCH(orders!$D149,products!$A$1:$A$49,0),MATCH(orders!K$1,products!$A$1:$G$1,0))</f>
        <v>1</v>
      </c>
      <c r="L149" s="28">
        <f>INDEX(products!$A$1:$G$49,MATCH(orders!$D149,products!$A$1:$A$49,0),MATCH(orders!L$1,products!$A$1:$G$1,0))</f>
        <v>13.75</v>
      </c>
      <c r="M149" s="21">
        <f>E149*L149</f>
        <v>27.5</v>
      </c>
      <c r="N149" s="7" t="str">
        <f>VLOOKUP(orders!$F149,customers!B$1:I$1001,8,FALSE)</f>
        <v>No</v>
      </c>
    </row>
    <row r="150" spans="1:14" x14ac:dyDescent="0.3">
      <c r="A150" s="12" t="s">
        <v>1322</v>
      </c>
      <c r="B150" s="18">
        <v>44551</v>
      </c>
      <c r="C150" s="12" t="s">
        <v>1323</v>
      </c>
      <c r="D150" s="6" t="s">
        <v>6153</v>
      </c>
      <c r="E150" s="12">
        <v>5</v>
      </c>
      <c r="F150" s="12" t="str">
        <f>VLOOKUP(C150,customers!A$1:I$1001,2,FALSE)</f>
        <v>Giacobo Skingle</v>
      </c>
      <c r="G150" s="12" t="str">
        <f>IF(VLOOKUP(C150,customers!A$1:I$1001,3,FALSE)=0," ",VLOOKUP(C150,customers!A$1:I$1001,3,FALSE))</f>
        <v>gskingle44@clickbank.net</v>
      </c>
      <c r="H150" s="12" t="str">
        <f>VLOOKUP(C150,customers!A$1:I$1001,7,FALSE)</f>
        <v>United States</v>
      </c>
      <c r="I150" s="15" t="str">
        <f>IF(INDEX(products!$A$1:$G$49,MATCH(orders!$D150,products!$A$1:$A$49,0),MATCH(orders!I$1,products!$A$1:$G$1,0))="Rob","Robusta",IF(INDEX(products!$A$1:$G$49,MATCH(orders!$D150,products!$A$1:$A$49,0),MATCH(orders!I$1,products!$A$1:$G$1,0))="Exc","Excelsa",IF(INDEX(products!$A$1:$G$49,MATCH(orders!$D150,products!$A$1:$A$49,0),MATCH(orders!I$1,products!$A$1:$G$1,0))="Ara","Arabica","Liberica")))</f>
        <v>Excelsa</v>
      </c>
      <c r="J150" s="15" t="str">
        <f>IF(INDEX(products!$A$1:$G$49,MATCH(orders!$D150,products!$A$1:$A$49,0),MATCH(orders!J$1,products!$A$1:$G$1,0))="M","Medium",IF(INDEX(products!$A$1:$G$49,MATCH(orders!$D150,products!$A$1:$A$49,0),MATCH(orders!J$1,products!$A$1:$G$1,0))="L","Light","Dark"))</f>
        <v>Dark</v>
      </c>
      <c r="K150" s="24">
        <f>INDEX(products!$A$1:$G$49,MATCH(orders!$D150,products!$A$1:$A$49,0),MATCH(orders!K$1,products!$A$1:$G$1,0))</f>
        <v>0.2</v>
      </c>
      <c r="L150" s="25">
        <f>INDEX(products!$A$1:$G$49,MATCH(orders!$D150,products!$A$1:$A$49,0),MATCH(orders!L$1,products!$A$1:$G$1,0))</f>
        <v>3.645</v>
      </c>
      <c r="M150" s="22">
        <f>E150*L150</f>
        <v>18.225000000000001</v>
      </c>
      <c r="N150" s="6" t="str">
        <f>VLOOKUP(orders!$F150,customers!B$1:I$1001,8,FALSE)</f>
        <v>Yes</v>
      </c>
    </row>
    <row r="151" spans="1:14" x14ac:dyDescent="0.3">
      <c r="A151" s="2" t="s">
        <v>1328</v>
      </c>
      <c r="B151" s="17">
        <v>44108</v>
      </c>
      <c r="C151" s="2" t="s">
        <v>1329</v>
      </c>
      <c r="D151" s="7" t="s">
        <v>6175</v>
      </c>
      <c r="E151" s="2">
        <v>2</v>
      </c>
      <c r="F151" s="2" t="str">
        <f>VLOOKUP(C151,customers!A$1:I$1001,2,FALSE)</f>
        <v>Gerard Pirdy</v>
      </c>
      <c r="G151" s="2" t="str">
        <f>IF(VLOOKUP(C151,customers!A$1:I$1001,3,FALSE)=0," ",VLOOKUP(C151,customers!A$1:I$1001,3,FALSE))</f>
        <v xml:space="preserve"> </v>
      </c>
      <c r="H151" s="2" t="str">
        <f>VLOOKUP(C151,customers!A$1:I$1001,7,FALSE)</f>
        <v>United States</v>
      </c>
      <c r="I151" s="26" t="str">
        <f>IF(INDEX(products!$A$1:$G$49,MATCH(orders!$D151,products!$A$1:$A$49,0),MATCH(orders!I$1,products!$A$1:$G$1,0))="Rob","Robusta",IF(INDEX(products!$A$1:$G$49,MATCH(orders!$D151,products!$A$1:$A$49,0),MATCH(orders!I$1,products!$A$1:$G$1,0))="Exc","Excelsa",IF(INDEX(products!$A$1:$G$49,MATCH(orders!$D151,products!$A$1:$A$49,0),MATCH(orders!I$1,products!$A$1:$G$1,0))="Ara","Arabica","Liberica")))</f>
        <v>Arabica</v>
      </c>
      <c r="J151" s="26" t="str">
        <f>IF(INDEX(products!$A$1:$G$49,MATCH(orders!$D151,products!$A$1:$A$49,0),MATCH(orders!J$1,products!$A$1:$G$1,0))="M","Medium",IF(INDEX(products!$A$1:$G$49,MATCH(orders!$D151,products!$A$1:$A$49,0),MATCH(orders!J$1,products!$A$1:$G$1,0))="L","Light","Dark"))</f>
        <v>Medium</v>
      </c>
      <c r="K151" s="27">
        <f>INDEX(products!$A$1:$G$49,MATCH(orders!$D151,products!$A$1:$A$49,0),MATCH(orders!K$1,products!$A$1:$G$1,0))</f>
        <v>2.5</v>
      </c>
      <c r="L151" s="28">
        <f>INDEX(products!$A$1:$G$49,MATCH(orders!$D151,products!$A$1:$A$49,0),MATCH(orders!L$1,products!$A$1:$G$1,0))</f>
        <v>25.874999999999996</v>
      </c>
      <c r="M151" s="21">
        <f>E151*L151</f>
        <v>51.749999999999993</v>
      </c>
      <c r="N151" s="7" t="str">
        <f>VLOOKUP(orders!$F151,customers!B$1:I$1001,8,FALSE)</f>
        <v>Yes</v>
      </c>
    </row>
    <row r="152" spans="1:14" x14ac:dyDescent="0.3">
      <c r="A152" s="12" t="s">
        <v>1333</v>
      </c>
      <c r="B152" s="18">
        <v>44051</v>
      </c>
      <c r="C152" s="12" t="s">
        <v>1334</v>
      </c>
      <c r="D152" s="6" t="s">
        <v>6143</v>
      </c>
      <c r="E152" s="12">
        <v>1</v>
      </c>
      <c r="F152" s="12" t="str">
        <f>VLOOKUP(C152,customers!A$1:I$1001,2,FALSE)</f>
        <v>Jacinthe Balsillie</v>
      </c>
      <c r="G152" s="12" t="str">
        <f>IF(VLOOKUP(C152,customers!A$1:I$1001,3,FALSE)=0," ",VLOOKUP(C152,customers!A$1:I$1001,3,FALSE))</f>
        <v>jbalsillie46@princeton.edu</v>
      </c>
      <c r="H152" s="12" t="str">
        <f>VLOOKUP(C152,customers!A$1:I$1001,7,FALSE)</f>
        <v>United States</v>
      </c>
      <c r="I152" s="15" t="str">
        <f>IF(INDEX(products!$A$1:$G$49,MATCH(orders!$D152,products!$A$1:$A$49,0),MATCH(orders!I$1,products!$A$1:$G$1,0))="Rob","Robusta",IF(INDEX(products!$A$1:$G$49,MATCH(orders!$D152,products!$A$1:$A$49,0),MATCH(orders!I$1,products!$A$1:$G$1,0))="Exc","Excelsa",IF(INDEX(products!$A$1:$G$49,MATCH(orders!$D152,products!$A$1:$A$49,0),MATCH(orders!I$1,products!$A$1:$G$1,0))="Ara","Arabica","Liberica")))</f>
        <v>Liberica</v>
      </c>
      <c r="J152" s="15" t="str">
        <f>IF(INDEX(products!$A$1:$G$49,MATCH(orders!$D152,products!$A$1:$A$49,0),MATCH(orders!J$1,products!$A$1:$G$1,0))="M","Medium",IF(INDEX(products!$A$1:$G$49,MATCH(orders!$D152,products!$A$1:$A$49,0),MATCH(orders!J$1,products!$A$1:$G$1,0))="L","Light","Dark"))</f>
        <v>Dark</v>
      </c>
      <c r="K152" s="24">
        <f>INDEX(products!$A$1:$G$49,MATCH(orders!$D152,products!$A$1:$A$49,0),MATCH(orders!K$1,products!$A$1:$G$1,0))</f>
        <v>1</v>
      </c>
      <c r="L152" s="25">
        <f>INDEX(products!$A$1:$G$49,MATCH(orders!$D152,products!$A$1:$A$49,0),MATCH(orders!L$1,products!$A$1:$G$1,0))</f>
        <v>12.95</v>
      </c>
      <c r="M152" s="22">
        <f>E152*L152</f>
        <v>12.95</v>
      </c>
      <c r="N152" s="6" t="str">
        <f>VLOOKUP(orders!$F152,customers!B$1:I$1001,8,FALSE)</f>
        <v>Yes</v>
      </c>
    </row>
    <row r="153" spans="1:14" x14ac:dyDescent="0.3">
      <c r="A153" s="2" t="s">
        <v>1339</v>
      </c>
      <c r="B153" s="17">
        <v>44115</v>
      </c>
      <c r="C153" s="2" t="s">
        <v>1340</v>
      </c>
      <c r="D153" s="7" t="s">
        <v>6155</v>
      </c>
      <c r="E153" s="2">
        <v>3</v>
      </c>
      <c r="F153" s="2" t="str">
        <f>VLOOKUP(C153,customers!A$1:I$1001,2,FALSE)</f>
        <v>Quinton Fouracres</v>
      </c>
      <c r="G153" s="2" t="str">
        <f>IF(VLOOKUP(C153,customers!A$1:I$1001,3,FALSE)=0," ",VLOOKUP(C153,customers!A$1:I$1001,3,FALSE))</f>
        <v xml:space="preserve"> </v>
      </c>
      <c r="H153" s="2" t="str">
        <f>VLOOKUP(C153,customers!A$1:I$1001,7,FALSE)</f>
        <v>United States</v>
      </c>
      <c r="I153" s="26" t="str">
        <f>IF(INDEX(products!$A$1:$G$49,MATCH(orders!$D153,products!$A$1:$A$49,0),MATCH(orders!I$1,products!$A$1:$G$1,0))="Rob","Robusta",IF(INDEX(products!$A$1:$G$49,MATCH(orders!$D153,products!$A$1:$A$49,0),MATCH(orders!I$1,products!$A$1:$G$1,0))="Exc","Excelsa",IF(INDEX(products!$A$1:$G$49,MATCH(orders!$D153,products!$A$1:$A$49,0),MATCH(orders!I$1,products!$A$1:$G$1,0))="Ara","Arabica","Liberica")))</f>
        <v>Arabica</v>
      </c>
      <c r="J153" s="26" t="str">
        <f>IF(INDEX(products!$A$1:$G$49,MATCH(orders!$D153,products!$A$1:$A$49,0),MATCH(orders!J$1,products!$A$1:$G$1,0))="M","Medium",IF(INDEX(products!$A$1:$G$49,MATCH(orders!$D153,products!$A$1:$A$49,0),MATCH(orders!J$1,products!$A$1:$G$1,0))="L","Light","Dark"))</f>
        <v>Medium</v>
      </c>
      <c r="K153" s="27">
        <f>INDEX(products!$A$1:$G$49,MATCH(orders!$D153,products!$A$1:$A$49,0),MATCH(orders!K$1,products!$A$1:$G$1,0))</f>
        <v>1</v>
      </c>
      <c r="L153" s="28">
        <f>INDEX(products!$A$1:$G$49,MATCH(orders!$D153,products!$A$1:$A$49,0),MATCH(orders!L$1,products!$A$1:$G$1,0))</f>
        <v>11.25</v>
      </c>
      <c r="M153" s="21">
        <f>E153*L153</f>
        <v>33.75</v>
      </c>
      <c r="N153" s="7" t="str">
        <f>VLOOKUP(orders!$F153,customers!B$1:I$1001,8,FALSE)</f>
        <v>Yes</v>
      </c>
    </row>
    <row r="154" spans="1:14" x14ac:dyDescent="0.3">
      <c r="A154" s="12" t="s">
        <v>1344</v>
      </c>
      <c r="B154" s="18">
        <v>44510</v>
      </c>
      <c r="C154" s="12" t="s">
        <v>1345</v>
      </c>
      <c r="D154" s="6" t="s">
        <v>6151</v>
      </c>
      <c r="E154" s="12">
        <v>3</v>
      </c>
      <c r="F154" s="12" t="str">
        <f>VLOOKUP(C154,customers!A$1:I$1001,2,FALSE)</f>
        <v>Bettina Leffek</v>
      </c>
      <c r="G154" s="12" t="str">
        <f>IF(VLOOKUP(C154,customers!A$1:I$1001,3,FALSE)=0," ",VLOOKUP(C154,customers!A$1:I$1001,3,FALSE))</f>
        <v>bleffek48@ning.com</v>
      </c>
      <c r="H154" s="12" t="str">
        <f>VLOOKUP(C154,customers!A$1:I$1001,7,FALSE)</f>
        <v>United States</v>
      </c>
      <c r="I154" s="15" t="str">
        <f>IF(INDEX(products!$A$1:$G$49,MATCH(orders!$D154,products!$A$1:$A$49,0),MATCH(orders!I$1,products!$A$1:$G$1,0))="Rob","Robusta",IF(INDEX(products!$A$1:$G$49,MATCH(orders!$D154,products!$A$1:$A$49,0),MATCH(orders!I$1,products!$A$1:$G$1,0))="Exc","Excelsa",IF(INDEX(products!$A$1:$G$49,MATCH(orders!$D154,products!$A$1:$A$49,0),MATCH(orders!I$1,products!$A$1:$G$1,0))="Ara","Arabica","Liberica")))</f>
        <v>Robusta</v>
      </c>
      <c r="J154" s="15" t="str">
        <f>IF(INDEX(products!$A$1:$G$49,MATCH(orders!$D154,products!$A$1:$A$49,0),MATCH(orders!J$1,products!$A$1:$G$1,0))="M","Medium",IF(INDEX(products!$A$1:$G$49,MATCH(orders!$D154,products!$A$1:$A$49,0),MATCH(orders!J$1,products!$A$1:$G$1,0))="L","Light","Dark"))</f>
        <v>Medium</v>
      </c>
      <c r="K154" s="24">
        <f>INDEX(products!$A$1:$G$49,MATCH(orders!$D154,products!$A$1:$A$49,0),MATCH(orders!K$1,products!$A$1:$G$1,0))</f>
        <v>2.5</v>
      </c>
      <c r="L154" s="25">
        <f>INDEX(products!$A$1:$G$49,MATCH(orders!$D154,products!$A$1:$A$49,0),MATCH(orders!L$1,products!$A$1:$G$1,0))</f>
        <v>22.884999999999998</v>
      </c>
      <c r="M154" s="22">
        <f>E154*L154</f>
        <v>68.655000000000001</v>
      </c>
      <c r="N154" s="6" t="str">
        <f>VLOOKUP(orders!$F154,customers!B$1:I$1001,8,FALSE)</f>
        <v>Yes</v>
      </c>
    </row>
    <row r="155" spans="1:14" x14ac:dyDescent="0.3">
      <c r="A155" s="2" t="s">
        <v>1350</v>
      </c>
      <c r="B155" s="17">
        <v>44367</v>
      </c>
      <c r="C155" s="2" t="s">
        <v>1351</v>
      </c>
      <c r="D155" s="7" t="s">
        <v>6163</v>
      </c>
      <c r="E155" s="2">
        <v>1</v>
      </c>
      <c r="F155" s="2" t="str">
        <f>VLOOKUP(C155,customers!A$1:I$1001,2,FALSE)</f>
        <v>Hetti Penson</v>
      </c>
      <c r="G155" s="2" t="str">
        <f>IF(VLOOKUP(C155,customers!A$1:I$1001,3,FALSE)=0," ",VLOOKUP(C155,customers!A$1:I$1001,3,FALSE))</f>
        <v xml:space="preserve"> </v>
      </c>
      <c r="H155" s="2" t="str">
        <f>VLOOKUP(C155,customers!A$1:I$1001,7,FALSE)</f>
        <v>United States</v>
      </c>
      <c r="I155" s="26" t="str">
        <f>IF(INDEX(products!$A$1:$G$49,MATCH(orders!$D155,products!$A$1:$A$49,0),MATCH(orders!I$1,products!$A$1:$G$1,0))="Rob","Robusta",IF(INDEX(products!$A$1:$G$49,MATCH(orders!$D155,products!$A$1:$A$49,0),MATCH(orders!I$1,products!$A$1:$G$1,0))="Exc","Excelsa",IF(INDEX(products!$A$1:$G$49,MATCH(orders!$D155,products!$A$1:$A$49,0),MATCH(orders!I$1,products!$A$1:$G$1,0))="Ara","Arabica","Liberica")))</f>
        <v>Robusta</v>
      </c>
      <c r="J155" s="26" t="str">
        <f>IF(INDEX(products!$A$1:$G$49,MATCH(orders!$D155,products!$A$1:$A$49,0),MATCH(orders!J$1,products!$A$1:$G$1,0))="M","Medium",IF(INDEX(products!$A$1:$G$49,MATCH(orders!$D155,products!$A$1:$A$49,0),MATCH(orders!J$1,products!$A$1:$G$1,0))="L","Light","Dark"))</f>
        <v>Dark</v>
      </c>
      <c r="K155" s="27">
        <f>INDEX(products!$A$1:$G$49,MATCH(orders!$D155,products!$A$1:$A$49,0),MATCH(orders!K$1,products!$A$1:$G$1,0))</f>
        <v>0.2</v>
      </c>
      <c r="L155" s="28">
        <f>INDEX(products!$A$1:$G$49,MATCH(orders!$D155,products!$A$1:$A$49,0),MATCH(orders!L$1,products!$A$1:$G$1,0))</f>
        <v>2.6849999999999996</v>
      </c>
      <c r="M155" s="21">
        <f>E155*L155</f>
        <v>2.6849999999999996</v>
      </c>
      <c r="N155" s="7" t="str">
        <f>VLOOKUP(orders!$F155,customers!B$1:I$1001,8,FALSE)</f>
        <v>No</v>
      </c>
    </row>
    <row r="156" spans="1:14" x14ac:dyDescent="0.3">
      <c r="A156" s="12" t="s">
        <v>1355</v>
      </c>
      <c r="B156" s="18">
        <v>44473</v>
      </c>
      <c r="C156" s="12" t="s">
        <v>1356</v>
      </c>
      <c r="D156" s="6" t="s">
        <v>6168</v>
      </c>
      <c r="E156" s="12">
        <v>5</v>
      </c>
      <c r="F156" s="12" t="str">
        <f>VLOOKUP(C156,customers!A$1:I$1001,2,FALSE)</f>
        <v>Jocko Pray</v>
      </c>
      <c r="G156" s="12" t="str">
        <f>IF(VLOOKUP(C156,customers!A$1:I$1001,3,FALSE)=0," ",VLOOKUP(C156,customers!A$1:I$1001,3,FALSE))</f>
        <v>jpray4a@youtube.com</v>
      </c>
      <c r="H156" s="12" t="str">
        <f>VLOOKUP(C156,customers!A$1:I$1001,7,FALSE)</f>
        <v>United States</v>
      </c>
      <c r="I156" s="15" t="str">
        <f>IF(INDEX(products!$A$1:$G$49,MATCH(orders!$D156,products!$A$1:$A$49,0),MATCH(orders!I$1,products!$A$1:$G$1,0))="Rob","Robusta",IF(INDEX(products!$A$1:$G$49,MATCH(orders!$D156,products!$A$1:$A$49,0),MATCH(orders!I$1,products!$A$1:$G$1,0))="Exc","Excelsa",IF(INDEX(products!$A$1:$G$49,MATCH(orders!$D156,products!$A$1:$A$49,0),MATCH(orders!I$1,products!$A$1:$G$1,0))="Ara","Arabica","Liberica")))</f>
        <v>Arabica</v>
      </c>
      <c r="J156" s="15" t="str">
        <f>IF(INDEX(products!$A$1:$G$49,MATCH(orders!$D156,products!$A$1:$A$49,0),MATCH(orders!J$1,products!$A$1:$G$1,0))="M","Medium",IF(INDEX(products!$A$1:$G$49,MATCH(orders!$D156,products!$A$1:$A$49,0),MATCH(orders!J$1,products!$A$1:$G$1,0))="L","Light","Dark"))</f>
        <v>Dark</v>
      </c>
      <c r="K156" s="24">
        <f>INDEX(products!$A$1:$G$49,MATCH(orders!$D156,products!$A$1:$A$49,0),MATCH(orders!K$1,products!$A$1:$G$1,0))</f>
        <v>2.5</v>
      </c>
      <c r="L156" s="25">
        <f>INDEX(products!$A$1:$G$49,MATCH(orders!$D156,products!$A$1:$A$49,0),MATCH(orders!L$1,products!$A$1:$G$1,0))</f>
        <v>22.884999999999998</v>
      </c>
      <c r="M156" s="22">
        <f>E156*L156</f>
        <v>114.42499999999998</v>
      </c>
      <c r="N156" s="6" t="str">
        <f>VLOOKUP(orders!$F156,customers!B$1:I$1001,8,FALSE)</f>
        <v>No</v>
      </c>
    </row>
    <row r="157" spans="1:14" x14ac:dyDescent="0.3">
      <c r="A157" s="2" t="s">
        <v>1361</v>
      </c>
      <c r="B157" s="17">
        <v>43640</v>
      </c>
      <c r="C157" s="2" t="s">
        <v>1362</v>
      </c>
      <c r="D157" s="7" t="s">
        <v>6175</v>
      </c>
      <c r="E157" s="2">
        <v>6</v>
      </c>
      <c r="F157" s="2" t="str">
        <f>VLOOKUP(C157,customers!A$1:I$1001,2,FALSE)</f>
        <v>Grete Holborn</v>
      </c>
      <c r="G157" s="2" t="str">
        <f>IF(VLOOKUP(C157,customers!A$1:I$1001,3,FALSE)=0," ",VLOOKUP(C157,customers!A$1:I$1001,3,FALSE))</f>
        <v>gholborn4b@ow.ly</v>
      </c>
      <c r="H157" s="2" t="str">
        <f>VLOOKUP(C157,customers!A$1:I$1001,7,FALSE)</f>
        <v>United States</v>
      </c>
      <c r="I157" s="26" t="str">
        <f>IF(INDEX(products!$A$1:$G$49,MATCH(orders!$D157,products!$A$1:$A$49,0),MATCH(orders!I$1,products!$A$1:$G$1,0))="Rob","Robusta",IF(INDEX(products!$A$1:$G$49,MATCH(orders!$D157,products!$A$1:$A$49,0),MATCH(orders!I$1,products!$A$1:$G$1,0))="Exc","Excelsa",IF(INDEX(products!$A$1:$G$49,MATCH(orders!$D157,products!$A$1:$A$49,0),MATCH(orders!I$1,products!$A$1:$G$1,0))="Ara","Arabica","Liberica")))</f>
        <v>Arabica</v>
      </c>
      <c r="J157" s="26" t="str">
        <f>IF(INDEX(products!$A$1:$G$49,MATCH(orders!$D157,products!$A$1:$A$49,0),MATCH(orders!J$1,products!$A$1:$G$1,0))="M","Medium",IF(INDEX(products!$A$1:$G$49,MATCH(orders!$D157,products!$A$1:$A$49,0),MATCH(orders!J$1,products!$A$1:$G$1,0))="L","Light","Dark"))</f>
        <v>Medium</v>
      </c>
      <c r="K157" s="27">
        <f>INDEX(products!$A$1:$G$49,MATCH(orders!$D157,products!$A$1:$A$49,0),MATCH(orders!K$1,products!$A$1:$G$1,0))</f>
        <v>2.5</v>
      </c>
      <c r="L157" s="28">
        <f>INDEX(products!$A$1:$G$49,MATCH(orders!$D157,products!$A$1:$A$49,0),MATCH(orders!L$1,products!$A$1:$G$1,0))</f>
        <v>25.874999999999996</v>
      </c>
      <c r="M157" s="21">
        <f>E157*L157</f>
        <v>155.24999999999997</v>
      </c>
      <c r="N157" s="7" t="str">
        <f>VLOOKUP(orders!$F157,customers!B$1:I$1001,8,FALSE)</f>
        <v>Yes</v>
      </c>
    </row>
    <row r="158" spans="1:14" x14ac:dyDescent="0.3">
      <c r="A158" s="12" t="s">
        <v>1367</v>
      </c>
      <c r="B158" s="18">
        <v>43764</v>
      </c>
      <c r="C158" s="12" t="s">
        <v>1368</v>
      </c>
      <c r="D158" s="6" t="s">
        <v>6175</v>
      </c>
      <c r="E158" s="12">
        <v>3</v>
      </c>
      <c r="F158" s="12" t="str">
        <f>VLOOKUP(C158,customers!A$1:I$1001,2,FALSE)</f>
        <v>Fielding Keinrat</v>
      </c>
      <c r="G158" s="12" t="str">
        <f>IF(VLOOKUP(C158,customers!A$1:I$1001,3,FALSE)=0," ",VLOOKUP(C158,customers!A$1:I$1001,3,FALSE))</f>
        <v>fkeinrat4c@dailymail.co.uk</v>
      </c>
      <c r="H158" s="12" t="str">
        <f>VLOOKUP(C158,customers!A$1:I$1001,7,FALSE)</f>
        <v>United States</v>
      </c>
      <c r="I158" s="15" t="str">
        <f>IF(INDEX(products!$A$1:$G$49,MATCH(orders!$D158,products!$A$1:$A$49,0),MATCH(orders!I$1,products!$A$1:$G$1,0))="Rob","Robusta",IF(INDEX(products!$A$1:$G$49,MATCH(orders!$D158,products!$A$1:$A$49,0),MATCH(orders!I$1,products!$A$1:$G$1,0))="Exc","Excelsa",IF(INDEX(products!$A$1:$G$49,MATCH(orders!$D158,products!$A$1:$A$49,0),MATCH(orders!I$1,products!$A$1:$G$1,0))="Ara","Arabica","Liberica")))</f>
        <v>Arabica</v>
      </c>
      <c r="J158" s="15" t="str">
        <f>IF(INDEX(products!$A$1:$G$49,MATCH(orders!$D158,products!$A$1:$A$49,0),MATCH(orders!J$1,products!$A$1:$G$1,0))="M","Medium",IF(INDEX(products!$A$1:$G$49,MATCH(orders!$D158,products!$A$1:$A$49,0),MATCH(orders!J$1,products!$A$1:$G$1,0))="L","Light","Dark"))</f>
        <v>Medium</v>
      </c>
      <c r="K158" s="24">
        <f>INDEX(products!$A$1:$G$49,MATCH(orders!$D158,products!$A$1:$A$49,0),MATCH(orders!K$1,products!$A$1:$G$1,0))</f>
        <v>2.5</v>
      </c>
      <c r="L158" s="25">
        <f>INDEX(products!$A$1:$G$49,MATCH(orders!$D158,products!$A$1:$A$49,0),MATCH(orders!L$1,products!$A$1:$G$1,0))</f>
        <v>25.874999999999996</v>
      </c>
      <c r="M158" s="22">
        <f>E158*L158</f>
        <v>77.624999999999986</v>
      </c>
      <c r="N158" s="6" t="str">
        <f>VLOOKUP(orders!$F158,customers!B$1:I$1001,8,FALSE)</f>
        <v>Yes</v>
      </c>
    </row>
    <row r="159" spans="1:14" x14ac:dyDescent="0.3">
      <c r="A159" s="2" t="s">
        <v>1373</v>
      </c>
      <c r="B159" s="17">
        <v>44374</v>
      </c>
      <c r="C159" s="2" t="s">
        <v>1374</v>
      </c>
      <c r="D159" s="7" t="s">
        <v>6149</v>
      </c>
      <c r="E159" s="2">
        <v>3</v>
      </c>
      <c r="F159" s="2" t="str">
        <f>VLOOKUP(C159,customers!A$1:I$1001,2,FALSE)</f>
        <v>Paulo Yea</v>
      </c>
      <c r="G159" s="2" t="str">
        <f>IF(VLOOKUP(C159,customers!A$1:I$1001,3,FALSE)=0," ",VLOOKUP(C159,customers!A$1:I$1001,3,FALSE))</f>
        <v>pyea4d@aol.com</v>
      </c>
      <c r="H159" s="2" t="str">
        <f>VLOOKUP(C159,customers!A$1:I$1001,7,FALSE)</f>
        <v>Ireland</v>
      </c>
      <c r="I159" s="26" t="str">
        <f>IF(INDEX(products!$A$1:$G$49,MATCH(orders!$D159,products!$A$1:$A$49,0),MATCH(orders!I$1,products!$A$1:$G$1,0))="Rob","Robusta",IF(INDEX(products!$A$1:$G$49,MATCH(orders!$D159,products!$A$1:$A$49,0),MATCH(orders!I$1,products!$A$1:$G$1,0))="Exc","Excelsa",IF(INDEX(products!$A$1:$G$49,MATCH(orders!$D159,products!$A$1:$A$49,0),MATCH(orders!I$1,products!$A$1:$G$1,0))="Ara","Arabica","Liberica")))</f>
        <v>Robusta</v>
      </c>
      <c r="J159" s="26" t="str">
        <f>IF(INDEX(products!$A$1:$G$49,MATCH(orders!$D159,products!$A$1:$A$49,0),MATCH(orders!J$1,products!$A$1:$G$1,0))="M","Medium",IF(INDEX(products!$A$1:$G$49,MATCH(orders!$D159,products!$A$1:$A$49,0),MATCH(orders!J$1,products!$A$1:$G$1,0))="L","Light","Dark"))</f>
        <v>Dark</v>
      </c>
      <c r="K159" s="27">
        <f>INDEX(products!$A$1:$G$49,MATCH(orders!$D159,products!$A$1:$A$49,0),MATCH(orders!K$1,products!$A$1:$G$1,0))</f>
        <v>2.5</v>
      </c>
      <c r="L159" s="28">
        <f>INDEX(products!$A$1:$G$49,MATCH(orders!$D159,products!$A$1:$A$49,0),MATCH(orders!L$1,products!$A$1:$G$1,0))</f>
        <v>20.584999999999997</v>
      </c>
      <c r="M159" s="21">
        <f>E159*L159</f>
        <v>61.754999999999995</v>
      </c>
      <c r="N159" s="7" t="str">
        <f>VLOOKUP(orders!$F159,customers!B$1:I$1001,8,FALSE)</f>
        <v>No</v>
      </c>
    </row>
    <row r="160" spans="1:14" x14ac:dyDescent="0.3">
      <c r="A160" s="12" t="s">
        <v>1379</v>
      </c>
      <c r="B160" s="18">
        <v>43714</v>
      </c>
      <c r="C160" s="12" t="s">
        <v>1380</v>
      </c>
      <c r="D160" s="6" t="s">
        <v>6149</v>
      </c>
      <c r="E160" s="12">
        <v>6</v>
      </c>
      <c r="F160" s="12" t="str">
        <f>VLOOKUP(C160,customers!A$1:I$1001,2,FALSE)</f>
        <v>Say Risborough</v>
      </c>
      <c r="G160" s="12" t="str">
        <f>IF(VLOOKUP(C160,customers!A$1:I$1001,3,FALSE)=0," ",VLOOKUP(C160,customers!A$1:I$1001,3,FALSE))</f>
        <v xml:space="preserve"> </v>
      </c>
      <c r="H160" s="12" t="str">
        <f>VLOOKUP(C160,customers!A$1:I$1001,7,FALSE)</f>
        <v>United States</v>
      </c>
      <c r="I160" s="15" t="str">
        <f>IF(INDEX(products!$A$1:$G$49,MATCH(orders!$D160,products!$A$1:$A$49,0),MATCH(orders!I$1,products!$A$1:$G$1,0))="Rob","Robusta",IF(INDEX(products!$A$1:$G$49,MATCH(orders!$D160,products!$A$1:$A$49,0),MATCH(orders!I$1,products!$A$1:$G$1,0))="Exc","Excelsa",IF(INDEX(products!$A$1:$G$49,MATCH(orders!$D160,products!$A$1:$A$49,0),MATCH(orders!I$1,products!$A$1:$G$1,0))="Ara","Arabica","Liberica")))</f>
        <v>Robusta</v>
      </c>
      <c r="J160" s="15" t="str">
        <f>IF(INDEX(products!$A$1:$G$49,MATCH(orders!$D160,products!$A$1:$A$49,0),MATCH(orders!J$1,products!$A$1:$G$1,0))="M","Medium",IF(INDEX(products!$A$1:$G$49,MATCH(orders!$D160,products!$A$1:$A$49,0),MATCH(orders!J$1,products!$A$1:$G$1,0))="L","Light","Dark"))</f>
        <v>Dark</v>
      </c>
      <c r="K160" s="24">
        <f>INDEX(products!$A$1:$G$49,MATCH(orders!$D160,products!$A$1:$A$49,0),MATCH(orders!K$1,products!$A$1:$G$1,0))</f>
        <v>2.5</v>
      </c>
      <c r="L160" s="25">
        <f>INDEX(products!$A$1:$G$49,MATCH(orders!$D160,products!$A$1:$A$49,0),MATCH(orders!L$1,products!$A$1:$G$1,0))</f>
        <v>20.584999999999997</v>
      </c>
      <c r="M160" s="22">
        <f>E160*L160</f>
        <v>123.50999999999999</v>
      </c>
      <c r="N160" s="6" t="str">
        <f>VLOOKUP(orders!$F160,customers!B$1:I$1001,8,FALSE)</f>
        <v>Yes</v>
      </c>
    </row>
    <row r="161" spans="1:14" x14ac:dyDescent="0.3">
      <c r="A161" s="2" t="s">
        <v>1384</v>
      </c>
      <c r="B161" s="17">
        <v>44316</v>
      </c>
      <c r="C161" s="2" t="s">
        <v>1385</v>
      </c>
      <c r="D161" s="7" t="s">
        <v>6164</v>
      </c>
      <c r="E161" s="2">
        <v>6</v>
      </c>
      <c r="F161" s="2" t="str">
        <f>VLOOKUP(C161,customers!A$1:I$1001,2,FALSE)</f>
        <v>Alexa Sizey</v>
      </c>
      <c r="G161" s="2" t="str">
        <f>IF(VLOOKUP(C161,customers!A$1:I$1001,3,FALSE)=0," ",VLOOKUP(C161,customers!A$1:I$1001,3,FALSE))</f>
        <v xml:space="preserve"> </v>
      </c>
      <c r="H161" s="2" t="str">
        <f>VLOOKUP(C161,customers!A$1:I$1001,7,FALSE)</f>
        <v>United States</v>
      </c>
      <c r="I161" s="26" t="str">
        <f>IF(INDEX(products!$A$1:$G$49,MATCH(orders!$D161,products!$A$1:$A$49,0),MATCH(orders!I$1,products!$A$1:$G$1,0))="Rob","Robusta",IF(INDEX(products!$A$1:$G$49,MATCH(orders!$D161,products!$A$1:$A$49,0),MATCH(orders!I$1,products!$A$1:$G$1,0))="Exc","Excelsa",IF(INDEX(products!$A$1:$G$49,MATCH(orders!$D161,products!$A$1:$A$49,0),MATCH(orders!I$1,products!$A$1:$G$1,0))="Ara","Arabica","Liberica")))</f>
        <v>Liberica</v>
      </c>
      <c r="J161" s="26" t="str">
        <f>IF(INDEX(products!$A$1:$G$49,MATCH(orders!$D161,products!$A$1:$A$49,0),MATCH(orders!J$1,products!$A$1:$G$1,0))="M","Medium",IF(INDEX(products!$A$1:$G$49,MATCH(orders!$D161,products!$A$1:$A$49,0),MATCH(orders!J$1,products!$A$1:$G$1,0))="L","Light","Dark"))</f>
        <v>Light</v>
      </c>
      <c r="K161" s="27">
        <f>INDEX(products!$A$1:$G$49,MATCH(orders!$D161,products!$A$1:$A$49,0),MATCH(orders!K$1,products!$A$1:$G$1,0))</f>
        <v>2.5</v>
      </c>
      <c r="L161" s="28">
        <f>INDEX(products!$A$1:$G$49,MATCH(orders!$D161,products!$A$1:$A$49,0),MATCH(orders!L$1,products!$A$1:$G$1,0))</f>
        <v>36.454999999999998</v>
      </c>
      <c r="M161" s="21">
        <f>E161*L161</f>
        <v>218.73</v>
      </c>
      <c r="N161" s="7" t="str">
        <f>VLOOKUP(orders!$F161,customers!B$1:I$1001,8,FALSE)</f>
        <v>No</v>
      </c>
    </row>
    <row r="162" spans="1:14" x14ac:dyDescent="0.3">
      <c r="A162" s="12" t="s">
        <v>1389</v>
      </c>
      <c r="B162" s="18">
        <v>43837</v>
      </c>
      <c r="C162" s="12" t="s">
        <v>1390</v>
      </c>
      <c r="D162" s="6" t="s">
        <v>6139</v>
      </c>
      <c r="E162" s="12">
        <v>4</v>
      </c>
      <c r="F162" s="12" t="str">
        <f>VLOOKUP(C162,customers!A$1:I$1001,2,FALSE)</f>
        <v>Kari Swede</v>
      </c>
      <c r="G162" s="12" t="str">
        <f>IF(VLOOKUP(C162,customers!A$1:I$1001,3,FALSE)=0," ",VLOOKUP(C162,customers!A$1:I$1001,3,FALSE))</f>
        <v>kswede4g@addthis.com</v>
      </c>
      <c r="H162" s="12" t="str">
        <f>VLOOKUP(C162,customers!A$1:I$1001,7,FALSE)</f>
        <v>United States</v>
      </c>
      <c r="I162" s="15" t="str">
        <f>IF(INDEX(products!$A$1:$G$49,MATCH(orders!$D162,products!$A$1:$A$49,0),MATCH(orders!I$1,products!$A$1:$G$1,0))="Rob","Robusta",IF(INDEX(products!$A$1:$G$49,MATCH(orders!$D162,products!$A$1:$A$49,0),MATCH(orders!I$1,products!$A$1:$G$1,0))="Exc","Excelsa",IF(INDEX(products!$A$1:$G$49,MATCH(orders!$D162,products!$A$1:$A$49,0),MATCH(orders!I$1,products!$A$1:$G$1,0))="Ara","Arabica","Liberica")))</f>
        <v>Excelsa</v>
      </c>
      <c r="J162" s="15" t="str">
        <f>IF(INDEX(products!$A$1:$G$49,MATCH(orders!$D162,products!$A$1:$A$49,0),MATCH(orders!J$1,products!$A$1:$G$1,0))="M","Medium",IF(INDEX(products!$A$1:$G$49,MATCH(orders!$D162,products!$A$1:$A$49,0),MATCH(orders!J$1,products!$A$1:$G$1,0))="L","Light","Dark"))</f>
        <v>Medium</v>
      </c>
      <c r="K162" s="24">
        <f>INDEX(products!$A$1:$G$49,MATCH(orders!$D162,products!$A$1:$A$49,0),MATCH(orders!K$1,products!$A$1:$G$1,0))</f>
        <v>0.5</v>
      </c>
      <c r="L162" s="25">
        <f>INDEX(products!$A$1:$G$49,MATCH(orders!$D162,products!$A$1:$A$49,0),MATCH(orders!L$1,products!$A$1:$G$1,0))</f>
        <v>8.25</v>
      </c>
      <c r="M162" s="22">
        <f>E162*L162</f>
        <v>33</v>
      </c>
      <c r="N162" s="6" t="str">
        <f>VLOOKUP(orders!$F162,customers!B$1:I$1001,8,FALSE)</f>
        <v>No</v>
      </c>
    </row>
    <row r="163" spans="1:14" x14ac:dyDescent="0.3">
      <c r="A163" s="2" t="s">
        <v>1395</v>
      </c>
      <c r="B163" s="17">
        <v>44207</v>
      </c>
      <c r="C163" s="2" t="s">
        <v>1396</v>
      </c>
      <c r="D163" s="7" t="s">
        <v>6180</v>
      </c>
      <c r="E163" s="2">
        <v>3</v>
      </c>
      <c r="F163" s="2" t="str">
        <f>VLOOKUP(C163,customers!A$1:I$1001,2,FALSE)</f>
        <v>Leontine Rubrow</v>
      </c>
      <c r="G163" s="2" t="str">
        <f>IF(VLOOKUP(C163,customers!A$1:I$1001,3,FALSE)=0," ",VLOOKUP(C163,customers!A$1:I$1001,3,FALSE))</f>
        <v>lrubrow4h@microsoft.com</v>
      </c>
      <c r="H163" s="2" t="str">
        <f>VLOOKUP(C163,customers!A$1:I$1001,7,FALSE)</f>
        <v>United States</v>
      </c>
      <c r="I163" s="26" t="str">
        <f>IF(INDEX(products!$A$1:$G$49,MATCH(orders!$D163,products!$A$1:$A$49,0),MATCH(orders!I$1,products!$A$1:$G$1,0))="Rob","Robusta",IF(INDEX(products!$A$1:$G$49,MATCH(orders!$D163,products!$A$1:$A$49,0),MATCH(orders!I$1,products!$A$1:$G$1,0))="Exc","Excelsa",IF(INDEX(products!$A$1:$G$49,MATCH(orders!$D163,products!$A$1:$A$49,0),MATCH(orders!I$1,products!$A$1:$G$1,0))="Ara","Arabica","Liberica")))</f>
        <v>Arabica</v>
      </c>
      <c r="J163" s="26" t="str">
        <f>IF(INDEX(products!$A$1:$G$49,MATCH(orders!$D163,products!$A$1:$A$49,0),MATCH(orders!J$1,products!$A$1:$G$1,0))="M","Medium",IF(INDEX(products!$A$1:$G$49,MATCH(orders!$D163,products!$A$1:$A$49,0),MATCH(orders!J$1,products!$A$1:$G$1,0))="L","Light","Dark"))</f>
        <v>Light</v>
      </c>
      <c r="K163" s="27">
        <f>INDEX(products!$A$1:$G$49,MATCH(orders!$D163,products!$A$1:$A$49,0),MATCH(orders!K$1,products!$A$1:$G$1,0))</f>
        <v>0.5</v>
      </c>
      <c r="L163" s="28">
        <f>INDEX(products!$A$1:$G$49,MATCH(orders!$D163,products!$A$1:$A$49,0),MATCH(orders!L$1,products!$A$1:$G$1,0))</f>
        <v>7.77</v>
      </c>
      <c r="M163" s="21">
        <f>E163*L163</f>
        <v>23.31</v>
      </c>
      <c r="N163" s="7" t="str">
        <f>VLOOKUP(orders!$F163,customers!B$1:I$1001,8,FALSE)</f>
        <v>No</v>
      </c>
    </row>
    <row r="164" spans="1:14" x14ac:dyDescent="0.3">
      <c r="A164" s="12" t="s">
        <v>1401</v>
      </c>
      <c r="B164" s="18">
        <v>44515</v>
      </c>
      <c r="C164" s="12" t="s">
        <v>1402</v>
      </c>
      <c r="D164" s="6" t="s">
        <v>6144</v>
      </c>
      <c r="E164" s="12">
        <v>3</v>
      </c>
      <c r="F164" s="12" t="str">
        <f>VLOOKUP(C164,customers!A$1:I$1001,2,FALSE)</f>
        <v>Dottie Tift</v>
      </c>
      <c r="G164" s="12" t="str">
        <f>IF(VLOOKUP(C164,customers!A$1:I$1001,3,FALSE)=0," ",VLOOKUP(C164,customers!A$1:I$1001,3,FALSE))</f>
        <v>dtift4i@netvibes.com</v>
      </c>
      <c r="H164" s="12" t="str">
        <f>VLOOKUP(C164,customers!A$1:I$1001,7,FALSE)</f>
        <v>United States</v>
      </c>
      <c r="I164" s="15" t="str">
        <f>IF(INDEX(products!$A$1:$G$49,MATCH(orders!$D164,products!$A$1:$A$49,0),MATCH(orders!I$1,products!$A$1:$G$1,0))="Rob","Robusta",IF(INDEX(products!$A$1:$G$49,MATCH(orders!$D164,products!$A$1:$A$49,0),MATCH(orders!I$1,products!$A$1:$G$1,0))="Exc","Excelsa",IF(INDEX(products!$A$1:$G$49,MATCH(orders!$D164,products!$A$1:$A$49,0),MATCH(orders!I$1,products!$A$1:$G$1,0))="Ara","Arabica","Liberica")))</f>
        <v>Excelsa</v>
      </c>
      <c r="J164" s="15" t="str">
        <f>IF(INDEX(products!$A$1:$G$49,MATCH(orders!$D164,products!$A$1:$A$49,0),MATCH(orders!J$1,products!$A$1:$G$1,0))="M","Medium",IF(INDEX(products!$A$1:$G$49,MATCH(orders!$D164,products!$A$1:$A$49,0),MATCH(orders!J$1,products!$A$1:$G$1,0))="L","Light","Dark"))</f>
        <v>Dark</v>
      </c>
      <c r="K164" s="24">
        <f>INDEX(products!$A$1:$G$49,MATCH(orders!$D164,products!$A$1:$A$49,0),MATCH(orders!K$1,products!$A$1:$G$1,0))</f>
        <v>0.5</v>
      </c>
      <c r="L164" s="25">
        <f>INDEX(products!$A$1:$G$49,MATCH(orders!$D164,products!$A$1:$A$49,0),MATCH(orders!L$1,products!$A$1:$G$1,0))</f>
        <v>7.29</v>
      </c>
      <c r="M164" s="22">
        <f>E164*L164</f>
        <v>21.87</v>
      </c>
      <c r="N164" s="6" t="str">
        <f>VLOOKUP(orders!$F164,customers!B$1:I$1001,8,FALSE)</f>
        <v>Yes</v>
      </c>
    </row>
    <row r="165" spans="1:14" x14ac:dyDescent="0.3">
      <c r="A165" s="2" t="s">
        <v>1407</v>
      </c>
      <c r="B165" s="17">
        <v>43619</v>
      </c>
      <c r="C165" s="2" t="s">
        <v>1408</v>
      </c>
      <c r="D165" s="7" t="s">
        <v>6163</v>
      </c>
      <c r="E165" s="2">
        <v>6</v>
      </c>
      <c r="F165" s="2" t="str">
        <f>VLOOKUP(C165,customers!A$1:I$1001,2,FALSE)</f>
        <v>Gerardo Schonfeld</v>
      </c>
      <c r="G165" s="2" t="str">
        <f>IF(VLOOKUP(C165,customers!A$1:I$1001,3,FALSE)=0," ",VLOOKUP(C165,customers!A$1:I$1001,3,FALSE))</f>
        <v>gschonfeld4j@oracle.com</v>
      </c>
      <c r="H165" s="2" t="str">
        <f>VLOOKUP(C165,customers!A$1:I$1001,7,FALSE)</f>
        <v>United States</v>
      </c>
      <c r="I165" s="26" t="str">
        <f>IF(INDEX(products!$A$1:$G$49,MATCH(orders!$D165,products!$A$1:$A$49,0),MATCH(orders!I$1,products!$A$1:$G$1,0))="Rob","Robusta",IF(INDEX(products!$A$1:$G$49,MATCH(orders!$D165,products!$A$1:$A$49,0),MATCH(orders!I$1,products!$A$1:$G$1,0))="Exc","Excelsa",IF(INDEX(products!$A$1:$G$49,MATCH(orders!$D165,products!$A$1:$A$49,0),MATCH(orders!I$1,products!$A$1:$G$1,0))="Ara","Arabica","Liberica")))</f>
        <v>Robusta</v>
      </c>
      <c r="J165" s="26" t="str">
        <f>IF(INDEX(products!$A$1:$G$49,MATCH(orders!$D165,products!$A$1:$A$49,0),MATCH(orders!J$1,products!$A$1:$G$1,0))="M","Medium",IF(INDEX(products!$A$1:$G$49,MATCH(orders!$D165,products!$A$1:$A$49,0),MATCH(orders!J$1,products!$A$1:$G$1,0))="L","Light","Dark"))</f>
        <v>Dark</v>
      </c>
      <c r="K165" s="27">
        <f>INDEX(products!$A$1:$G$49,MATCH(orders!$D165,products!$A$1:$A$49,0),MATCH(orders!K$1,products!$A$1:$G$1,0))</f>
        <v>0.2</v>
      </c>
      <c r="L165" s="28">
        <f>INDEX(products!$A$1:$G$49,MATCH(orders!$D165,products!$A$1:$A$49,0),MATCH(orders!L$1,products!$A$1:$G$1,0))</f>
        <v>2.6849999999999996</v>
      </c>
      <c r="M165" s="21">
        <f>E165*L165</f>
        <v>16.11</v>
      </c>
      <c r="N165" s="7" t="str">
        <f>VLOOKUP(orders!$F165,customers!B$1:I$1001,8,FALSE)</f>
        <v>No</v>
      </c>
    </row>
    <row r="166" spans="1:14" x14ac:dyDescent="0.3">
      <c r="A166" s="12" t="s">
        <v>1413</v>
      </c>
      <c r="B166" s="18">
        <v>44182</v>
      </c>
      <c r="C166" s="12" t="s">
        <v>1414</v>
      </c>
      <c r="D166" s="6" t="s">
        <v>6144</v>
      </c>
      <c r="E166" s="12">
        <v>4</v>
      </c>
      <c r="F166" s="12" t="str">
        <f>VLOOKUP(C166,customers!A$1:I$1001,2,FALSE)</f>
        <v>Claiborne Feye</v>
      </c>
      <c r="G166" s="12" t="str">
        <f>IF(VLOOKUP(C166,customers!A$1:I$1001,3,FALSE)=0," ",VLOOKUP(C166,customers!A$1:I$1001,3,FALSE))</f>
        <v>cfeye4k@google.co.jp</v>
      </c>
      <c r="H166" s="12" t="str">
        <f>VLOOKUP(C166,customers!A$1:I$1001,7,FALSE)</f>
        <v>Ireland</v>
      </c>
      <c r="I166" s="15" t="str">
        <f>IF(INDEX(products!$A$1:$G$49,MATCH(orders!$D166,products!$A$1:$A$49,0),MATCH(orders!I$1,products!$A$1:$G$1,0))="Rob","Robusta",IF(INDEX(products!$A$1:$G$49,MATCH(orders!$D166,products!$A$1:$A$49,0),MATCH(orders!I$1,products!$A$1:$G$1,0))="Exc","Excelsa",IF(INDEX(products!$A$1:$G$49,MATCH(orders!$D166,products!$A$1:$A$49,0),MATCH(orders!I$1,products!$A$1:$G$1,0))="Ara","Arabica","Liberica")))</f>
        <v>Excelsa</v>
      </c>
      <c r="J166" s="15" t="str">
        <f>IF(INDEX(products!$A$1:$G$49,MATCH(orders!$D166,products!$A$1:$A$49,0),MATCH(orders!J$1,products!$A$1:$G$1,0))="M","Medium",IF(INDEX(products!$A$1:$G$49,MATCH(orders!$D166,products!$A$1:$A$49,0),MATCH(orders!J$1,products!$A$1:$G$1,0))="L","Light","Dark"))</f>
        <v>Dark</v>
      </c>
      <c r="K166" s="24">
        <f>INDEX(products!$A$1:$G$49,MATCH(orders!$D166,products!$A$1:$A$49,0),MATCH(orders!K$1,products!$A$1:$G$1,0))</f>
        <v>0.5</v>
      </c>
      <c r="L166" s="25">
        <f>INDEX(products!$A$1:$G$49,MATCH(orders!$D166,products!$A$1:$A$49,0),MATCH(orders!L$1,products!$A$1:$G$1,0))</f>
        <v>7.29</v>
      </c>
      <c r="M166" s="22">
        <f>E166*L166</f>
        <v>29.16</v>
      </c>
      <c r="N166" s="6" t="str">
        <f>VLOOKUP(orders!$F166,customers!B$1:I$1001,8,FALSE)</f>
        <v>No</v>
      </c>
    </row>
    <row r="167" spans="1:14" x14ac:dyDescent="0.3">
      <c r="A167" s="2" t="s">
        <v>1420</v>
      </c>
      <c r="B167" s="17">
        <v>44234</v>
      </c>
      <c r="C167" s="2" t="s">
        <v>1421</v>
      </c>
      <c r="D167" s="7" t="s">
        <v>6177</v>
      </c>
      <c r="E167" s="2">
        <v>6</v>
      </c>
      <c r="F167" s="2" t="str">
        <f>VLOOKUP(C167,customers!A$1:I$1001,2,FALSE)</f>
        <v>Mina Elstone</v>
      </c>
      <c r="G167" s="2" t="str">
        <f>IF(VLOOKUP(C167,customers!A$1:I$1001,3,FALSE)=0," ",VLOOKUP(C167,customers!A$1:I$1001,3,FALSE))</f>
        <v xml:space="preserve"> </v>
      </c>
      <c r="H167" s="2" t="str">
        <f>VLOOKUP(C167,customers!A$1:I$1001,7,FALSE)</f>
        <v>United States</v>
      </c>
      <c r="I167" s="26" t="str">
        <f>IF(INDEX(products!$A$1:$G$49,MATCH(orders!$D167,products!$A$1:$A$49,0),MATCH(orders!I$1,products!$A$1:$G$1,0))="Rob","Robusta",IF(INDEX(products!$A$1:$G$49,MATCH(orders!$D167,products!$A$1:$A$49,0),MATCH(orders!I$1,products!$A$1:$G$1,0))="Exc","Excelsa",IF(INDEX(products!$A$1:$G$49,MATCH(orders!$D167,products!$A$1:$A$49,0),MATCH(orders!I$1,products!$A$1:$G$1,0))="Ara","Arabica","Liberica")))</f>
        <v>Robusta</v>
      </c>
      <c r="J167" s="26" t="str">
        <f>IF(INDEX(products!$A$1:$G$49,MATCH(orders!$D167,products!$A$1:$A$49,0),MATCH(orders!J$1,products!$A$1:$G$1,0))="M","Medium",IF(INDEX(products!$A$1:$G$49,MATCH(orders!$D167,products!$A$1:$A$49,0),MATCH(orders!J$1,products!$A$1:$G$1,0))="L","Light","Dark"))</f>
        <v>Dark</v>
      </c>
      <c r="K167" s="27">
        <f>INDEX(products!$A$1:$G$49,MATCH(orders!$D167,products!$A$1:$A$49,0),MATCH(orders!K$1,products!$A$1:$G$1,0))</f>
        <v>1</v>
      </c>
      <c r="L167" s="28">
        <f>INDEX(products!$A$1:$G$49,MATCH(orders!$D167,products!$A$1:$A$49,0),MATCH(orders!L$1,products!$A$1:$G$1,0))</f>
        <v>8.9499999999999993</v>
      </c>
      <c r="M167" s="21">
        <f>E167*L167</f>
        <v>53.699999999999996</v>
      </c>
      <c r="N167" s="7" t="str">
        <f>VLOOKUP(orders!$F167,customers!B$1:I$1001,8,FALSE)</f>
        <v>Yes</v>
      </c>
    </row>
    <row r="168" spans="1:14" x14ac:dyDescent="0.3">
      <c r="A168" s="12" t="s">
        <v>1425</v>
      </c>
      <c r="B168" s="18">
        <v>44270</v>
      </c>
      <c r="C168" s="12" t="s">
        <v>1426</v>
      </c>
      <c r="D168" s="6" t="s">
        <v>6172</v>
      </c>
      <c r="E168" s="12">
        <v>5</v>
      </c>
      <c r="F168" s="12" t="str">
        <f>VLOOKUP(C168,customers!A$1:I$1001,2,FALSE)</f>
        <v>Sherman Mewrcik</v>
      </c>
      <c r="G168" s="12" t="str">
        <f>IF(VLOOKUP(C168,customers!A$1:I$1001,3,FALSE)=0," ",VLOOKUP(C168,customers!A$1:I$1001,3,FALSE))</f>
        <v xml:space="preserve"> </v>
      </c>
      <c r="H168" s="12" t="str">
        <f>VLOOKUP(C168,customers!A$1:I$1001,7,FALSE)</f>
        <v>United States</v>
      </c>
      <c r="I168" s="15" t="str">
        <f>IF(INDEX(products!$A$1:$G$49,MATCH(orders!$D168,products!$A$1:$A$49,0),MATCH(orders!I$1,products!$A$1:$G$1,0))="Rob","Robusta",IF(INDEX(products!$A$1:$G$49,MATCH(orders!$D168,products!$A$1:$A$49,0),MATCH(orders!I$1,products!$A$1:$G$1,0))="Exc","Excelsa",IF(INDEX(products!$A$1:$G$49,MATCH(orders!$D168,products!$A$1:$A$49,0),MATCH(orders!I$1,products!$A$1:$G$1,0))="Ara","Arabica","Liberica")))</f>
        <v>Robusta</v>
      </c>
      <c r="J168" s="15" t="str">
        <f>IF(INDEX(products!$A$1:$G$49,MATCH(orders!$D168,products!$A$1:$A$49,0),MATCH(orders!J$1,products!$A$1:$G$1,0))="M","Medium",IF(INDEX(products!$A$1:$G$49,MATCH(orders!$D168,products!$A$1:$A$49,0),MATCH(orders!J$1,products!$A$1:$G$1,0))="L","Light","Dark"))</f>
        <v>Dark</v>
      </c>
      <c r="K168" s="24">
        <f>INDEX(products!$A$1:$G$49,MATCH(orders!$D168,products!$A$1:$A$49,0),MATCH(orders!K$1,products!$A$1:$G$1,0))</f>
        <v>0.5</v>
      </c>
      <c r="L168" s="25">
        <f>INDEX(products!$A$1:$G$49,MATCH(orders!$D168,products!$A$1:$A$49,0),MATCH(orders!L$1,products!$A$1:$G$1,0))</f>
        <v>5.3699999999999992</v>
      </c>
      <c r="M168" s="22">
        <f>E168*L168</f>
        <v>26.849999999999994</v>
      </c>
      <c r="N168" s="6" t="str">
        <f>VLOOKUP(orders!$F168,customers!B$1:I$1001,8,FALSE)</f>
        <v>Yes</v>
      </c>
    </row>
    <row r="169" spans="1:14" x14ac:dyDescent="0.3">
      <c r="A169" s="2" t="s">
        <v>1430</v>
      </c>
      <c r="B169" s="17">
        <v>44777</v>
      </c>
      <c r="C169" s="2" t="s">
        <v>1431</v>
      </c>
      <c r="D169" s="7" t="s">
        <v>6139</v>
      </c>
      <c r="E169" s="2">
        <v>5</v>
      </c>
      <c r="F169" s="2" t="str">
        <f>VLOOKUP(C169,customers!A$1:I$1001,2,FALSE)</f>
        <v>Tamarah Fero</v>
      </c>
      <c r="G169" s="2" t="str">
        <f>IF(VLOOKUP(C169,customers!A$1:I$1001,3,FALSE)=0," ",VLOOKUP(C169,customers!A$1:I$1001,3,FALSE))</f>
        <v>tfero4n@comsenz.com</v>
      </c>
      <c r="H169" s="2" t="str">
        <f>VLOOKUP(C169,customers!A$1:I$1001,7,FALSE)</f>
        <v>United States</v>
      </c>
      <c r="I169" s="26" t="str">
        <f>IF(INDEX(products!$A$1:$G$49,MATCH(orders!$D169,products!$A$1:$A$49,0),MATCH(orders!I$1,products!$A$1:$G$1,0))="Rob","Robusta",IF(INDEX(products!$A$1:$G$49,MATCH(orders!$D169,products!$A$1:$A$49,0),MATCH(orders!I$1,products!$A$1:$G$1,0))="Exc","Excelsa",IF(INDEX(products!$A$1:$G$49,MATCH(orders!$D169,products!$A$1:$A$49,0),MATCH(orders!I$1,products!$A$1:$G$1,0))="Ara","Arabica","Liberica")))</f>
        <v>Excelsa</v>
      </c>
      <c r="J169" s="26" t="str">
        <f>IF(INDEX(products!$A$1:$G$49,MATCH(orders!$D169,products!$A$1:$A$49,0),MATCH(orders!J$1,products!$A$1:$G$1,0))="M","Medium",IF(INDEX(products!$A$1:$G$49,MATCH(orders!$D169,products!$A$1:$A$49,0),MATCH(orders!J$1,products!$A$1:$G$1,0))="L","Light","Dark"))</f>
        <v>Medium</v>
      </c>
      <c r="K169" s="27">
        <f>INDEX(products!$A$1:$G$49,MATCH(orders!$D169,products!$A$1:$A$49,0),MATCH(orders!K$1,products!$A$1:$G$1,0))</f>
        <v>0.5</v>
      </c>
      <c r="L169" s="28">
        <f>INDEX(products!$A$1:$G$49,MATCH(orders!$D169,products!$A$1:$A$49,0),MATCH(orders!L$1,products!$A$1:$G$1,0))</f>
        <v>8.25</v>
      </c>
      <c r="M169" s="21">
        <f>E169*L169</f>
        <v>41.25</v>
      </c>
      <c r="N169" s="7" t="str">
        <f>VLOOKUP(orders!$F169,customers!B$1:I$1001,8,FALSE)</f>
        <v>Yes</v>
      </c>
    </row>
    <row r="170" spans="1:14" x14ac:dyDescent="0.3">
      <c r="A170" s="12" t="s">
        <v>1436</v>
      </c>
      <c r="B170" s="18">
        <v>43484</v>
      </c>
      <c r="C170" s="12" t="s">
        <v>1437</v>
      </c>
      <c r="D170" s="6" t="s">
        <v>6157</v>
      </c>
      <c r="E170" s="12">
        <v>6</v>
      </c>
      <c r="F170" s="12" t="str">
        <f>VLOOKUP(C170,customers!A$1:I$1001,2,FALSE)</f>
        <v>Stanislaus Valsler</v>
      </c>
      <c r="G170" s="12" t="str">
        <f>IF(VLOOKUP(C170,customers!A$1:I$1001,3,FALSE)=0," ",VLOOKUP(C170,customers!A$1:I$1001,3,FALSE))</f>
        <v xml:space="preserve"> </v>
      </c>
      <c r="H170" s="12" t="str">
        <f>VLOOKUP(C170,customers!A$1:I$1001,7,FALSE)</f>
        <v>Ireland</v>
      </c>
      <c r="I170" s="15" t="str">
        <f>IF(INDEX(products!$A$1:$G$49,MATCH(orders!$D170,products!$A$1:$A$49,0),MATCH(orders!I$1,products!$A$1:$G$1,0))="Rob","Robusta",IF(INDEX(products!$A$1:$G$49,MATCH(orders!$D170,products!$A$1:$A$49,0),MATCH(orders!I$1,products!$A$1:$G$1,0))="Exc","Excelsa",IF(INDEX(products!$A$1:$G$49,MATCH(orders!$D170,products!$A$1:$A$49,0),MATCH(orders!I$1,products!$A$1:$G$1,0))="Ara","Arabica","Liberica")))</f>
        <v>Arabica</v>
      </c>
      <c r="J170" s="15" t="str">
        <f>IF(INDEX(products!$A$1:$G$49,MATCH(orders!$D170,products!$A$1:$A$49,0),MATCH(orders!J$1,products!$A$1:$G$1,0))="M","Medium",IF(INDEX(products!$A$1:$G$49,MATCH(orders!$D170,products!$A$1:$A$49,0),MATCH(orders!J$1,products!$A$1:$G$1,0))="L","Light","Dark"))</f>
        <v>Medium</v>
      </c>
      <c r="K170" s="24">
        <f>INDEX(products!$A$1:$G$49,MATCH(orders!$D170,products!$A$1:$A$49,0),MATCH(orders!K$1,products!$A$1:$G$1,0))</f>
        <v>0.5</v>
      </c>
      <c r="L170" s="25">
        <f>INDEX(products!$A$1:$G$49,MATCH(orders!$D170,products!$A$1:$A$49,0),MATCH(orders!L$1,products!$A$1:$G$1,0))</f>
        <v>6.75</v>
      </c>
      <c r="M170" s="22">
        <f>E170*L170</f>
        <v>40.5</v>
      </c>
      <c r="N170" s="6" t="str">
        <f>VLOOKUP(orders!$F170,customers!B$1:I$1001,8,FALSE)</f>
        <v>No</v>
      </c>
    </row>
    <row r="171" spans="1:14" x14ac:dyDescent="0.3">
      <c r="A171" s="2" t="s">
        <v>1441</v>
      </c>
      <c r="B171" s="17">
        <v>44643</v>
      </c>
      <c r="C171" s="2" t="s">
        <v>1442</v>
      </c>
      <c r="D171" s="7" t="s">
        <v>6177</v>
      </c>
      <c r="E171" s="2">
        <v>2</v>
      </c>
      <c r="F171" s="2" t="str">
        <f>VLOOKUP(C171,customers!A$1:I$1001,2,FALSE)</f>
        <v>Felita Dauney</v>
      </c>
      <c r="G171" s="2" t="str">
        <f>IF(VLOOKUP(C171,customers!A$1:I$1001,3,FALSE)=0," ",VLOOKUP(C171,customers!A$1:I$1001,3,FALSE))</f>
        <v>fdauney4p@sphinn.com</v>
      </c>
      <c r="H171" s="2" t="str">
        <f>VLOOKUP(C171,customers!A$1:I$1001,7,FALSE)</f>
        <v>Ireland</v>
      </c>
      <c r="I171" s="26" t="str">
        <f>IF(INDEX(products!$A$1:$G$49,MATCH(orders!$D171,products!$A$1:$A$49,0),MATCH(orders!I$1,products!$A$1:$G$1,0))="Rob","Robusta",IF(INDEX(products!$A$1:$G$49,MATCH(orders!$D171,products!$A$1:$A$49,0),MATCH(orders!I$1,products!$A$1:$G$1,0))="Exc","Excelsa",IF(INDEX(products!$A$1:$G$49,MATCH(orders!$D171,products!$A$1:$A$49,0),MATCH(orders!I$1,products!$A$1:$G$1,0))="Ara","Arabica","Liberica")))</f>
        <v>Robusta</v>
      </c>
      <c r="J171" s="26" t="str">
        <f>IF(INDEX(products!$A$1:$G$49,MATCH(orders!$D171,products!$A$1:$A$49,0),MATCH(orders!J$1,products!$A$1:$G$1,0))="M","Medium",IF(INDEX(products!$A$1:$G$49,MATCH(orders!$D171,products!$A$1:$A$49,0),MATCH(orders!J$1,products!$A$1:$G$1,0))="L","Light","Dark"))</f>
        <v>Dark</v>
      </c>
      <c r="K171" s="27">
        <f>INDEX(products!$A$1:$G$49,MATCH(orders!$D171,products!$A$1:$A$49,0),MATCH(orders!K$1,products!$A$1:$G$1,0))</f>
        <v>1</v>
      </c>
      <c r="L171" s="28">
        <f>INDEX(products!$A$1:$G$49,MATCH(orders!$D171,products!$A$1:$A$49,0),MATCH(orders!L$1,products!$A$1:$G$1,0))</f>
        <v>8.9499999999999993</v>
      </c>
      <c r="M171" s="21">
        <f>E171*L171</f>
        <v>17.899999999999999</v>
      </c>
      <c r="N171" s="7" t="str">
        <f>VLOOKUP(orders!$F171,customers!B$1:I$1001,8,FALSE)</f>
        <v>No</v>
      </c>
    </row>
    <row r="172" spans="1:14" x14ac:dyDescent="0.3">
      <c r="A172" s="12" t="s">
        <v>1448</v>
      </c>
      <c r="B172" s="18">
        <v>44476</v>
      </c>
      <c r="C172" s="12" t="s">
        <v>1449</v>
      </c>
      <c r="D172" s="6" t="s">
        <v>6148</v>
      </c>
      <c r="E172" s="12">
        <v>2</v>
      </c>
      <c r="F172" s="12" t="str">
        <f>VLOOKUP(C172,customers!A$1:I$1001,2,FALSE)</f>
        <v>Serena Earley</v>
      </c>
      <c r="G172" s="12" t="str">
        <f>IF(VLOOKUP(C172,customers!A$1:I$1001,3,FALSE)=0," ",VLOOKUP(C172,customers!A$1:I$1001,3,FALSE))</f>
        <v>searley4q@youku.com</v>
      </c>
      <c r="H172" s="12" t="str">
        <f>VLOOKUP(C172,customers!A$1:I$1001,7,FALSE)</f>
        <v>United Kingdom</v>
      </c>
      <c r="I172" s="15" t="str">
        <f>IF(INDEX(products!$A$1:$G$49,MATCH(orders!$D172,products!$A$1:$A$49,0),MATCH(orders!I$1,products!$A$1:$G$1,0))="Rob","Robusta",IF(INDEX(products!$A$1:$G$49,MATCH(orders!$D172,products!$A$1:$A$49,0),MATCH(orders!I$1,products!$A$1:$G$1,0))="Exc","Excelsa",IF(INDEX(products!$A$1:$G$49,MATCH(orders!$D172,products!$A$1:$A$49,0),MATCH(orders!I$1,products!$A$1:$G$1,0))="Ara","Arabica","Liberica")))</f>
        <v>Excelsa</v>
      </c>
      <c r="J172" s="15" t="str">
        <f>IF(INDEX(products!$A$1:$G$49,MATCH(orders!$D172,products!$A$1:$A$49,0),MATCH(orders!J$1,products!$A$1:$G$1,0))="M","Medium",IF(INDEX(products!$A$1:$G$49,MATCH(orders!$D172,products!$A$1:$A$49,0),MATCH(orders!J$1,products!$A$1:$G$1,0))="L","Light","Dark"))</f>
        <v>Light</v>
      </c>
      <c r="K172" s="24">
        <f>INDEX(products!$A$1:$G$49,MATCH(orders!$D172,products!$A$1:$A$49,0),MATCH(orders!K$1,products!$A$1:$G$1,0))</f>
        <v>2.5</v>
      </c>
      <c r="L172" s="25">
        <f>INDEX(products!$A$1:$G$49,MATCH(orders!$D172,products!$A$1:$A$49,0),MATCH(orders!L$1,products!$A$1:$G$1,0))</f>
        <v>34.154999999999994</v>
      </c>
      <c r="M172" s="22">
        <f>E172*L172</f>
        <v>68.309999999999988</v>
      </c>
      <c r="N172" s="6" t="str">
        <f>VLOOKUP(orders!$F172,customers!B$1:I$1001,8,FALSE)</f>
        <v>No</v>
      </c>
    </row>
    <row r="173" spans="1:14" x14ac:dyDescent="0.3">
      <c r="A173" s="2" t="s">
        <v>1453</v>
      </c>
      <c r="B173" s="17">
        <v>43544</v>
      </c>
      <c r="C173" s="2" t="s">
        <v>1454</v>
      </c>
      <c r="D173" s="7" t="s">
        <v>6166</v>
      </c>
      <c r="E173" s="2">
        <v>2</v>
      </c>
      <c r="F173" s="2" t="str">
        <f>VLOOKUP(C173,customers!A$1:I$1001,2,FALSE)</f>
        <v>Minny Chamberlayne</v>
      </c>
      <c r="G173" s="2" t="str">
        <f>IF(VLOOKUP(C173,customers!A$1:I$1001,3,FALSE)=0," ",VLOOKUP(C173,customers!A$1:I$1001,3,FALSE))</f>
        <v>mchamberlayne4r@bigcartel.com</v>
      </c>
      <c r="H173" s="2" t="str">
        <f>VLOOKUP(C173,customers!A$1:I$1001,7,FALSE)</f>
        <v>United States</v>
      </c>
      <c r="I173" s="26" t="str">
        <f>IF(INDEX(products!$A$1:$G$49,MATCH(orders!$D173,products!$A$1:$A$49,0),MATCH(orders!I$1,products!$A$1:$G$1,0))="Rob","Robusta",IF(INDEX(products!$A$1:$G$49,MATCH(orders!$D173,products!$A$1:$A$49,0),MATCH(orders!I$1,products!$A$1:$G$1,0))="Exc","Excelsa",IF(INDEX(products!$A$1:$G$49,MATCH(orders!$D173,products!$A$1:$A$49,0),MATCH(orders!I$1,products!$A$1:$G$1,0))="Ara","Arabica","Liberica")))</f>
        <v>Excelsa</v>
      </c>
      <c r="J173" s="26" t="str">
        <f>IF(INDEX(products!$A$1:$G$49,MATCH(orders!$D173,products!$A$1:$A$49,0),MATCH(orders!J$1,products!$A$1:$G$1,0))="M","Medium",IF(INDEX(products!$A$1:$G$49,MATCH(orders!$D173,products!$A$1:$A$49,0),MATCH(orders!J$1,products!$A$1:$G$1,0))="L","Light","Dark"))</f>
        <v>Medium</v>
      </c>
      <c r="K173" s="27">
        <f>INDEX(products!$A$1:$G$49,MATCH(orders!$D173,products!$A$1:$A$49,0),MATCH(orders!K$1,products!$A$1:$G$1,0))</f>
        <v>2.5</v>
      </c>
      <c r="L173" s="28">
        <f>INDEX(products!$A$1:$G$49,MATCH(orders!$D173,products!$A$1:$A$49,0),MATCH(orders!L$1,products!$A$1:$G$1,0))</f>
        <v>31.624999999999996</v>
      </c>
      <c r="M173" s="21">
        <f>E173*L173</f>
        <v>63.249999999999993</v>
      </c>
      <c r="N173" s="7" t="str">
        <f>VLOOKUP(orders!$F173,customers!B$1:I$1001,8,FALSE)</f>
        <v>Yes</v>
      </c>
    </row>
    <row r="174" spans="1:14" x14ac:dyDescent="0.3">
      <c r="A174" s="12" t="s">
        <v>1459</v>
      </c>
      <c r="B174" s="18">
        <v>44545</v>
      </c>
      <c r="C174" s="12" t="s">
        <v>1460</v>
      </c>
      <c r="D174" s="6" t="s">
        <v>6144</v>
      </c>
      <c r="E174" s="12">
        <v>3</v>
      </c>
      <c r="F174" s="12" t="str">
        <f>VLOOKUP(C174,customers!A$1:I$1001,2,FALSE)</f>
        <v>Bartholemy Flaherty</v>
      </c>
      <c r="G174" s="12" t="str">
        <f>IF(VLOOKUP(C174,customers!A$1:I$1001,3,FALSE)=0," ",VLOOKUP(C174,customers!A$1:I$1001,3,FALSE))</f>
        <v>bflaherty4s@moonfruit.com</v>
      </c>
      <c r="H174" s="12" t="str">
        <f>VLOOKUP(C174,customers!A$1:I$1001,7,FALSE)</f>
        <v>Ireland</v>
      </c>
      <c r="I174" s="15" t="str">
        <f>IF(INDEX(products!$A$1:$G$49,MATCH(orders!$D174,products!$A$1:$A$49,0),MATCH(orders!I$1,products!$A$1:$G$1,0))="Rob","Robusta",IF(INDEX(products!$A$1:$G$49,MATCH(orders!$D174,products!$A$1:$A$49,0),MATCH(orders!I$1,products!$A$1:$G$1,0))="Exc","Excelsa",IF(INDEX(products!$A$1:$G$49,MATCH(orders!$D174,products!$A$1:$A$49,0),MATCH(orders!I$1,products!$A$1:$G$1,0))="Ara","Arabica","Liberica")))</f>
        <v>Excelsa</v>
      </c>
      <c r="J174" s="15" t="str">
        <f>IF(INDEX(products!$A$1:$G$49,MATCH(orders!$D174,products!$A$1:$A$49,0),MATCH(orders!J$1,products!$A$1:$G$1,0))="M","Medium",IF(INDEX(products!$A$1:$G$49,MATCH(orders!$D174,products!$A$1:$A$49,0),MATCH(orders!J$1,products!$A$1:$G$1,0))="L","Light","Dark"))</f>
        <v>Dark</v>
      </c>
      <c r="K174" s="24">
        <f>INDEX(products!$A$1:$G$49,MATCH(orders!$D174,products!$A$1:$A$49,0),MATCH(orders!K$1,products!$A$1:$G$1,0))</f>
        <v>0.5</v>
      </c>
      <c r="L174" s="25">
        <f>INDEX(products!$A$1:$G$49,MATCH(orders!$D174,products!$A$1:$A$49,0),MATCH(orders!L$1,products!$A$1:$G$1,0))</f>
        <v>7.29</v>
      </c>
      <c r="M174" s="22">
        <f>E174*L174</f>
        <v>21.87</v>
      </c>
      <c r="N174" s="6" t="str">
        <f>VLOOKUP(orders!$F174,customers!B$1:I$1001,8,FALSE)</f>
        <v>No</v>
      </c>
    </row>
    <row r="175" spans="1:14" x14ac:dyDescent="0.3">
      <c r="A175" s="2" t="s">
        <v>1464</v>
      </c>
      <c r="B175" s="17">
        <v>44720</v>
      </c>
      <c r="C175" s="2" t="s">
        <v>1465</v>
      </c>
      <c r="D175" s="7" t="s">
        <v>6151</v>
      </c>
      <c r="E175" s="2">
        <v>4</v>
      </c>
      <c r="F175" s="2" t="str">
        <f>VLOOKUP(C175,customers!A$1:I$1001,2,FALSE)</f>
        <v>Oran Colbeck</v>
      </c>
      <c r="G175" s="2" t="str">
        <f>IF(VLOOKUP(C175,customers!A$1:I$1001,3,FALSE)=0," ",VLOOKUP(C175,customers!A$1:I$1001,3,FALSE))</f>
        <v>ocolbeck4t@sina.com.cn</v>
      </c>
      <c r="H175" s="2" t="str">
        <f>VLOOKUP(C175,customers!A$1:I$1001,7,FALSE)</f>
        <v>United States</v>
      </c>
      <c r="I175" s="26" t="str">
        <f>IF(INDEX(products!$A$1:$G$49,MATCH(orders!$D175,products!$A$1:$A$49,0),MATCH(orders!I$1,products!$A$1:$G$1,0))="Rob","Robusta",IF(INDEX(products!$A$1:$G$49,MATCH(orders!$D175,products!$A$1:$A$49,0),MATCH(orders!I$1,products!$A$1:$G$1,0))="Exc","Excelsa",IF(INDEX(products!$A$1:$G$49,MATCH(orders!$D175,products!$A$1:$A$49,0),MATCH(orders!I$1,products!$A$1:$G$1,0))="Ara","Arabica","Liberica")))</f>
        <v>Robusta</v>
      </c>
      <c r="J175" s="26" t="str">
        <f>IF(INDEX(products!$A$1:$G$49,MATCH(orders!$D175,products!$A$1:$A$49,0),MATCH(orders!J$1,products!$A$1:$G$1,0))="M","Medium",IF(INDEX(products!$A$1:$G$49,MATCH(orders!$D175,products!$A$1:$A$49,0),MATCH(orders!J$1,products!$A$1:$G$1,0))="L","Light","Dark"))</f>
        <v>Medium</v>
      </c>
      <c r="K175" s="27">
        <f>INDEX(products!$A$1:$G$49,MATCH(orders!$D175,products!$A$1:$A$49,0),MATCH(orders!K$1,products!$A$1:$G$1,0))</f>
        <v>2.5</v>
      </c>
      <c r="L175" s="28">
        <f>INDEX(products!$A$1:$G$49,MATCH(orders!$D175,products!$A$1:$A$49,0),MATCH(orders!L$1,products!$A$1:$G$1,0))</f>
        <v>22.884999999999998</v>
      </c>
      <c r="M175" s="21">
        <f>E175*L175</f>
        <v>91.539999999999992</v>
      </c>
      <c r="N175" s="7" t="str">
        <f>VLOOKUP(orders!$F175,customers!B$1:I$1001,8,FALSE)</f>
        <v>No</v>
      </c>
    </row>
    <row r="176" spans="1:14" x14ac:dyDescent="0.3">
      <c r="A176" s="12" t="s">
        <v>1470</v>
      </c>
      <c r="B176" s="18">
        <v>43813</v>
      </c>
      <c r="C176" s="12" t="s">
        <v>1471</v>
      </c>
      <c r="D176" s="6" t="s">
        <v>6148</v>
      </c>
      <c r="E176" s="12">
        <v>6</v>
      </c>
      <c r="F176" s="12" t="str">
        <f>VLOOKUP(C176,customers!A$1:I$1001,2,FALSE)</f>
        <v>Elysee Sketch</v>
      </c>
      <c r="G176" s="12" t="str">
        <f>IF(VLOOKUP(C176,customers!A$1:I$1001,3,FALSE)=0," ",VLOOKUP(C176,customers!A$1:I$1001,3,FALSE))</f>
        <v xml:space="preserve"> </v>
      </c>
      <c r="H176" s="12" t="str">
        <f>VLOOKUP(C176,customers!A$1:I$1001,7,FALSE)</f>
        <v>United States</v>
      </c>
      <c r="I176" s="15" t="str">
        <f>IF(INDEX(products!$A$1:$G$49,MATCH(orders!$D176,products!$A$1:$A$49,0),MATCH(orders!I$1,products!$A$1:$G$1,0))="Rob","Robusta",IF(INDEX(products!$A$1:$G$49,MATCH(orders!$D176,products!$A$1:$A$49,0),MATCH(orders!I$1,products!$A$1:$G$1,0))="Exc","Excelsa",IF(INDEX(products!$A$1:$G$49,MATCH(orders!$D176,products!$A$1:$A$49,0),MATCH(orders!I$1,products!$A$1:$G$1,0))="Ara","Arabica","Liberica")))</f>
        <v>Excelsa</v>
      </c>
      <c r="J176" s="15" t="str">
        <f>IF(INDEX(products!$A$1:$G$49,MATCH(orders!$D176,products!$A$1:$A$49,0),MATCH(orders!J$1,products!$A$1:$G$1,0))="M","Medium",IF(INDEX(products!$A$1:$G$49,MATCH(orders!$D176,products!$A$1:$A$49,0),MATCH(orders!J$1,products!$A$1:$G$1,0))="L","Light","Dark"))</f>
        <v>Light</v>
      </c>
      <c r="K176" s="24">
        <f>INDEX(products!$A$1:$G$49,MATCH(orders!$D176,products!$A$1:$A$49,0),MATCH(orders!K$1,products!$A$1:$G$1,0))</f>
        <v>2.5</v>
      </c>
      <c r="L176" s="25">
        <f>INDEX(products!$A$1:$G$49,MATCH(orders!$D176,products!$A$1:$A$49,0),MATCH(orders!L$1,products!$A$1:$G$1,0))</f>
        <v>34.154999999999994</v>
      </c>
      <c r="M176" s="22">
        <f>E176*L176</f>
        <v>204.92999999999995</v>
      </c>
      <c r="N176" s="6" t="str">
        <f>VLOOKUP(orders!$F176,customers!B$1:I$1001,8,FALSE)</f>
        <v>Yes</v>
      </c>
    </row>
    <row r="177" spans="1:14" x14ac:dyDescent="0.3">
      <c r="A177" s="2" t="s">
        <v>1475</v>
      </c>
      <c r="B177" s="17">
        <v>44296</v>
      </c>
      <c r="C177" s="2" t="s">
        <v>1476</v>
      </c>
      <c r="D177" s="7" t="s">
        <v>6166</v>
      </c>
      <c r="E177" s="2">
        <v>2</v>
      </c>
      <c r="F177" s="2" t="str">
        <f>VLOOKUP(C177,customers!A$1:I$1001,2,FALSE)</f>
        <v>Ethelda Hobbing</v>
      </c>
      <c r="G177" s="2" t="str">
        <f>IF(VLOOKUP(C177,customers!A$1:I$1001,3,FALSE)=0," ",VLOOKUP(C177,customers!A$1:I$1001,3,FALSE))</f>
        <v>ehobbing4v@nsw.gov.au</v>
      </c>
      <c r="H177" s="2" t="str">
        <f>VLOOKUP(C177,customers!A$1:I$1001,7,FALSE)</f>
        <v>United States</v>
      </c>
      <c r="I177" s="26" t="str">
        <f>IF(INDEX(products!$A$1:$G$49,MATCH(orders!$D177,products!$A$1:$A$49,0),MATCH(orders!I$1,products!$A$1:$G$1,0))="Rob","Robusta",IF(INDEX(products!$A$1:$G$49,MATCH(orders!$D177,products!$A$1:$A$49,0),MATCH(orders!I$1,products!$A$1:$G$1,0))="Exc","Excelsa",IF(INDEX(products!$A$1:$G$49,MATCH(orders!$D177,products!$A$1:$A$49,0),MATCH(orders!I$1,products!$A$1:$G$1,0))="Ara","Arabica","Liberica")))</f>
        <v>Excelsa</v>
      </c>
      <c r="J177" s="26" t="str">
        <f>IF(INDEX(products!$A$1:$G$49,MATCH(orders!$D177,products!$A$1:$A$49,0),MATCH(orders!J$1,products!$A$1:$G$1,0))="M","Medium",IF(INDEX(products!$A$1:$G$49,MATCH(orders!$D177,products!$A$1:$A$49,0),MATCH(orders!J$1,products!$A$1:$G$1,0))="L","Light","Dark"))</f>
        <v>Medium</v>
      </c>
      <c r="K177" s="27">
        <f>INDEX(products!$A$1:$G$49,MATCH(orders!$D177,products!$A$1:$A$49,0),MATCH(orders!K$1,products!$A$1:$G$1,0))</f>
        <v>2.5</v>
      </c>
      <c r="L177" s="28">
        <f>INDEX(products!$A$1:$G$49,MATCH(orders!$D177,products!$A$1:$A$49,0),MATCH(orders!L$1,products!$A$1:$G$1,0))</f>
        <v>31.624999999999996</v>
      </c>
      <c r="M177" s="21">
        <f>E177*L177</f>
        <v>63.249999999999993</v>
      </c>
      <c r="N177" s="7" t="str">
        <f>VLOOKUP(orders!$F177,customers!B$1:I$1001,8,FALSE)</f>
        <v>Yes</v>
      </c>
    </row>
    <row r="178" spans="1:14" x14ac:dyDescent="0.3">
      <c r="A178" s="12" t="s">
        <v>1481</v>
      </c>
      <c r="B178" s="18">
        <v>43900</v>
      </c>
      <c r="C178" s="12" t="s">
        <v>1482</v>
      </c>
      <c r="D178" s="6" t="s">
        <v>6148</v>
      </c>
      <c r="E178" s="12">
        <v>1</v>
      </c>
      <c r="F178" s="12" t="str">
        <f>VLOOKUP(C178,customers!A$1:I$1001,2,FALSE)</f>
        <v>Odille Thynne</v>
      </c>
      <c r="G178" s="12" t="str">
        <f>IF(VLOOKUP(C178,customers!A$1:I$1001,3,FALSE)=0," ",VLOOKUP(C178,customers!A$1:I$1001,3,FALSE))</f>
        <v>othynne4w@auda.org.au</v>
      </c>
      <c r="H178" s="12" t="str">
        <f>VLOOKUP(C178,customers!A$1:I$1001,7,FALSE)</f>
        <v>United States</v>
      </c>
      <c r="I178" s="15" t="str">
        <f>IF(INDEX(products!$A$1:$G$49,MATCH(orders!$D178,products!$A$1:$A$49,0),MATCH(orders!I$1,products!$A$1:$G$1,0))="Rob","Robusta",IF(INDEX(products!$A$1:$G$49,MATCH(orders!$D178,products!$A$1:$A$49,0),MATCH(orders!I$1,products!$A$1:$G$1,0))="Exc","Excelsa",IF(INDEX(products!$A$1:$G$49,MATCH(orders!$D178,products!$A$1:$A$49,0),MATCH(orders!I$1,products!$A$1:$G$1,0))="Ara","Arabica","Liberica")))</f>
        <v>Excelsa</v>
      </c>
      <c r="J178" s="15" t="str">
        <f>IF(INDEX(products!$A$1:$G$49,MATCH(orders!$D178,products!$A$1:$A$49,0),MATCH(orders!J$1,products!$A$1:$G$1,0))="M","Medium",IF(INDEX(products!$A$1:$G$49,MATCH(orders!$D178,products!$A$1:$A$49,0),MATCH(orders!J$1,products!$A$1:$G$1,0))="L","Light","Dark"))</f>
        <v>Light</v>
      </c>
      <c r="K178" s="24">
        <f>INDEX(products!$A$1:$G$49,MATCH(orders!$D178,products!$A$1:$A$49,0),MATCH(orders!K$1,products!$A$1:$G$1,0))</f>
        <v>2.5</v>
      </c>
      <c r="L178" s="25">
        <f>INDEX(products!$A$1:$G$49,MATCH(orders!$D178,products!$A$1:$A$49,0),MATCH(orders!L$1,products!$A$1:$G$1,0))</f>
        <v>34.154999999999994</v>
      </c>
      <c r="M178" s="22">
        <f>E178*L178</f>
        <v>34.154999999999994</v>
      </c>
      <c r="N178" s="6" t="str">
        <f>VLOOKUP(orders!$F178,customers!B$1:I$1001,8,FALSE)</f>
        <v>Yes</v>
      </c>
    </row>
    <row r="179" spans="1:14" x14ac:dyDescent="0.3">
      <c r="A179" s="2" t="s">
        <v>1487</v>
      </c>
      <c r="B179" s="17">
        <v>44120</v>
      </c>
      <c r="C179" s="2" t="s">
        <v>1488</v>
      </c>
      <c r="D179" s="7" t="s">
        <v>6142</v>
      </c>
      <c r="E179" s="2">
        <v>4</v>
      </c>
      <c r="F179" s="2" t="str">
        <f>VLOOKUP(C179,customers!A$1:I$1001,2,FALSE)</f>
        <v>Emlynne Heining</v>
      </c>
      <c r="G179" s="2" t="str">
        <f>IF(VLOOKUP(C179,customers!A$1:I$1001,3,FALSE)=0," ",VLOOKUP(C179,customers!A$1:I$1001,3,FALSE))</f>
        <v>eheining4x@flickr.com</v>
      </c>
      <c r="H179" s="2" t="str">
        <f>VLOOKUP(C179,customers!A$1:I$1001,7,FALSE)</f>
        <v>United States</v>
      </c>
      <c r="I179" s="26" t="str">
        <f>IF(INDEX(products!$A$1:$G$49,MATCH(orders!$D179,products!$A$1:$A$49,0),MATCH(orders!I$1,products!$A$1:$G$1,0))="Rob","Robusta",IF(INDEX(products!$A$1:$G$49,MATCH(orders!$D179,products!$A$1:$A$49,0),MATCH(orders!I$1,products!$A$1:$G$1,0))="Exc","Excelsa",IF(INDEX(products!$A$1:$G$49,MATCH(orders!$D179,products!$A$1:$A$49,0),MATCH(orders!I$1,products!$A$1:$G$1,0))="Ara","Arabica","Liberica")))</f>
        <v>Robusta</v>
      </c>
      <c r="J179" s="26" t="str">
        <f>IF(INDEX(products!$A$1:$G$49,MATCH(orders!$D179,products!$A$1:$A$49,0),MATCH(orders!J$1,products!$A$1:$G$1,0))="M","Medium",IF(INDEX(products!$A$1:$G$49,MATCH(orders!$D179,products!$A$1:$A$49,0),MATCH(orders!J$1,products!$A$1:$G$1,0))="L","Light","Dark"))</f>
        <v>Light</v>
      </c>
      <c r="K179" s="27">
        <f>INDEX(products!$A$1:$G$49,MATCH(orders!$D179,products!$A$1:$A$49,0),MATCH(orders!K$1,products!$A$1:$G$1,0))</f>
        <v>2.5</v>
      </c>
      <c r="L179" s="28">
        <f>INDEX(products!$A$1:$G$49,MATCH(orders!$D179,products!$A$1:$A$49,0),MATCH(orders!L$1,products!$A$1:$G$1,0))</f>
        <v>27.484999999999996</v>
      </c>
      <c r="M179" s="21">
        <f>E179*L179</f>
        <v>109.93999999999998</v>
      </c>
      <c r="N179" s="7" t="str">
        <f>VLOOKUP(orders!$F179,customers!B$1:I$1001,8,FALSE)</f>
        <v>Yes</v>
      </c>
    </row>
    <row r="180" spans="1:14" x14ac:dyDescent="0.3">
      <c r="A180" s="12" t="s">
        <v>1492</v>
      </c>
      <c r="B180" s="18">
        <v>43746</v>
      </c>
      <c r="C180" s="12" t="s">
        <v>1493</v>
      </c>
      <c r="D180" s="6" t="s">
        <v>6140</v>
      </c>
      <c r="E180" s="12">
        <v>2</v>
      </c>
      <c r="F180" s="12" t="str">
        <f>VLOOKUP(C180,customers!A$1:I$1001,2,FALSE)</f>
        <v>Katerina Melloi</v>
      </c>
      <c r="G180" s="12" t="str">
        <f>IF(VLOOKUP(C180,customers!A$1:I$1001,3,FALSE)=0," ",VLOOKUP(C180,customers!A$1:I$1001,3,FALSE))</f>
        <v>kmelloi4y@imdb.com</v>
      </c>
      <c r="H180" s="12" t="str">
        <f>VLOOKUP(C180,customers!A$1:I$1001,7,FALSE)</f>
        <v>United States</v>
      </c>
      <c r="I180" s="15" t="str">
        <f>IF(INDEX(products!$A$1:$G$49,MATCH(orders!$D180,products!$A$1:$A$49,0),MATCH(orders!I$1,products!$A$1:$G$1,0))="Rob","Robusta",IF(INDEX(products!$A$1:$G$49,MATCH(orders!$D180,products!$A$1:$A$49,0),MATCH(orders!I$1,products!$A$1:$G$1,0))="Exc","Excelsa",IF(INDEX(products!$A$1:$G$49,MATCH(orders!$D180,products!$A$1:$A$49,0),MATCH(orders!I$1,products!$A$1:$G$1,0))="Ara","Arabica","Liberica")))</f>
        <v>Arabica</v>
      </c>
      <c r="J180" s="15" t="str">
        <f>IF(INDEX(products!$A$1:$G$49,MATCH(orders!$D180,products!$A$1:$A$49,0),MATCH(orders!J$1,products!$A$1:$G$1,0))="M","Medium",IF(INDEX(products!$A$1:$G$49,MATCH(orders!$D180,products!$A$1:$A$49,0),MATCH(orders!J$1,products!$A$1:$G$1,0))="L","Light","Dark"))</f>
        <v>Light</v>
      </c>
      <c r="K180" s="24">
        <f>INDEX(products!$A$1:$G$49,MATCH(orders!$D180,products!$A$1:$A$49,0),MATCH(orders!K$1,products!$A$1:$G$1,0))</f>
        <v>1</v>
      </c>
      <c r="L180" s="25">
        <f>INDEX(products!$A$1:$G$49,MATCH(orders!$D180,products!$A$1:$A$49,0),MATCH(orders!L$1,products!$A$1:$G$1,0))</f>
        <v>12.95</v>
      </c>
      <c r="M180" s="22">
        <f>E180*L180</f>
        <v>25.9</v>
      </c>
      <c r="N180" s="6" t="str">
        <f>VLOOKUP(orders!$F180,customers!B$1:I$1001,8,FALSE)</f>
        <v>No</v>
      </c>
    </row>
    <row r="181" spans="1:14" x14ac:dyDescent="0.3">
      <c r="A181" s="2" t="s">
        <v>1498</v>
      </c>
      <c r="B181" s="17">
        <v>43830</v>
      </c>
      <c r="C181" s="2" t="s">
        <v>1499</v>
      </c>
      <c r="D181" s="7" t="s">
        <v>6154</v>
      </c>
      <c r="E181" s="2">
        <v>1</v>
      </c>
      <c r="F181" s="2" t="str">
        <f>VLOOKUP(C181,customers!A$1:I$1001,2,FALSE)</f>
        <v>Tiffany Scardafield</v>
      </c>
      <c r="G181" s="2" t="str">
        <f>IF(VLOOKUP(C181,customers!A$1:I$1001,3,FALSE)=0," ",VLOOKUP(C181,customers!A$1:I$1001,3,FALSE))</f>
        <v xml:space="preserve"> </v>
      </c>
      <c r="H181" s="2" t="str">
        <f>VLOOKUP(C181,customers!A$1:I$1001,7,FALSE)</f>
        <v>Ireland</v>
      </c>
      <c r="I181" s="26" t="str">
        <f>IF(INDEX(products!$A$1:$G$49,MATCH(orders!$D181,products!$A$1:$A$49,0),MATCH(orders!I$1,products!$A$1:$G$1,0))="Rob","Robusta",IF(INDEX(products!$A$1:$G$49,MATCH(orders!$D181,products!$A$1:$A$49,0),MATCH(orders!I$1,products!$A$1:$G$1,0))="Exc","Excelsa",IF(INDEX(products!$A$1:$G$49,MATCH(orders!$D181,products!$A$1:$A$49,0),MATCH(orders!I$1,products!$A$1:$G$1,0))="Ara","Arabica","Liberica")))</f>
        <v>Arabica</v>
      </c>
      <c r="J181" s="26" t="str">
        <f>IF(INDEX(products!$A$1:$G$49,MATCH(orders!$D181,products!$A$1:$A$49,0),MATCH(orders!J$1,products!$A$1:$G$1,0))="M","Medium",IF(INDEX(products!$A$1:$G$49,MATCH(orders!$D181,products!$A$1:$A$49,0),MATCH(orders!J$1,products!$A$1:$G$1,0))="L","Light","Dark"))</f>
        <v>Dark</v>
      </c>
      <c r="K181" s="27">
        <f>INDEX(products!$A$1:$G$49,MATCH(orders!$D181,products!$A$1:$A$49,0),MATCH(orders!K$1,products!$A$1:$G$1,0))</f>
        <v>0.2</v>
      </c>
      <c r="L181" s="28">
        <f>INDEX(products!$A$1:$G$49,MATCH(orders!$D181,products!$A$1:$A$49,0),MATCH(orders!L$1,products!$A$1:$G$1,0))</f>
        <v>2.9849999999999999</v>
      </c>
      <c r="M181" s="21">
        <f>E181*L181</f>
        <v>2.9849999999999999</v>
      </c>
      <c r="N181" s="7" t="str">
        <f>VLOOKUP(orders!$F181,customers!B$1:I$1001,8,FALSE)</f>
        <v>No</v>
      </c>
    </row>
    <row r="182" spans="1:14" x14ac:dyDescent="0.3">
      <c r="A182" s="12" t="s">
        <v>1503</v>
      </c>
      <c r="B182" s="18">
        <v>43910</v>
      </c>
      <c r="C182" s="12" t="s">
        <v>1504</v>
      </c>
      <c r="D182" s="6" t="s">
        <v>6184</v>
      </c>
      <c r="E182" s="12">
        <v>5</v>
      </c>
      <c r="F182" s="12" t="str">
        <f>VLOOKUP(C182,customers!A$1:I$1001,2,FALSE)</f>
        <v>Abrahan Mussen</v>
      </c>
      <c r="G182" s="12" t="str">
        <f>IF(VLOOKUP(C182,customers!A$1:I$1001,3,FALSE)=0," ",VLOOKUP(C182,customers!A$1:I$1001,3,FALSE))</f>
        <v>amussen50@51.la</v>
      </c>
      <c r="H182" s="12" t="str">
        <f>VLOOKUP(C182,customers!A$1:I$1001,7,FALSE)</f>
        <v>United States</v>
      </c>
      <c r="I182" s="15" t="str">
        <f>IF(INDEX(products!$A$1:$G$49,MATCH(orders!$D182,products!$A$1:$A$49,0),MATCH(orders!I$1,products!$A$1:$G$1,0))="Rob","Robusta",IF(INDEX(products!$A$1:$G$49,MATCH(orders!$D182,products!$A$1:$A$49,0),MATCH(orders!I$1,products!$A$1:$G$1,0))="Exc","Excelsa",IF(INDEX(products!$A$1:$G$49,MATCH(orders!$D182,products!$A$1:$A$49,0),MATCH(orders!I$1,products!$A$1:$G$1,0))="Ara","Arabica","Liberica")))</f>
        <v>Excelsa</v>
      </c>
      <c r="J182" s="15" t="str">
        <f>IF(INDEX(products!$A$1:$G$49,MATCH(orders!$D182,products!$A$1:$A$49,0),MATCH(orders!J$1,products!$A$1:$G$1,0))="M","Medium",IF(INDEX(products!$A$1:$G$49,MATCH(orders!$D182,products!$A$1:$A$49,0),MATCH(orders!J$1,products!$A$1:$G$1,0))="L","Light","Dark"))</f>
        <v>Light</v>
      </c>
      <c r="K182" s="24">
        <f>INDEX(products!$A$1:$G$49,MATCH(orders!$D182,products!$A$1:$A$49,0),MATCH(orders!K$1,products!$A$1:$G$1,0))</f>
        <v>0.2</v>
      </c>
      <c r="L182" s="25">
        <f>INDEX(products!$A$1:$G$49,MATCH(orders!$D182,products!$A$1:$A$49,0),MATCH(orders!L$1,products!$A$1:$G$1,0))</f>
        <v>4.4550000000000001</v>
      </c>
      <c r="M182" s="22">
        <f>E182*L182</f>
        <v>22.274999999999999</v>
      </c>
      <c r="N182" s="6" t="str">
        <f>VLOOKUP(orders!$F182,customers!B$1:I$1001,8,FALSE)</f>
        <v>No</v>
      </c>
    </row>
    <row r="183" spans="1:14" x14ac:dyDescent="0.3">
      <c r="A183" s="2" t="s">
        <v>1503</v>
      </c>
      <c r="B183" s="17">
        <v>43910</v>
      </c>
      <c r="C183" s="2" t="s">
        <v>1504</v>
      </c>
      <c r="D183" s="7" t="s">
        <v>6158</v>
      </c>
      <c r="E183" s="2">
        <v>5</v>
      </c>
      <c r="F183" s="2" t="str">
        <f>VLOOKUP(C183,customers!A$1:I$1001,2,FALSE)</f>
        <v>Abrahan Mussen</v>
      </c>
      <c r="G183" s="2" t="str">
        <f>IF(VLOOKUP(C183,customers!A$1:I$1001,3,FALSE)=0," ",VLOOKUP(C183,customers!A$1:I$1001,3,FALSE))</f>
        <v>amussen50@51.la</v>
      </c>
      <c r="H183" s="2" t="str">
        <f>VLOOKUP(C183,customers!A$1:I$1001,7,FALSE)</f>
        <v>United States</v>
      </c>
      <c r="I183" s="26" t="str">
        <f>IF(INDEX(products!$A$1:$G$49,MATCH(orders!$D183,products!$A$1:$A$49,0),MATCH(orders!I$1,products!$A$1:$G$1,0))="Rob","Robusta",IF(INDEX(products!$A$1:$G$49,MATCH(orders!$D183,products!$A$1:$A$49,0),MATCH(orders!I$1,products!$A$1:$G$1,0))="Exc","Excelsa",IF(INDEX(products!$A$1:$G$49,MATCH(orders!$D183,products!$A$1:$A$49,0),MATCH(orders!I$1,products!$A$1:$G$1,0))="Ara","Arabica","Liberica")))</f>
        <v>Arabica</v>
      </c>
      <c r="J183" s="26" t="str">
        <f>IF(INDEX(products!$A$1:$G$49,MATCH(orders!$D183,products!$A$1:$A$49,0),MATCH(orders!J$1,products!$A$1:$G$1,0))="M","Medium",IF(INDEX(products!$A$1:$G$49,MATCH(orders!$D183,products!$A$1:$A$49,0),MATCH(orders!J$1,products!$A$1:$G$1,0))="L","Light","Dark"))</f>
        <v>Dark</v>
      </c>
      <c r="K183" s="27">
        <f>INDEX(products!$A$1:$G$49,MATCH(orders!$D183,products!$A$1:$A$49,0),MATCH(orders!K$1,products!$A$1:$G$1,0))</f>
        <v>0.5</v>
      </c>
      <c r="L183" s="28">
        <f>INDEX(products!$A$1:$G$49,MATCH(orders!$D183,products!$A$1:$A$49,0),MATCH(orders!L$1,products!$A$1:$G$1,0))</f>
        <v>5.97</v>
      </c>
      <c r="M183" s="21">
        <f>E183*L183</f>
        <v>29.849999999999998</v>
      </c>
      <c r="N183" s="7" t="str">
        <f>VLOOKUP(orders!$F183,customers!B$1:I$1001,8,FALSE)</f>
        <v>No</v>
      </c>
    </row>
    <row r="184" spans="1:14" x14ac:dyDescent="0.3">
      <c r="A184" s="12" t="s">
        <v>1514</v>
      </c>
      <c r="B184" s="18">
        <v>44284</v>
      </c>
      <c r="C184" s="12" t="s">
        <v>1515</v>
      </c>
      <c r="D184" s="6" t="s">
        <v>6172</v>
      </c>
      <c r="E184" s="12">
        <v>6</v>
      </c>
      <c r="F184" s="12" t="str">
        <f>VLOOKUP(C184,customers!A$1:I$1001,2,FALSE)</f>
        <v>Anny Mundford</v>
      </c>
      <c r="G184" s="12" t="str">
        <f>IF(VLOOKUP(C184,customers!A$1:I$1001,3,FALSE)=0," ",VLOOKUP(C184,customers!A$1:I$1001,3,FALSE))</f>
        <v>amundford52@nbcnews.com</v>
      </c>
      <c r="H184" s="12" t="str">
        <f>VLOOKUP(C184,customers!A$1:I$1001,7,FALSE)</f>
        <v>United States</v>
      </c>
      <c r="I184" s="15" t="str">
        <f>IF(INDEX(products!$A$1:$G$49,MATCH(orders!$D184,products!$A$1:$A$49,0),MATCH(orders!I$1,products!$A$1:$G$1,0))="Rob","Robusta",IF(INDEX(products!$A$1:$G$49,MATCH(orders!$D184,products!$A$1:$A$49,0),MATCH(orders!I$1,products!$A$1:$G$1,0))="Exc","Excelsa",IF(INDEX(products!$A$1:$G$49,MATCH(orders!$D184,products!$A$1:$A$49,0),MATCH(orders!I$1,products!$A$1:$G$1,0))="Ara","Arabica","Liberica")))</f>
        <v>Robusta</v>
      </c>
      <c r="J184" s="15" t="str">
        <f>IF(INDEX(products!$A$1:$G$49,MATCH(orders!$D184,products!$A$1:$A$49,0),MATCH(orders!J$1,products!$A$1:$G$1,0))="M","Medium",IF(INDEX(products!$A$1:$G$49,MATCH(orders!$D184,products!$A$1:$A$49,0),MATCH(orders!J$1,products!$A$1:$G$1,0))="L","Light","Dark"))</f>
        <v>Dark</v>
      </c>
      <c r="K184" s="24">
        <f>INDEX(products!$A$1:$G$49,MATCH(orders!$D184,products!$A$1:$A$49,0),MATCH(orders!K$1,products!$A$1:$G$1,0))</f>
        <v>0.5</v>
      </c>
      <c r="L184" s="25">
        <f>INDEX(products!$A$1:$G$49,MATCH(orders!$D184,products!$A$1:$A$49,0),MATCH(orders!L$1,products!$A$1:$G$1,0))</f>
        <v>5.3699999999999992</v>
      </c>
      <c r="M184" s="22">
        <f>E184*L184</f>
        <v>32.22</v>
      </c>
      <c r="N184" s="6" t="str">
        <f>VLOOKUP(orders!$F184,customers!B$1:I$1001,8,FALSE)</f>
        <v>No</v>
      </c>
    </row>
    <row r="185" spans="1:14" x14ac:dyDescent="0.3">
      <c r="A185" s="2" t="s">
        <v>1520</v>
      </c>
      <c r="B185" s="17">
        <v>44512</v>
      </c>
      <c r="C185" s="2" t="s">
        <v>1521</v>
      </c>
      <c r="D185" s="7" t="s">
        <v>6156</v>
      </c>
      <c r="E185" s="2">
        <v>2</v>
      </c>
      <c r="F185" s="2" t="str">
        <f>VLOOKUP(C185,customers!A$1:I$1001,2,FALSE)</f>
        <v>Tory Walas</v>
      </c>
      <c r="G185" s="2" t="str">
        <f>IF(VLOOKUP(C185,customers!A$1:I$1001,3,FALSE)=0," ",VLOOKUP(C185,customers!A$1:I$1001,3,FALSE))</f>
        <v>twalas53@google.ca</v>
      </c>
      <c r="H185" s="2" t="str">
        <f>VLOOKUP(C185,customers!A$1:I$1001,7,FALSE)</f>
        <v>United States</v>
      </c>
      <c r="I185" s="26" t="str">
        <f>IF(INDEX(products!$A$1:$G$49,MATCH(orders!$D185,products!$A$1:$A$49,0),MATCH(orders!I$1,products!$A$1:$G$1,0))="Rob","Robusta",IF(INDEX(products!$A$1:$G$49,MATCH(orders!$D185,products!$A$1:$A$49,0),MATCH(orders!I$1,products!$A$1:$G$1,0))="Exc","Excelsa",IF(INDEX(products!$A$1:$G$49,MATCH(orders!$D185,products!$A$1:$A$49,0),MATCH(orders!I$1,products!$A$1:$G$1,0))="Ara","Arabica","Liberica")))</f>
        <v>Excelsa</v>
      </c>
      <c r="J185" s="26" t="str">
        <f>IF(INDEX(products!$A$1:$G$49,MATCH(orders!$D185,products!$A$1:$A$49,0),MATCH(orders!J$1,products!$A$1:$G$1,0))="M","Medium",IF(INDEX(products!$A$1:$G$49,MATCH(orders!$D185,products!$A$1:$A$49,0),MATCH(orders!J$1,products!$A$1:$G$1,0))="L","Light","Dark"))</f>
        <v>Medium</v>
      </c>
      <c r="K185" s="27">
        <f>INDEX(products!$A$1:$G$49,MATCH(orders!$D185,products!$A$1:$A$49,0),MATCH(orders!K$1,products!$A$1:$G$1,0))</f>
        <v>0.2</v>
      </c>
      <c r="L185" s="28">
        <f>INDEX(products!$A$1:$G$49,MATCH(orders!$D185,products!$A$1:$A$49,0),MATCH(orders!L$1,products!$A$1:$G$1,0))</f>
        <v>4.125</v>
      </c>
      <c r="M185" s="21">
        <f>E185*L185</f>
        <v>8.25</v>
      </c>
      <c r="N185" s="7" t="str">
        <f>VLOOKUP(orders!$F185,customers!B$1:I$1001,8,FALSE)</f>
        <v>No</v>
      </c>
    </row>
    <row r="186" spans="1:14" x14ac:dyDescent="0.3">
      <c r="A186" s="12" t="s">
        <v>1526</v>
      </c>
      <c r="B186" s="18">
        <v>44397</v>
      </c>
      <c r="C186" s="12" t="s">
        <v>1527</v>
      </c>
      <c r="D186" s="6" t="s">
        <v>6180</v>
      </c>
      <c r="E186" s="12">
        <v>4</v>
      </c>
      <c r="F186" s="12" t="str">
        <f>VLOOKUP(C186,customers!A$1:I$1001,2,FALSE)</f>
        <v>Isa Blazewicz</v>
      </c>
      <c r="G186" s="12" t="str">
        <f>IF(VLOOKUP(C186,customers!A$1:I$1001,3,FALSE)=0," ",VLOOKUP(C186,customers!A$1:I$1001,3,FALSE))</f>
        <v>iblazewicz54@thetimes.co.uk</v>
      </c>
      <c r="H186" s="12" t="str">
        <f>VLOOKUP(C186,customers!A$1:I$1001,7,FALSE)</f>
        <v>United States</v>
      </c>
      <c r="I186" s="15" t="str">
        <f>IF(INDEX(products!$A$1:$G$49,MATCH(orders!$D186,products!$A$1:$A$49,0),MATCH(orders!I$1,products!$A$1:$G$1,0))="Rob","Robusta",IF(INDEX(products!$A$1:$G$49,MATCH(orders!$D186,products!$A$1:$A$49,0),MATCH(orders!I$1,products!$A$1:$G$1,0))="Exc","Excelsa",IF(INDEX(products!$A$1:$G$49,MATCH(orders!$D186,products!$A$1:$A$49,0),MATCH(orders!I$1,products!$A$1:$G$1,0))="Ara","Arabica","Liberica")))</f>
        <v>Arabica</v>
      </c>
      <c r="J186" s="15" t="str">
        <f>IF(INDEX(products!$A$1:$G$49,MATCH(orders!$D186,products!$A$1:$A$49,0),MATCH(orders!J$1,products!$A$1:$G$1,0))="M","Medium",IF(INDEX(products!$A$1:$G$49,MATCH(orders!$D186,products!$A$1:$A$49,0),MATCH(orders!J$1,products!$A$1:$G$1,0))="L","Light","Dark"))</f>
        <v>Light</v>
      </c>
      <c r="K186" s="24">
        <f>INDEX(products!$A$1:$G$49,MATCH(orders!$D186,products!$A$1:$A$49,0),MATCH(orders!K$1,products!$A$1:$G$1,0))</f>
        <v>0.5</v>
      </c>
      <c r="L186" s="25">
        <f>INDEX(products!$A$1:$G$49,MATCH(orders!$D186,products!$A$1:$A$49,0),MATCH(orders!L$1,products!$A$1:$G$1,0))</f>
        <v>7.77</v>
      </c>
      <c r="M186" s="22">
        <f>E186*L186</f>
        <v>31.08</v>
      </c>
      <c r="N186" s="6" t="str">
        <f>VLOOKUP(orders!$F186,customers!B$1:I$1001,8,FALSE)</f>
        <v>No</v>
      </c>
    </row>
    <row r="187" spans="1:14" x14ac:dyDescent="0.3">
      <c r="A187" s="2" t="s">
        <v>1532</v>
      </c>
      <c r="B187" s="17">
        <v>43483</v>
      </c>
      <c r="C187" s="2" t="s">
        <v>1533</v>
      </c>
      <c r="D187" s="7" t="s">
        <v>6144</v>
      </c>
      <c r="E187" s="2">
        <v>5</v>
      </c>
      <c r="F187" s="2" t="str">
        <f>VLOOKUP(C187,customers!A$1:I$1001,2,FALSE)</f>
        <v>Angie Rizzetti</v>
      </c>
      <c r="G187" s="2" t="str">
        <f>IF(VLOOKUP(C187,customers!A$1:I$1001,3,FALSE)=0," ",VLOOKUP(C187,customers!A$1:I$1001,3,FALSE))</f>
        <v>arizzetti55@naver.com</v>
      </c>
      <c r="H187" s="2" t="str">
        <f>VLOOKUP(C187,customers!A$1:I$1001,7,FALSE)</f>
        <v>United States</v>
      </c>
      <c r="I187" s="26" t="str">
        <f>IF(INDEX(products!$A$1:$G$49,MATCH(orders!$D187,products!$A$1:$A$49,0),MATCH(orders!I$1,products!$A$1:$G$1,0))="Rob","Robusta",IF(INDEX(products!$A$1:$G$49,MATCH(orders!$D187,products!$A$1:$A$49,0),MATCH(orders!I$1,products!$A$1:$G$1,0))="Exc","Excelsa",IF(INDEX(products!$A$1:$G$49,MATCH(orders!$D187,products!$A$1:$A$49,0),MATCH(orders!I$1,products!$A$1:$G$1,0))="Ara","Arabica","Liberica")))</f>
        <v>Excelsa</v>
      </c>
      <c r="J187" s="26" t="str">
        <f>IF(INDEX(products!$A$1:$G$49,MATCH(orders!$D187,products!$A$1:$A$49,0),MATCH(orders!J$1,products!$A$1:$G$1,0))="M","Medium",IF(INDEX(products!$A$1:$G$49,MATCH(orders!$D187,products!$A$1:$A$49,0),MATCH(orders!J$1,products!$A$1:$G$1,0))="L","Light","Dark"))</f>
        <v>Dark</v>
      </c>
      <c r="K187" s="27">
        <f>INDEX(products!$A$1:$G$49,MATCH(orders!$D187,products!$A$1:$A$49,0),MATCH(orders!K$1,products!$A$1:$G$1,0))</f>
        <v>0.5</v>
      </c>
      <c r="L187" s="28">
        <f>INDEX(products!$A$1:$G$49,MATCH(orders!$D187,products!$A$1:$A$49,0),MATCH(orders!L$1,products!$A$1:$G$1,0))</f>
        <v>7.29</v>
      </c>
      <c r="M187" s="21">
        <f>E187*L187</f>
        <v>36.450000000000003</v>
      </c>
      <c r="N187" s="7" t="str">
        <f>VLOOKUP(orders!$F187,customers!B$1:I$1001,8,FALSE)</f>
        <v>Yes</v>
      </c>
    </row>
    <row r="188" spans="1:14" x14ac:dyDescent="0.3">
      <c r="A188" s="12" t="s">
        <v>1538</v>
      </c>
      <c r="B188" s="18">
        <v>43684</v>
      </c>
      <c r="C188" s="12" t="s">
        <v>1539</v>
      </c>
      <c r="D188" s="6" t="s">
        <v>6151</v>
      </c>
      <c r="E188" s="12">
        <v>3</v>
      </c>
      <c r="F188" s="12" t="str">
        <f>VLOOKUP(C188,customers!A$1:I$1001,2,FALSE)</f>
        <v>Mord Meriet</v>
      </c>
      <c r="G188" s="12" t="str">
        <f>IF(VLOOKUP(C188,customers!A$1:I$1001,3,FALSE)=0," ",VLOOKUP(C188,customers!A$1:I$1001,3,FALSE))</f>
        <v>mmeriet56@noaa.gov</v>
      </c>
      <c r="H188" s="12" t="str">
        <f>VLOOKUP(C188,customers!A$1:I$1001,7,FALSE)</f>
        <v>United States</v>
      </c>
      <c r="I188" s="15" t="str">
        <f>IF(INDEX(products!$A$1:$G$49,MATCH(orders!$D188,products!$A$1:$A$49,0),MATCH(orders!I$1,products!$A$1:$G$1,0))="Rob","Robusta",IF(INDEX(products!$A$1:$G$49,MATCH(orders!$D188,products!$A$1:$A$49,0),MATCH(orders!I$1,products!$A$1:$G$1,0))="Exc","Excelsa",IF(INDEX(products!$A$1:$G$49,MATCH(orders!$D188,products!$A$1:$A$49,0),MATCH(orders!I$1,products!$A$1:$G$1,0))="Ara","Arabica","Liberica")))</f>
        <v>Robusta</v>
      </c>
      <c r="J188" s="15" t="str">
        <f>IF(INDEX(products!$A$1:$G$49,MATCH(orders!$D188,products!$A$1:$A$49,0),MATCH(orders!J$1,products!$A$1:$G$1,0))="M","Medium",IF(INDEX(products!$A$1:$G$49,MATCH(orders!$D188,products!$A$1:$A$49,0),MATCH(orders!J$1,products!$A$1:$G$1,0))="L","Light","Dark"))</f>
        <v>Medium</v>
      </c>
      <c r="K188" s="24">
        <f>INDEX(products!$A$1:$G$49,MATCH(orders!$D188,products!$A$1:$A$49,0),MATCH(orders!K$1,products!$A$1:$G$1,0))</f>
        <v>2.5</v>
      </c>
      <c r="L188" s="25">
        <f>INDEX(products!$A$1:$G$49,MATCH(orders!$D188,products!$A$1:$A$49,0),MATCH(orders!L$1,products!$A$1:$G$1,0))</f>
        <v>22.884999999999998</v>
      </c>
      <c r="M188" s="22">
        <f>E188*L188</f>
        <v>68.655000000000001</v>
      </c>
      <c r="N188" s="6" t="str">
        <f>VLOOKUP(orders!$F188,customers!B$1:I$1001,8,FALSE)</f>
        <v>No</v>
      </c>
    </row>
    <row r="189" spans="1:14" x14ac:dyDescent="0.3">
      <c r="A189" s="2" t="s">
        <v>1544</v>
      </c>
      <c r="B189" s="17">
        <v>44633</v>
      </c>
      <c r="C189" s="2" t="s">
        <v>1545</v>
      </c>
      <c r="D189" s="7" t="s">
        <v>6160</v>
      </c>
      <c r="E189" s="2">
        <v>5</v>
      </c>
      <c r="F189" s="2" t="str">
        <f>VLOOKUP(C189,customers!A$1:I$1001,2,FALSE)</f>
        <v>Lawrence Pratt</v>
      </c>
      <c r="G189" s="2" t="str">
        <f>IF(VLOOKUP(C189,customers!A$1:I$1001,3,FALSE)=0," ",VLOOKUP(C189,customers!A$1:I$1001,3,FALSE))</f>
        <v>lpratt57@netvibes.com</v>
      </c>
      <c r="H189" s="2" t="str">
        <f>VLOOKUP(C189,customers!A$1:I$1001,7,FALSE)</f>
        <v>United States</v>
      </c>
      <c r="I189" s="26" t="str">
        <f>IF(INDEX(products!$A$1:$G$49,MATCH(orders!$D189,products!$A$1:$A$49,0),MATCH(orders!I$1,products!$A$1:$G$1,0))="Rob","Robusta",IF(INDEX(products!$A$1:$G$49,MATCH(orders!$D189,products!$A$1:$A$49,0),MATCH(orders!I$1,products!$A$1:$G$1,0))="Exc","Excelsa",IF(INDEX(products!$A$1:$G$49,MATCH(orders!$D189,products!$A$1:$A$49,0),MATCH(orders!I$1,products!$A$1:$G$1,0))="Ara","Arabica","Liberica")))</f>
        <v>Liberica</v>
      </c>
      <c r="J189" s="26" t="str">
        <f>IF(INDEX(products!$A$1:$G$49,MATCH(orders!$D189,products!$A$1:$A$49,0),MATCH(orders!J$1,products!$A$1:$G$1,0))="M","Medium",IF(INDEX(products!$A$1:$G$49,MATCH(orders!$D189,products!$A$1:$A$49,0),MATCH(orders!J$1,products!$A$1:$G$1,0))="L","Light","Dark"))</f>
        <v>Medium</v>
      </c>
      <c r="K189" s="27">
        <f>INDEX(products!$A$1:$G$49,MATCH(orders!$D189,products!$A$1:$A$49,0),MATCH(orders!K$1,products!$A$1:$G$1,0))</f>
        <v>0.5</v>
      </c>
      <c r="L189" s="28">
        <f>INDEX(products!$A$1:$G$49,MATCH(orders!$D189,products!$A$1:$A$49,0),MATCH(orders!L$1,products!$A$1:$G$1,0))</f>
        <v>8.73</v>
      </c>
      <c r="M189" s="21">
        <f>E189*L189</f>
        <v>43.650000000000006</v>
      </c>
      <c r="N189" s="7" t="str">
        <f>VLOOKUP(orders!$F189,customers!B$1:I$1001,8,FALSE)</f>
        <v>Yes</v>
      </c>
    </row>
    <row r="190" spans="1:14" x14ac:dyDescent="0.3">
      <c r="A190" s="12" t="s">
        <v>1549</v>
      </c>
      <c r="B190" s="18">
        <v>44698</v>
      </c>
      <c r="C190" s="12" t="s">
        <v>1550</v>
      </c>
      <c r="D190" s="6" t="s">
        <v>6184</v>
      </c>
      <c r="E190" s="12">
        <v>1</v>
      </c>
      <c r="F190" s="12" t="str">
        <f>VLOOKUP(C190,customers!A$1:I$1001,2,FALSE)</f>
        <v>Astrix Kitchingham</v>
      </c>
      <c r="G190" s="12" t="str">
        <f>IF(VLOOKUP(C190,customers!A$1:I$1001,3,FALSE)=0," ",VLOOKUP(C190,customers!A$1:I$1001,3,FALSE))</f>
        <v>akitchingham58@com.com</v>
      </c>
      <c r="H190" s="12" t="str">
        <f>VLOOKUP(C190,customers!A$1:I$1001,7,FALSE)</f>
        <v>United States</v>
      </c>
      <c r="I190" s="15" t="str">
        <f>IF(INDEX(products!$A$1:$G$49,MATCH(orders!$D190,products!$A$1:$A$49,0),MATCH(orders!I$1,products!$A$1:$G$1,0))="Rob","Robusta",IF(INDEX(products!$A$1:$G$49,MATCH(orders!$D190,products!$A$1:$A$49,0),MATCH(orders!I$1,products!$A$1:$G$1,0))="Exc","Excelsa",IF(INDEX(products!$A$1:$G$49,MATCH(orders!$D190,products!$A$1:$A$49,0),MATCH(orders!I$1,products!$A$1:$G$1,0))="Ara","Arabica","Liberica")))</f>
        <v>Excelsa</v>
      </c>
      <c r="J190" s="15" t="str">
        <f>IF(INDEX(products!$A$1:$G$49,MATCH(orders!$D190,products!$A$1:$A$49,0),MATCH(orders!J$1,products!$A$1:$G$1,0))="M","Medium",IF(INDEX(products!$A$1:$G$49,MATCH(orders!$D190,products!$A$1:$A$49,0),MATCH(orders!J$1,products!$A$1:$G$1,0))="L","Light","Dark"))</f>
        <v>Light</v>
      </c>
      <c r="K190" s="24">
        <f>INDEX(products!$A$1:$G$49,MATCH(orders!$D190,products!$A$1:$A$49,0),MATCH(orders!K$1,products!$A$1:$G$1,0))</f>
        <v>0.2</v>
      </c>
      <c r="L190" s="25">
        <f>INDEX(products!$A$1:$G$49,MATCH(orders!$D190,products!$A$1:$A$49,0),MATCH(orders!L$1,products!$A$1:$G$1,0))</f>
        <v>4.4550000000000001</v>
      </c>
      <c r="M190" s="22">
        <f>E190*L190</f>
        <v>4.4550000000000001</v>
      </c>
      <c r="N190" s="6" t="str">
        <f>VLOOKUP(orders!$F190,customers!B$1:I$1001,8,FALSE)</f>
        <v>Yes</v>
      </c>
    </row>
    <row r="191" spans="1:14" x14ac:dyDescent="0.3">
      <c r="A191" s="2" t="s">
        <v>1555</v>
      </c>
      <c r="B191" s="17">
        <v>43813</v>
      </c>
      <c r="C191" s="2" t="s">
        <v>1556</v>
      </c>
      <c r="D191" s="7" t="s">
        <v>6162</v>
      </c>
      <c r="E191" s="2">
        <v>3</v>
      </c>
      <c r="F191" s="2" t="str">
        <f>VLOOKUP(C191,customers!A$1:I$1001,2,FALSE)</f>
        <v>Burnard Bartholin</v>
      </c>
      <c r="G191" s="2" t="str">
        <f>IF(VLOOKUP(C191,customers!A$1:I$1001,3,FALSE)=0," ",VLOOKUP(C191,customers!A$1:I$1001,3,FALSE))</f>
        <v>bbartholin59@xinhuanet.com</v>
      </c>
      <c r="H191" s="2" t="str">
        <f>VLOOKUP(C191,customers!A$1:I$1001,7,FALSE)</f>
        <v>United States</v>
      </c>
      <c r="I191" s="26" t="str">
        <f>IF(INDEX(products!$A$1:$G$49,MATCH(orders!$D191,products!$A$1:$A$49,0),MATCH(orders!I$1,products!$A$1:$G$1,0))="Rob","Robusta",IF(INDEX(products!$A$1:$G$49,MATCH(orders!$D191,products!$A$1:$A$49,0),MATCH(orders!I$1,products!$A$1:$G$1,0))="Exc","Excelsa",IF(INDEX(products!$A$1:$G$49,MATCH(orders!$D191,products!$A$1:$A$49,0),MATCH(orders!I$1,products!$A$1:$G$1,0))="Ara","Arabica","Liberica")))</f>
        <v>Liberica</v>
      </c>
      <c r="J191" s="26" t="str">
        <f>IF(INDEX(products!$A$1:$G$49,MATCH(orders!$D191,products!$A$1:$A$49,0),MATCH(orders!J$1,products!$A$1:$G$1,0))="M","Medium",IF(INDEX(products!$A$1:$G$49,MATCH(orders!$D191,products!$A$1:$A$49,0),MATCH(orders!J$1,products!$A$1:$G$1,0))="L","Light","Dark"))</f>
        <v>Medium</v>
      </c>
      <c r="K191" s="27">
        <f>INDEX(products!$A$1:$G$49,MATCH(orders!$D191,products!$A$1:$A$49,0),MATCH(orders!K$1,products!$A$1:$G$1,0))</f>
        <v>1</v>
      </c>
      <c r="L191" s="28">
        <f>INDEX(products!$A$1:$G$49,MATCH(orders!$D191,products!$A$1:$A$49,0),MATCH(orders!L$1,products!$A$1:$G$1,0))</f>
        <v>14.55</v>
      </c>
      <c r="M191" s="21">
        <f>E191*L191</f>
        <v>43.650000000000006</v>
      </c>
      <c r="N191" s="7" t="str">
        <f>VLOOKUP(orders!$F191,customers!B$1:I$1001,8,FALSE)</f>
        <v>Yes</v>
      </c>
    </row>
    <row r="192" spans="1:14" x14ac:dyDescent="0.3">
      <c r="A192" s="12" t="s">
        <v>1561</v>
      </c>
      <c r="B192" s="18">
        <v>43845</v>
      </c>
      <c r="C192" s="12" t="s">
        <v>1562</v>
      </c>
      <c r="D192" s="6" t="s">
        <v>6181</v>
      </c>
      <c r="E192" s="12">
        <v>1</v>
      </c>
      <c r="F192" s="12" t="str">
        <f>VLOOKUP(C192,customers!A$1:I$1001,2,FALSE)</f>
        <v>Madelene Prinn</v>
      </c>
      <c r="G192" s="12" t="str">
        <f>IF(VLOOKUP(C192,customers!A$1:I$1001,3,FALSE)=0," ",VLOOKUP(C192,customers!A$1:I$1001,3,FALSE))</f>
        <v>mprinn5a@usa.gov</v>
      </c>
      <c r="H192" s="12" t="str">
        <f>VLOOKUP(C192,customers!A$1:I$1001,7,FALSE)</f>
        <v>United States</v>
      </c>
      <c r="I192" s="15" t="str">
        <f>IF(INDEX(products!$A$1:$G$49,MATCH(orders!$D192,products!$A$1:$A$49,0),MATCH(orders!I$1,products!$A$1:$G$1,0))="Rob","Robusta",IF(INDEX(products!$A$1:$G$49,MATCH(orders!$D192,products!$A$1:$A$49,0),MATCH(orders!I$1,products!$A$1:$G$1,0))="Exc","Excelsa",IF(INDEX(products!$A$1:$G$49,MATCH(orders!$D192,products!$A$1:$A$49,0),MATCH(orders!I$1,products!$A$1:$G$1,0))="Ara","Arabica","Liberica")))</f>
        <v>Liberica</v>
      </c>
      <c r="J192" s="15" t="str">
        <f>IF(INDEX(products!$A$1:$G$49,MATCH(orders!$D192,products!$A$1:$A$49,0),MATCH(orders!J$1,products!$A$1:$G$1,0))="M","Medium",IF(INDEX(products!$A$1:$G$49,MATCH(orders!$D192,products!$A$1:$A$49,0),MATCH(orders!J$1,products!$A$1:$G$1,0))="L","Light","Dark"))</f>
        <v>Medium</v>
      </c>
      <c r="K192" s="24">
        <f>INDEX(products!$A$1:$G$49,MATCH(orders!$D192,products!$A$1:$A$49,0),MATCH(orders!K$1,products!$A$1:$G$1,0))</f>
        <v>2.5</v>
      </c>
      <c r="L192" s="25">
        <f>INDEX(products!$A$1:$G$49,MATCH(orders!$D192,products!$A$1:$A$49,0),MATCH(orders!L$1,products!$A$1:$G$1,0))</f>
        <v>33.464999999999996</v>
      </c>
      <c r="M192" s="22">
        <f>E192*L192</f>
        <v>33.464999999999996</v>
      </c>
      <c r="N192" s="6" t="str">
        <f>VLOOKUP(orders!$F192,customers!B$1:I$1001,8,FALSE)</f>
        <v>Yes</v>
      </c>
    </row>
    <row r="193" spans="1:14" x14ac:dyDescent="0.3">
      <c r="A193" s="2" t="s">
        <v>1567</v>
      </c>
      <c r="B193" s="17">
        <v>43567</v>
      </c>
      <c r="C193" s="2" t="s">
        <v>1568</v>
      </c>
      <c r="D193" s="7" t="s">
        <v>6150</v>
      </c>
      <c r="E193" s="2">
        <v>5</v>
      </c>
      <c r="F193" s="2" t="str">
        <f>VLOOKUP(C193,customers!A$1:I$1001,2,FALSE)</f>
        <v>Alisun Baudino</v>
      </c>
      <c r="G193" s="2" t="str">
        <f>IF(VLOOKUP(C193,customers!A$1:I$1001,3,FALSE)=0," ",VLOOKUP(C193,customers!A$1:I$1001,3,FALSE))</f>
        <v>abaudino5b@netvibes.com</v>
      </c>
      <c r="H193" s="2" t="str">
        <f>VLOOKUP(C193,customers!A$1:I$1001,7,FALSE)</f>
        <v>United States</v>
      </c>
      <c r="I193" s="26" t="str">
        <f>IF(INDEX(products!$A$1:$G$49,MATCH(orders!$D193,products!$A$1:$A$49,0),MATCH(orders!I$1,products!$A$1:$G$1,0))="Rob","Robusta",IF(INDEX(products!$A$1:$G$49,MATCH(orders!$D193,products!$A$1:$A$49,0),MATCH(orders!I$1,products!$A$1:$G$1,0))="Exc","Excelsa",IF(INDEX(products!$A$1:$G$49,MATCH(orders!$D193,products!$A$1:$A$49,0),MATCH(orders!I$1,products!$A$1:$G$1,0))="Ara","Arabica","Liberica")))</f>
        <v>Liberica</v>
      </c>
      <c r="J193" s="26" t="str">
        <f>IF(INDEX(products!$A$1:$G$49,MATCH(orders!$D193,products!$A$1:$A$49,0),MATCH(orders!J$1,products!$A$1:$G$1,0))="M","Medium",IF(INDEX(products!$A$1:$G$49,MATCH(orders!$D193,products!$A$1:$A$49,0),MATCH(orders!J$1,products!$A$1:$G$1,0))="L","Light","Dark"))</f>
        <v>Dark</v>
      </c>
      <c r="K193" s="27">
        <f>INDEX(products!$A$1:$G$49,MATCH(orders!$D193,products!$A$1:$A$49,0),MATCH(orders!K$1,products!$A$1:$G$1,0))</f>
        <v>0.2</v>
      </c>
      <c r="L193" s="28">
        <f>INDEX(products!$A$1:$G$49,MATCH(orders!$D193,products!$A$1:$A$49,0),MATCH(orders!L$1,products!$A$1:$G$1,0))</f>
        <v>3.8849999999999998</v>
      </c>
      <c r="M193" s="21">
        <f>E193*L193</f>
        <v>19.424999999999997</v>
      </c>
      <c r="N193" s="7" t="str">
        <f>VLOOKUP(orders!$F193,customers!B$1:I$1001,8,FALSE)</f>
        <v>Yes</v>
      </c>
    </row>
    <row r="194" spans="1:14" x14ac:dyDescent="0.3">
      <c r="A194" s="12" t="s">
        <v>1573</v>
      </c>
      <c r="B194" s="18">
        <v>43919</v>
      </c>
      <c r="C194" s="12" t="s">
        <v>1574</v>
      </c>
      <c r="D194" s="6" t="s">
        <v>6183</v>
      </c>
      <c r="E194" s="12">
        <v>6</v>
      </c>
      <c r="F194" s="12" t="str">
        <f>VLOOKUP(C194,customers!A$1:I$1001,2,FALSE)</f>
        <v>Philipa Petrushanko</v>
      </c>
      <c r="G194" s="12" t="str">
        <f>IF(VLOOKUP(C194,customers!A$1:I$1001,3,FALSE)=0," ",VLOOKUP(C194,customers!A$1:I$1001,3,FALSE))</f>
        <v>ppetrushanko5c@blinklist.com</v>
      </c>
      <c r="H194" s="12" t="str">
        <f>VLOOKUP(C194,customers!A$1:I$1001,7,FALSE)</f>
        <v>Ireland</v>
      </c>
      <c r="I194" s="15" t="str">
        <f>IF(INDEX(products!$A$1:$G$49,MATCH(orders!$D194,products!$A$1:$A$49,0),MATCH(orders!I$1,products!$A$1:$G$1,0))="Rob","Robusta",IF(INDEX(products!$A$1:$G$49,MATCH(orders!$D194,products!$A$1:$A$49,0),MATCH(orders!I$1,products!$A$1:$G$1,0))="Exc","Excelsa",IF(INDEX(products!$A$1:$G$49,MATCH(orders!$D194,products!$A$1:$A$49,0),MATCH(orders!I$1,products!$A$1:$G$1,0))="Ara","Arabica","Liberica")))</f>
        <v>Excelsa</v>
      </c>
      <c r="J194" s="15" t="str">
        <f>IF(INDEX(products!$A$1:$G$49,MATCH(orders!$D194,products!$A$1:$A$49,0),MATCH(orders!J$1,products!$A$1:$G$1,0))="M","Medium",IF(INDEX(products!$A$1:$G$49,MATCH(orders!$D194,products!$A$1:$A$49,0),MATCH(orders!J$1,products!$A$1:$G$1,0))="L","Light","Dark"))</f>
        <v>Dark</v>
      </c>
      <c r="K194" s="24">
        <f>INDEX(products!$A$1:$G$49,MATCH(orders!$D194,products!$A$1:$A$49,0),MATCH(orders!K$1,products!$A$1:$G$1,0))</f>
        <v>1</v>
      </c>
      <c r="L194" s="25">
        <f>INDEX(products!$A$1:$G$49,MATCH(orders!$D194,products!$A$1:$A$49,0),MATCH(orders!L$1,products!$A$1:$G$1,0))</f>
        <v>12.15</v>
      </c>
      <c r="M194" s="22">
        <f>E194*L194</f>
        <v>72.900000000000006</v>
      </c>
      <c r="N194" s="6" t="str">
        <f>VLOOKUP(orders!$F194,customers!B$1:I$1001,8,FALSE)</f>
        <v>Yes</v>
      </c>
    </row>
    <row r="195" spans="1:14" x14ac:dyDescent="0.3">
      <c r="A195" s="2" t="s">
        <v>1579</v>
      </c>
      <c r="B195" s="17">
        <v>44644</v>
      </c>
      <c r="C195" s="2" t="s">
        <v>1580</v>
      </c>
      <c r="D195" s="7" t="s">
        <v>6171</v>
      </c>
      <c r="E195" s="2">
        <v>3</v>
      </c>
      <c r="F195" s="2" t="str">
        <f>VLOOKUP(C195,customers!A$1:I$1001,2,FALSE)</f>
        <v>Kimberli Mustchin</v>
      </c>
      <c r="G195" s="2" t="str">
        <f>IF(VLOOKUP(C195,customers!A$1:I$1001,3,FALSE)=0," ",VLOOKUP(C195,customers!A$1:I$1001,3,FALSE))</f>
        <v xml:space="preserve"> </v>
      </c>
      <c r="H195" s="2" t="str">
        <f>VLOOKUP(C195,customers!A$1:I$1001,7,FALSE)</f>
        <v>United States</v>
      </c>
      <c r="I195" s="26" t="str">
        <f>IF(INDEX(products!$A$1:$G$49,MATCH(orders!$D195,products!$A$1:$A$49,0),MATCH(orders!I$1,products!$A$1:$G$1,0))="Rob","Robusta",IF(INDEX(products!$A$1:$G$49,MATCH(orders!$D195,products!$A$1:$A$49,0),MATCH(orders!I$1,products!$A$1:$G$1,0))="Exc","Excelsa",IF(INDEX(products!$A$1:$G$49,MATCH(orders!$D195,products!$A$1:$A$49,0),MATCH(orders!I$1,products!$A$1:$G$1,0))="Ara","Arabica","Liberica")))</f>
        <v>Excelsa</v>
      </c>
      <c r="J195" s="26" t="str">
        <f>IF(INDEX(products!$A$1:$G$49,MATCH(orders!$D195,products!$A$1:$A$49,0),MATCH(orders!J$1,products!$A$1:$G$1,0))="M","Medium",IF(INDEX(products!$A$1:$G$49,MATCH(orders!$D195,products!$A$1:$A$49,0),MATCH(orders!J$1,products!$A$1:$G$1,0))="L","Light","Dark"))</f>
        <v>Light</v>
      </c>
      <c r="K195" s="27">
        <f>INDEX(products!$A$1:$G$49,MATCH(orders!$D195,products!$A$1:$A$49,0),MATCH(orders!K$1,products!$A$1:$G$1,0))</f>
        <v>1</v>
      </c>
      <c r="L195" s="28">
        <f>INDEX(products!$A$1:$G$49,MATCH(orders!$D195,products!$A$1:$A$49,0),MATCH(orders!L$1,products!$A$1:$G$1,0))</f>
        <v>14.85</v>
      </c>
      <c r="M195" s="21">
        <f>E195*L195</f>
        <v>44.55</v>
      </c>
      <c r="N195" s="7" t="str">
        <f>VLOOKUP(orders!$F195,customers!B$1:I$1001,8,FALSE)</f>
        <v>No</v>
      </c>
    </row>
    <row r="196" spans="1:14" x14ac:dyDescent="0.3">
      <c r="A196" s="12" t="s">
        <v>1584</v>
      </c>
      <c r="B196" s="18">
        <v>44398</v>
      </c>
      <c r="C196" s="12" t="s">
        <v>1585</v>
      </c>
      <c r="D196" s="6" t="s">
        <v>6144</v>
      </c>
      <c r="E196" s="12">
        <v>5</v>
      </c>
      <c r="F196" s="12" t="str">
        <f>VLOOKUP(C196,customers!A$1:I$1001,2,FALSE)</f>
        <v>Emlynne Laird</v>
      </c>
      <c r="G196" s="12" t="str">
        <f>IF(VLOOKUP(C196,customers!A$1:I$1001,3,FALSE)=0," ",VLOOKUP(C196,customers!A$1:I$1001,3,FALSE))</f>
        <v>elaird5e@bing.com</v>
      </c>
      <c r="H196" s="12" t="str">
        <f>VLOOKUP(C196,customers!A$1:I$1001,7,FALSE)</f>
        <v>United States</v>
      </c>
      <c r="I196" s="15" t="str">
        <f>IF(INDEX(products!$A$1:$G$49,MATCH(orders!$D196,products!$A$1:$A$49,0),MATCH(orders!I$1,products!$A$1:$G$1,0))="Rob","Robusta",IF(INDEX(products!$A$1:$G$49,MATCH(orders!$D196,products!$A$1:$A$49,0),MATCH(orders!I$1,products!$A$1:$G$1,0))="Exc","Excelsa",IF(INDEX(products!$A$1:$G$49,MATCH(orders!$D196,products!$A$1:$A$49,0),MATCH(orders!I$1,products!$A$1:$G$1,0))="Ara","Arabica","Liberica")))</f>
        <v>Excelsa</v>
      </c>
      <c r="J196" s="15" t="str">
        <f>IF(INDEX(products!$A$1:$G$49,MATCH(orders!$D196,products!$A$1:$A$49,0),MATCH(orders!J$1,products!$A$1:$G$1,0))="M","Medium",IF(INDEX(products!$A$1:$G$49,MATCH(orders!$D196,products!$A$1:$A$49,0),MATCH(orders!J$1,products!$A$1:$G$1,0))="L","Light","Dark"))</f>
        <v>Dark</v>
      </c>
      <c r="K196" s="24">
        <f>INDEX(products!$A$1:$G$49,MATCH(orders!$D196,products!$A$1:$A$49,0),MATCH(orders!K$1,products!$A$1:$G$1,0))</f>
        <v>0.5</v>
      </c>
      <c r="L196" s="25">
        <f>INDEX(products!$A$1:$G$49,MATCH(orders!$D196,products!$A$1:$A$49,0),MATCH(orders!L$1,products!$A$1:$G$1,0))</f>
        <v>7.29</v>
      </c>
      <c r="M196" s="22">
        <f>E196*L196</f>
        <v>36.450000000000003</v>
      </c>
      <c r="N196" s="6" t="str">
        <f>VLOOKUP(orders!$F196,customers!B$1:I$1001,8,FALSE)</f>
        <v>No</v>
      </c>
    </row>
    <row r="197" spans="1:14" x14ac:dyDescent="0.3">
      <c r="A197" s="2" t="s">
        <v>1590</v>
      </c>
      <c r="B197" s="17">
        <v>43683</v>
      </c>
      <c r="C197" s="2" t="s">
        <v>1591</v>
      </c>
      <c r="D197" s="7" t="s">
        <v>6140</v>
      </c>
      <c r="E197" s="2">
        <v>3</v>
      </c>
      <c r="F197" s="2" t="str">
        <f>VLOOKUP(C197,customers!A$1:I$1001,2,FALSE)</f>
        <v>Marlena Howsden</v>
      </c>
      <c r="G197" s="2" t="str">
        <f>IF(VLOOKUP(C197,customers!A$1:I$1001,3,FALSE)=0," ",VLOOKUP(C197,customers!A$1:I$1001,3,FALSE))</f>
        <v>mhowsden5f@infoseek.co.jp</v>
      </c>
      <c r="H197" s="2" t="str">
        <f>VLOOKUP(C197,customers!A$1:I$1001,7,FALSE)</f>
        <v>United States</v>
      </c>
      <c r="I197" s="26" t="str">
        <f>IF(INDEX(products!$A$1:$G$49,MATCH(orders!$D197,products!$A$1:$A$49,0),MATCH(orders!I$1,products!$A$1:$G$1,0))="Rob","Robusta",IF(INDEX(products!$A$1:$G$49,MATCH(orders!$D197,products!$A$1:$A$49,0),MATCH(orders!I$1,products!$A$1:$G$1,0))="Exc","Excelsa",IF(INDEX(products!$A$1:$G$49,MATCH(orders!$D197,products!$A$1:$A$49,0),MATCH(orders!I$1,products!$A$1:$G$1,0))="Ara","Arabica","Liberica")))</f>
        <v>Arabica</v>
      </c>
      <c r="J197" s="26" t="str">
        <f>IF(INDEX(products!$A$1:$G$49,MATCH(orders!$D197,products!$A$1:$A$49,0),MATCH(orders!J$1,products!$A$1:$G$1,0))="M","Medium",IF(INDEX(products!$A$1:$G$49,MATCH(orders!$D197,products!$A$1:$A$49,0),MATCH(orders!J$1,products!$A$1:$G$1,0))="L","Light","Dark"))</f>
        <v>Light</v>
      </c>
      <c r="K197" s="27">
        <f>INDEX(products!$A$1:$G$49,MATCH(orders!$D197,products!$A$1:$A$49,0),MATCH(orders!K$1,products!$A$1:$G$1,0))</f>
        <v>1</v>
      </c>
      <c r="L197" s="28">
        <f>INDEX(products!$A$1:$G$49,MATCH(orders!$D197,products!$A$1:$A$49,0),MATCH(orders!L$1,products!$A$1:$G$1,0))</f>
        <v>12.95</v>
      </c>
      <c r="M197" s="21">
        <f>E197*L197</f>
        <v>38.849999999999994</v>
      </c>
      <c r="N197" s="7" t="str">
        <f>VLOOKUP(orders!$F197,customers!B$1:I$1001,8,FALSE)</f>
        <v>No</v>
      </c>
    </row>
    <row r="198" spans="1:14" x14ac:dyDescent="0.3">
      <c r="A198" s="12" t="s">
        <v>1596</v>
      </c>
      <c r="B198" s="18">
        <v>44339</v>
      </c>
      <c r="C198" s="12" t="s">
        <v>1597</v>
      </c>
      <c r="D198" s="6" t="s">
        <v>6176</v>
      </c>
      <c r="E198" s="12">
        <v>6</v>
      </c>
      <c r="F198" s="12" t="str">
        <f>VLOOKUP(C198,customers!A$1:I$1001,2,FALSE)</f>
        <v>Nealson Cuttler</v>
      </c>
      <c r="G198" s="12" t="str">
        <f>IF(VLOOKUP(C198,customers!A$1:I$1001,3,FALSE)=0," ",VLOOKUP(C198,customers!A$1:I$1001,3,FALSE))</f>
        <v>ncuttler5g@parallels.com</v>
      </c>
      <c r="H198" s="12" t="str">
        <f>VLOOKUP(C198,customers!A$1:I$1001,7,FALSE)</f>
        <v>United States</v>
      </c>
      <c r="I198" s="15" t="str">
        <f>IF(INDEX(products!$A$1:$G$49,MATCH(orders!$D198,products!$A$1:$A$49,0),MATCH(orders!I$1,products!$A$1:$G$1,0))="Rob","Robusta",IF(INDEX(products!$A$1:$G$49,MATCH(orders!$D198,products!$A$1:$A$49,0),MATCH(orders!I$1,products!$A$1:$G$1,0))="Exc","Excelsa",IF(INDEX(products!$A$1:$G$49,MATCH(orders!$D198,products!$A$1:$A$49,0),MATCH(orders!I$1,products!$A$1:$G$1,0))="Ara","Arabica","Liberica")))</f>
        <v>Excelsa</v>
      </c>
      <c r="J198" s="15" t="str">
        <f>IF(INDEX(products!$A$1:$G$49,MATCH(orders!$D198,products!$A$1:$A$49,0),MATCH(orders!J$1,products!$A$1:$G$1,0))="M","Medium",IF(INDEX(products!$A$1:$G$49,MATCH(orders!$D198,products!$A$1:$A$49,0),MATCH(orders!J$1,products!$A$1:$G$1,0))="L","Light","Dark"))</f>
        <v>Light</v>
      </c>
      <c r="K198" s="24">
        <f>INDEX(products!$A$1:$G$49,MATCH(orders!$D198,products!$A$1:$A$49,0),MATCH(orders!K$1,products!$A$1:$G$1,0))</f>
        <v>0.5</v>
      </c>
      <c r="L198" s="25">
        <f>INDEX(products!$A$1:$G$49,MATCH(orders!$D198,products!$A$1:$A$49,0),MATCH(orders!L$1,products!$A$1:$G$1,0))</f>
        <v>8.91</v>
      </c>
      <c r="M198" s="22">
        <f>E198*L198</f>
        <v>53.46</v>
      </c>
      <c r="N198" s="6" t="str">
        <f>VLOOKUP(orders!$F198,customers!B$1:I$1001,8,FALSE)</f>
        <v>No</v>
      </c>
    </row>
    <row r="199" spans="1:14" x14ac:dyDescent="0.3">
      <c r="A199" s="2" t="s">
        <v>1596</v>
      </c>
      <c r="B199" s="17">
        <v>44339</v>
      </c>
      <c r="C199" s="2" t="s">
        <v>1597</v>
      </c>
      <c r="D199" s="7" t="s">
        <v>6165</v>
      </c>
      <c r="E199" s="2">
        <v>2</v>
      </c>
      <c r="F199" s="2" t="str">
        <f>VLOOKUP(C199,customers!A$1:I$1001,2,FALSE)</f>
        <v>Nealson Cuttler</v>
      </c>
      <c r="G199" s="2" t="str">
        <f>IF(VLOOKUP(C199,customers!A$1:I$1001,3,FALSE)=0," ",VLOOKUP(C199,customers!A$1:I$1001,3,FALSE))</f>
        <v>ncuttler5g@parallels.com</v>
      </c>
      <c r="H199" s="2" t="str">
        <f>VLOOKUP(C199,customers!A$1:I$1001,7,FALSE)</f>
        <v>United States</v>
      </c>
      <c r="I199" s="26" t="str">
        <f>IF(INDEX(products!$A$1:$G$49,MATCH(orders!$D199,products!$A$1:$A$49,0),MATCH(orders!I$1,products!$A$1:$G$1,0))="Rob","Robusta",IF(INDEX(products!$A$1:$G$49,MATCH(orders!$D199,products!$A$1:$A$49,0),MATCH(orders!I$1,products!$A$1:$G$1,0))="Exc","Excelsa",IF(INDEX(products!$A$1:$G$49,MATCH(orders!$D199,products!$A$1:$A$49,0),MATCH(orders!I$1,products!$A$1:$G$1,0))="Ara","Arabica","Liberica")))</f>
        <v>Liberica</v>
      </c>
      <c r="J199" s="26" t="str">
        <f>IF(INDEX(products!$A$1:$G$49,MATCH(orders!$D199,products!$A$1:$A$49,0),MATCH(orders!J$1,products!$A$1:$G$1,0))="M","Medium",IF(INDEX(products!$A$1:$G$49,MATCH(orders!$D199,products!$A$1:$A$49,0),MATCH(orders!J$1,products!$A$1:$G$1,0))="L","Light","Dark"))</f>
        <v>Dark</v>
      </c>
      <c r="K199" s="27">
        <f>INDEX(products!$A$1:$G$49,MATCH(orders!$D199,products!$A$1:$A$49,0),MATCH(orders!K$1,products!$A$1:$G$1,0))</f>
        <v>2.5</v>
      </c>
      <c r="L199" s="28">
        <f>INDEX(products!$A$1:$G$49,MATCH(orders!$D199,products!$A$1:$A$49,0),MATCH(orders!L$1,products!$A$1:$G$1,0))</f>
        <v>29.784999999999997</v>
      </c>
      <c r="M199" s="21">
        <f>E199*L199</f>
        <v>59.569999999999993</v>
      </c>
      <c r="N199" s="7" t="str">
        <f>VLOOKUP(orders!$F199,customers!B$1:I$1001,8,FALSE)</f>
        <v>No</v>
      </c>
    </row>
    <row r="200" spans="1:14" x14ac:dyDescent="0.3">
      <c r="A200" s="12" t="s">
        <v>1596</v>
      </c>
      <c r="B200" s="18">
        <v>44339</v>
      </c>
      <c r="C200" s="12" t="s">
        <v>1597</v>
      </c>
      <c r="D200" s="6" t="s">
        <v>6165</v>
      </c>
      <c r="E200" s="12">
        <v>3</v>
      </c>
      <c r="F200" s="12" t="str">
        <f>VLOOKUP(C200,customers!A$1:I$1001,2,FALSE)</f>
        <v>Nealson Cuttler</v>
      </c>
      <c r="G200" s="12" t="str">
        <f>IF(VLOOKUP(C200,customers!A$1:I$1001,3,FALSE)=0," ",VLOOKUP(C200,customers!A$1:I$1001,3,FALSE))</f>
        <v>ncuttler5g@parallels.com</v>
      </c>
      <c r="H200" s="12" t="str">
        <f>VLOOKUP(C200,customers!A$1:I$1001,7,FALSE)</f>
        <v>United States</v>
      </c>
      <c r="I200" s="15" t="str">
        <f>IF(INDEX(products!$A$1:$G$49,MATCH(orders!$D200,products!$A$1:$A$49,0),MATCH(orders!I$1,products!$A$1:$G$1,0))="Rob","Robusta",IF(INDEX(products!$A$1:$G$49,MATCH(orders!$D200,products!$A$1:$A$49,0),MATCH(orders!I$1,products!$A$1:$G$1,0))="Exc","Excelsa",IF(INDEX(products!$A$1:$G$49,MATCH(orders!$D200,products!$A$1:$A$49,0),MATCH(orders!I$1,products!$A$1:$G$1,0))="Ara","Arabica","Liberica")))</f>
        <v>Liberica</v>
      </c>
      <c r="J200" s="15" t="str">
        <f>IF(INDEX(products!$A$1:$G$49,MATCH(orders!$D200,products!$A$1:$A$49,0),MATCH(orders!J$1,products!$A$1:$G$1,0))="M","Medium",IF(INDEX(products!$A$1:$G$49,MATCH(orders!$D200,products!$A$1:$A$49,0),MATCH(orders!J$1,products!$A$1:$G$1,0))="L","Light","Dark"))</f>
        <v>Dark</v>
      </c>
      <c r="K200" s="24">
        <f>INDEX(products!$A$1:$G$49,MATCH(orders!$D200,products!$A$1:$A$49,0),MATCH(orders!K$1,products!$A$1:$G$1,0))</f>
        <v>2.5</v>
      </c>
      <c r="L200" s="25">
        <f>INDEX(products!$A$1:$G$49,MATCH(orders!$D200,products!$A$1:$A$49,0),MATCH(orders!L$1,products!$A$1:$G$1,0))</f>
        <v>29.784999999999997</v>
      </c>
      <c r="M200" s="22">
        <f>E200*L200</f>
        <v>89.35499999999999</v>
      </c>
      <c r="N200" s="6" t="str">
        <f>VLOOKUP(orders!$F200,customers!B$1:I$1001,8,FALSE)</f>
        <v>No</v>
      </c>
    </row>
    <row r="201" spans="1:14" x14ac:dyDescent="0.3">
      <c r="A201" s="2" t="s">
        <v>1596</v>
      </c>
      <c r="B201" s="17">
        <v>44339</v>
      </c>
      <c r="C201" s="2" t="s">
        <v>1597</v>
      </c>
      <c r="D201" s="7" t="s">
        <v>6161</v>
      </c>
      <c r="E201" s="2">
        <v>4</v>
      </c>
      <c r="F201" s="2" t="str">
        <f>VLOOKUP(C201,customers!A$1:I$1001,2,FALSE)</f>
        <v>Nealson Cuttler</v>
      </c>
      <c r="G201" s="2" t="str">
        <f>IF(VLOOKUP(C201,customers!A$1:I$1001,3,FALSE)=0," ",VLOOKUP(C201,customers!A$1:I$1001,3,FALSE))</f>
        <v>ncuttler5g@parallels.com</v>
      </c>
      <c r="H201" s="2" t="str">
        <f>VLOOKUP(C201,customers!A$1:I$1001,7,FALSE)</f>
        <v>United States</v>
      </c>
      <c r="I201" s="26" t="str">
        <f>IF(INDEX(products!$A$1:$G$49,MATCH(orders!$D201,products!$A$1:$A$49,0),MATCH(orders!I$1,products!$A$1:$G$1,0))="Rob","Robusta",IF(INDEX(products!$A$1:$G$49,MATCH(orders!$D201,products!$A$1:$A$49,0),MATCH(orders!I$1,products!$A$1:$G$1,0))="Exc","Excelsa",IF(INDEX(products!$A$1:$G$49,MATCH(orders!$D201,products!$A$1:$A$49,0),MATCH(orders!I$1,products!$A$1:$G$1,0))="Ara","Arabica","Liberica")))</f>
        <v>Liberica</v>
      </c>
      <c r="J201" s="26" t="str">
        <f>IF(INDEX(products!$A$1:$G$49,MATCH(orders!$D201,products!$A$1:$A$49,0),MATCH(orders!J$1,products!$A$1:$G$1,0))="M","Medium",IF(INDEX(products!$A$1:$G$49,MATCH(orders!$D201,products!$A$1:$A$49,0),MATCH(orders!J$1,products!$A$1:$G$1,0))="L","Light","Dark"))</f>
        <v>Light</v>
      </c>
      <c r="K201" s="27">
        <f>INDEX(products!$A$1:$G$49,MATCH(orders!$D201,products!$A$1:$A$49,0),MATCH(orders!K$1,products!$A$1:$G$1,0))</f>
        <v>0.5</v>
      </c>
      <c r="L201" s="28">
        <f>INDEX(products!$A$1:$G$49,MATCH(orders!$D201,products!$A$1:$A$49,0),MATCH(orders!L$1,products!$A$1:$G$1,0))</f>
        <v>9.51</v>
      </c>
      <c r="M201" s="21">
        <f>E201*L201</f>
        <v>38.04</v>
      </c>
      <c r="N201" s="7" t="str">
        <f>VLOOKUP(orders!$F201,customers!B$1:I$1001,8,FALSE)</f>
        <v>No</v>
      </c>
    </row>
    <row r="202" spans="1:14" x14ac:dyDescent="0.3">
      <c r="A202" s="12" t="s">
        <v>1596</v>
      </c>
      <c r="B202" s="18">
        <v>44339</v>
      </c>
      <c r="C202" s="12" t="s">
        <v>1597</v>
      </c>
      <c r="D202" s="6" t="s">
        <v>6141</v>
      </c>
      <c r="E202" s="12">
        <v>3</v>
      </c>
      <c r="F202" s="12" t="str">
        <f>VLOOKUP(C202,customers!A$1:I$1001,2,FALSE)</f>
        <v>Nealson Cuttler</v>
      </c>
      <c r="G202" s="12" t="str">
        <f>IF(VLOOKUP(C202,customers!A$1:I$1001,3,FALSE)=0," ",VLOOKUP(C202,customers!A$1:I$1001,3,FALSE))</f>
        <v>ncuttler5g@parallels.com</v>
      </c>
      <c r="H202" s="12" t="str">
        <f>VLOOKUP(C202,customers!A$1:I$1001,7,FALSE)</f>
        <v>United States</v>
      </c>
      <c r="I202" s="15" t="str">
        <f>IF(INDEX(products!$A$1:$G$49,MATCH(orders!$D202,products!$A$1:$A$49,0),MATCH(orders!I$1,products!$A$1:$G$1,0))="Rob","Robusta",IF(INDEX(products!$A$1:$G$49,MATCH(orders!$D202,products!$A$1:$A$49,0),MATCH(orders!I$1,products!$A$1:$G$1,0))="Exc","Excelsa",IF(INDEX(products!$A$1:$G$49,MATCH(orders!$D202,products!$A$1:$A$49,0),MATCH(orders!I$1,products!$A$1:$G$1,0))="Ara","Arabica","Liberica")))</f>
        <v>Excelsa</v>
      </c>
      <c r="J202" s="15" t="str">
        <f>IF(INDEX(products!$A$1:$G$49,MATCH(orders!$D202,products!$A$1:$A$49,0),MATCH(orders!J$1,products!$A$1:$G$1,0))="M","Medium",IF(INDEX(products!$A$1:$G$49,MATCH(orders!$D202,products!$A$1:$A$49,0),MATCH(orders!J$1,products!$A$1:$G$1,0))="L","Light","Dark"))</f>
        <v>Medium</v>
      </c>
      <c r="K202" s="24">
        <f>INDEX(products!$A$1:$G$49,MATCH(orders!$D202,products!$A$1:$A$49,0),MATCH(orders!K$1,products!$A$1:$G$1,0))</f>
        <v>1</v>
      </c>
      <c r="L202" s="25">
        <f>INDEX(products!$A$1:$G$49,MATCH(orders!$D202,products!$A$1:$A$49,0),MATCH(orders!L$1,products!$A$1:$G$1,0))</f>
        <v>13.75</v>
      </c>
      <c r="M202" s="22">
        <f>E202*L202</f>
        <v>41.25</v>
      </c>
      <c r="N202" s="6" t="str">
        <f>VLOOKUP(orders!$F202,customers!B$1:I$1001,8,FALSE)</f>
        <v>No</v>
      </c>
    </row>
    <row r="203" spans="1:14" x14ac:dyDescent="0.3">
      <c r="A203" s="2" t="s">
        <v>1621</v>
      </c>
      <c r="B203" s="17">
        <v>44294</v>
      </c>
      <c r="C203" s="2" t="s">
        <v>1622</v>
      </c>
      <c r="D203" s="7" t="s">
        <v>6161</v>
      </c>
      <c r="E203" s="2">
        <v>6</v>
      </c>
      <c r="F203" s="2" t="str">
        <f>VLOOKUP(C203,customers!A$1:I$1001,2,FALSE)</f>
        <v>Adriana Lazarus</v>
      </c>
      <c r="G203" s="2" t="str">
        <f>IF(VLOOKUP(C203,customers!A$1:I$1001,3,FALSE)=0," ",VLOOKUP(C203,customers!A$1:I$1001,3,FALSE))</f>
        <v xml:space="preserve"> </v>
      </c>
      <c r="H203" s="2" t="str">
        <f>VLOOKUP(C203,customers!A$1:I$1001,7,FALSE)</f>
        <v>United States</v>
      </c>
      <c r="I203" s="26" t="str">
        <f>IF(INDEX(products!$A$1:$G$49,MATCH(orders!$D203,products!$A$1:$A$49,0),MATCH(orders!I$1,products!$A$1:$G$1,0))="Rob","Robusta",IF(INDEX(products!$A$1:$G$49,MATCH(orders!$D203,products!$A$1:$A$49,0),MATCH(orders!I$1,products!$A$1:$G$1,0))="Exc","Excelsa",IF(INDEX(products!$A$1:$G$49,MATCH(orders!$D203,products!$A$1:$A$49,0),MATCH(orders!I$1,products!$A$1:$G$1,0))="Ara","Arabica","Liberica")))</f>
        <v>Liberica</v>
      </c>
      <c r="J203" s="26" t="str">
        <f>IF(INDEX(products!$A$1:$G$49,MATCH(orders!$D203,products!$A$1:$A$49,0),MATCH(orders!J$1,products!$A$1:$G$1,0))="M","Medium",IF(INDEX(products!$A$1:$G$49,MATCH(orders!$D203,products!$A$1:$A$49,0),MATCH(orders!J$1,products!$A$1:$G$1,0))="L","Light","Dark"))</f>
        <v>Light</v>
      </c>
      <c r="K203" s="27">
        <f>INDEX(products!$A$1:$G$49,MATCH(orders!$D203,products!$A$1:$A$49,0),MATCH(orders!K$1,products!$A$1:$G$1,0))</f>
        <v>0.5</v>
      </c>
      <c r="L203" s="28">
        <f>INDEX(products!$A$1:$G$49,MATCH(orders!$D203,products!$A$1:$A$49,0),MATCH(orders!L$1,products!$A$1:$G$1,0))</f>
        <v>9.51</v>
      </c>
      <c r="M203" s="21">
        <f>E203*L203</f>
        <v>57.06</v>
      </c>
      <c r="N203" s="7" t="str">
        <f>VLOOKUP(orders!$F203,customers!B$1:I$1001,8,FALSE)</f>
        <v>No</v>
      </c>
    </row>
    <row r="204" spans="1:14" x14ac:dyDescent="0.3">
      <c r="A204" s="12" t="s">
        <v>1626</v>
      </c>
      <c r="B204" s="18">
        <v>44486</v>
      </c>
      <c r="C204" s="12" t="s">
        <v>1627</v>
      </c>
      <c r="D204" s="6" t="s">
        <v>6165</v>
      </c>
      <c r="E204" s="12">
        <v>6</v>
      </c>
      <c r="F204" s="12" t="str">
        <f>VLOOKUP(C204,customers!A$1:I$1001,2,FALSE)</f>
        <v>Tallie felip</v>
      </c>
      <c r="G204" s="12" t="str">
        <f>IF(VLOOKUP(C204,customers!A$1:I$1001,3,FALSE)=0," ",VLOOKUP(C204,customers!A$1:I$1001,3,FALSE))</f>
        <v>tfelip5m@typepad.com</v>
      </c>
      <c r="H204" s="12" t="str">
        <f>VLOOKUP(C204,customers!A$1:I$1001,7,FALSE)</f>
        <v>United States</v>
      </c>
      <c r="I204" s="15" t="str">
        <f>IF(INDEX(products!$A$1:$G$49,MATCH(orders!$D204,products!$A$1:$A$49,0),MATCH(orders!I$1,products!$A$1:$G$1,0))="Rob","Robusta",IF(INDEX(products!$A$1:$G$49,MATCH(orders!$D204,products!$A$1:$A$49,0),MATCH(orders!I$1,products!$A$1:$G$1,0))="Exc","Excelsa",IF(INDEX(products!$A$1:$G$49,MATCH(orders!$D204,products!$A$1:$A$49,0),MATCH(orders!I$1,products!$A$1:$G$1,0))="Ara","Arabica","Liberica")))</f>
        <v>Liberica</v>
      </c>
      <c r="J204" s="15" t="str">
        <f>IF(INDEX(products!$A$1:$G$49,MATCH(orders!$D204,products!$A$1:$A$49,0),MATCH(orders!J$1,products!$A$1:$G$1,0))="M","Medium",IF(INDEX(products!$A$1:$G$49,MATCH(orders!$D204,products!$A$1:$A$49,0),MATCH(orders!J$1,products!$A$1:$G$1,0))="L","Light","Dark"))</f>
        <v>Dark</v>
      </c>
      <c r="K204" s="24">
        <f>INDEX(products!$A$1:$G$49,MATCH(orders!$D204,products!$A$1:$A$49,0),MATCH(orders!K$1,products!$A$1:$G$1,0))</f>
        <v>2.5</v>
      </c>
      <c r="L204" s="25">
        <f>INDEX(products!$A$1:$G$49,MATCH(orders!$D204,products!$A$1:$A$49,0),MATCH(orders!L$1,products!$A$1:$G$1,0))</f>
        <v>29.784999999999997</v>
      </c>
      <c r="M204" s="22">
        <f>E204*L204</f>
        <v>178.70999999999998</v>
      </c>
      <c r="N204" s="6" t="str">
        <f>VLOOKUP(orders!$F204,customers!B$1:I$1001,8,FALSE)</f>
        <v>Yes</v>
      </c>
    </row>
    <row r="205" spans="1:14" x14ac:dyDescent="0.3">
      <c r="A205" s="2" t="s">
        <v>1632</v>
      </c>
      <c r="B205" s="17">
        <v>44608</v>
      </c>
      <c r="C205" s="2" t="s">
        <v>1633</v>
      </c>
      <c r="D205" s="7" t="s">
        <v>6145</v>
      </c>
      <c r="E205" s="2">
        <v>1</v>
      </c>
      <c r="F205" s="2" t="str">
        <f>VLOOKUP(C205,customers!A$1:I$1001,2,FALSE)</f>
        <v>Vanna Le - Count</v>
      </c>
      <c r="G205" s="2" t="str">
        <f>IF(VLOOKUP(C205,customers!A$1:I$1001,3,FALSE)=0," ",VLOOKUP(C205,customers!A$1:I$1001,3,FALSE))</f>
        <v>vle5n@disqus.com</v>
      </c>
      <c r="H205" s="2" t="str">
        <f>VLOOKUP(C205,customers!A$1:I$1001,7,FALSE)</f>
        <v>United States</v>
      </c>
      <c r="I205" s="26" t="str">
        <f>IF(INDEX(products!$A$1:$G$49,MATCH(orders!$D205,products!$A$1:$A$49,0),MATCH(orders!I$1,products!$A$1:$G$1,0))="Rob","Robusta",IF(INDEX(products!$A$1:$G$49,MATCH(orders!$D205,products!$A$1:$A$49,0),MATCH(orders!I$1,products!$A$1:$G$1,0))="Exc","Excelsa",IF(INDEX(products!$A$1:$G$49,MATCH(orders!$D205,products!$A$1:$A$49,0),MATCH(orders!I$1,products!$A$1:$G$1,0))="Ara","Arabica","Liberica")))</f>
        <v>Liberica</v>
      </c>
      <c r="J205" s="26" t="str">
        <f>IF(INDEX(products!$A$1:$G$49,MATCH(orders!$D205,products!$A$1:$A$49,0),MATCH(orders!J$1,products!$A$1:$G$1,0))="M","Medium",IF(INDEX(products!$A$1:$G$49,MATCH(orders!$D205,products!$A$1:$A$49,0),MATCH(orders!J$1,products!$A$1:$G$1,0))="L","Light","Dark"))</f>
        <v>Light</v>
      </c>
      <c r="K205" s="27">
        <f>INDEX(products!$A$1:$G$49,MATCH(orders!$D205,products!$A$1:$A$49,0),MATCH(orders!K$1,products!$A$1:$G$1,0))</f>
        <v>0.2</v>
      </c>
      <c r="L205" s="28">
        <f>INDEX(products!$A$1:$G$49,MATCH(orders!$D205,products!$A$1:$A$49,0),MATCH(orders!L$1,products!$A$1:$G$1,0))</f>
        <v>4.7549999999999999</v>
      </c>
      <c r="M205" s="21">
        <f>E205*L205</f>
        <v>4.7549999999999999</v>
      </c>
      <c r="N205" s="7" t="str">
        <f>VLOOKUP(orders!$F205,customers!B$1:I$1001,8,FALSE)</f>
        <v>No</v>
      </c>
    </row>
    <row r="206" spans="1:14" x14ac:dyDescent="0.3">
      <c r="A206" s="12" t="s">
        <v>1638</v>
      </c>
      <c r="B206" s="18">
        <v>44027</v>
      </c>
      <c r="C206" s="12" t="s">
        <v>1639</v>
      </c>
      <c r="D206" s="6" t="s">
        <v>6141</v>
      </c>
      <c r="E206" s="12">
        <v>6</v>
      </c>
      <c r="F206" s="12" t="str">
        <f>VLOOKUP(C206,customers!A$1:I$1001,2,FALSE)</f>
        <v>Sarette Ducarel</v>
      </c>
      <c r="G206" s="12" t="str">
        <f>IF(VLOOKUP(C206,customers!A$1:I$1001,3,FALSE)=0," ",VLOOKUP(C206,customers!A$1:I$1001,3,FALSE))</f>
        <v xml:space="preserve"> </v>
      </c>
      <c r="H206" s="12" t="str">
        <f>VLOOKUP(C206,customers!A$1:I$1001,7,FALSE)</f>
        <v>United States</v>
      </c>
      <c r="I206" s="15" t="str">
        <f>IF(INDEX(products!$A$1:$G$49,MATCH(orders!$D206,products!$A$1:$A$49,0),MATCH(orders!I$1,products!$A$1:$G$1,0))="Rob","Robusta",IF(INDEX(products!$A$1:$G$49,MATCH(orders!$D206,products!$A$1:$A$49,0),MATCH(orders!I$1,products!$A$1:$G$1,0))="Exc","Excelsa",IF(INDEX(products!$A$1:$G$49,MATCH(orders!$D206,products!$A$1:$A$49,0),MATCH(orders!I$1,products!$A$1:$G$1,0))="Ara","Arabica","Liberica")))</f>
        <v>Excelsa</v>
      </c>
      <c r="J206" s="15" t="str">
        <f>IF(INDEX(products!$A$1:$G$49,MATCH(orders!$D206,products!$A$1:$A$49,0),MATCH(orders!J$1,products!$A$1:$G$1,0))="M","Medium",IF(INDEX(products!$A$1:$G$49,MATCH(orders!$D206,products!$A$1:$A$49,0),MATCH(orders!J$1,products!$A$1:$G$1,0))="L","Light","Dark"))</f>
        <v>Medium</v>
      </c>
      <c r="K206" s="24">
        <f>INDEX(products!$A$1:$G$49,MATCH(orders!$D206,products!$A$1:$A$49,0),MATCH(orders!K$1,products!$A$1:$G$1,0))</f>
        <v>1</v>
      </c>
      <c r="L206" s="25">
        <f>INDEX(products!$A$1:$G$49,MATCH(orders!$D206,products!$A$1:$A$49,0),MATCH(orders!L$1,products!$A$1:$G$1,0))</f>
        <v>13.75</v>
      </c>
      <c r="M206" s="22">
        <f>E206*L206</f>
        <v>82.5</v>
      </c>
      <c r="N206" s="6" t="str">
        <f>VLOOKUP(orders!$F206,customers!B$1:I$1001,8,FALSE)</f>
        <v>No</v>
      </c>
    </row>
    <row r="207" spans="1:14" x14ac:dyDescent="0.3">
      <c r="A207" s="2" t="s">
        <v>1643</v>
      </c>
      <c r="B207" s="17">
        <v>43883</v>
      </c>
      <c r="C207" s="2" t="s">
        <v>1644</v>
      </c>
      <c r="D207" s="7" t="s">
        <v>6163</v>
      </c>
      <c r="E207" s="2">
        <v>3</v>
      </c>
      <c r="F207" s="2" t="str">
        <f>VLOOKUP(C207,customers!A$1:I$1001,2,FALSE)</f>
        <v>Kendra Glison</v>
      </c>
      <c r="G207" s="2" t="str">
        <f>IF(VLOOKUP(C207,customers!A$1:I$1001,3,FALSE)=0," ",VLOOKUP(C207,customers!A$1:I$1001,3,FALSE))</f>
        <v xml:space="preserve"> </v>
      </c>
      <c r="H207" s="2" t="str">
        <f>VLOOKUP(C207,customers!A$1:I$1001,7,FALSE)</f>
        <v>United States</v>
      </c>
      <c r="I207" s="26" t="str">
        <f>IF(INDEX(products!$A$1:$G$49,MATCH(orders!$D207,products!$A$1:$A$49,0),MATCH(orders!I$1,products!$A$1:$G$1,0))="Rob","Robusta",IF(INDEX(products!$A$1:$G$49,MATCH(orders!$D207,products!$A$1:$A$49,0),MATCH(orders!I$1,products!$A$1:$G$1,0))="Exc","Excelsa",IF(INDEX(products!$A$1:$G$49,MATCH(orders!$D207,products!$A$1:$A$49,0),MATCH(orders!I$1,products!$A$1:$G$1,0))="Ara","Arabica","Liberica")))</f>
        <v>Robusta</v>
      </c>
      <c r="J207" s="26" t="str">
        <f>IF(INDEX(products!$A$1:$G$49,MATCH(orders!$D207,products!$A$1:$A$49,0),MATCH(orders!J$1,products!$A$1:$G$1,0))="M","Medium",IF(INDEX(products!$A$1:$G$49,MATCH(orders!$D207,products!$A$1:$A$49,0),MATCH(orders!J$1,products!$A$1:$G$1,0))="L","Light","Dark"))</f>
        <v>Dark</v>
      </c>
      <c r="K207" s="27">
        <f>INDEX(products!$A$1:$G$49,MATCH(orders!$D207,products!$A$1:$A$49,0),MATCH(orders!K$1,products!$A$1:$G$1,0))</f>
        <v>0.2</v>
      </c>
      <c r="L207" s="28">
        <f>INDEX(products!$A$1:$G$49,MATCH(orders!$D207,products!$A$1:$A$49,0),MATCH(orders!L$1,products!$A$1:$G$1,0))</f>
        <v>2.6849999999999996</v>
      </c>
      <c r="M207" s="21">
        <f>E207*L207</f>
        <v>8.0549999999999997</v>
      </c>
      <c r="N207" s="7" t="str">
        <f>VLOOKUP(orders!$F207,customers!B$1:I$1001,8,FALSE)</f>
        <v>Yes</v>
      </c>
    </row>
    <row r="208" spans="1:14" x14ac:dyDescent="0.3">
      <c r="A208" s="12" t="s">
        <v>1648</v>
      </c>
      <c r="B208" s="18">
        <v>44211</v>
      </c>
      <c r="C208" s="12" t="s">
        <v>1649</v>
      </c>
      <c r="D208" s="6" t="s">
        <v>6155</v>
      </c>
      <c r="E208" s="12">
        <v>2</v>
      </c>
      <c r="F208" s="12" t="str">
        <f>VLOOKUP(C208,customers!A$1:I$1001,2,FALSE)</f>
        <v>Nertie Poolman</v>
      </c>
      <c r="G208" s="12" t="str">
        <f>IF(VLOOKUP(C208,customers!A$1:I$1001,3,FALSE)=0," ",VLOOKUP(C208,customers!A$1:I$1001,3,FALSE))</f>
        <v>npoolman5q@howstuffworks.com</v>
      </c>
      <c r="H208" s="12" t="str">
        <f>VLOOKUP(C208,customers!A$1:I$1001,7,FALSE)</f>
        <v>United States</v>
      </c>
      <c r="I208" s="15" t="str">
        <f>IF(INDEX(products!$A$1:$G$49,MATCH(orders!$D208,products!$A$1:$A$49,0),MATCH(orders!I$1,products!$A$1:$G$1,0))="Rob","Robusta",IF(INDEX(products!$A$1:$G$49,MATCH(orders!$D208,products!$A$1:$A$49,0),MATCH(orders!I$1,products!$A$1:$G$1,0))="Exc","Excelsa",IF(INDEX(products!$A$1:$G$49,MATCH(orders!$D208,products!$A$1:$A$49,0),MATCH(orders!I$1,products!$A$1:$G$1,0))="Ara","Arabica","Liberica")))</f>
        <v>Arabica</v>
      </c>
      <c r="J208" s="15" t="str">
        <f>IF(INDEX(products!$A$1:$G$49,MATCH(orders!$D208,products!$A$1:$A$49,0),MATCH(orders!J$1,products!$A$1:$G$1,0))="M","Medium",IF(INDEX(products!$A$1:$G$49,MATCH(orders!$D208,products!$A$1:$A$49,0),MATCH(orders!J$1,products!$A$1:$G$1,0))="L","Light","Dark"))</f>
        <v>Medium</v>
      </c>
      <c r="K208" s="24">
        <f>INDEX(products!$A$1:$G$49,MATCH(orders!$D208,products!$A$1:$A$49,0),MATCH(orders!K$1,products!$A$1:$G$1,0))</f>
        <v>1</v>
      </c>
      <c r="L208" s="25">
        <f>INDEX(products!$A$1:$G$49,MATCH(orders!$D208,products!$A$1:$A$49,0),MATCH(orders!L$1,products!$A$1:$G$1,0))</f>
        <v>11.25</v>
      </c>
      <c r="M208" s="22">
        <f>E208*L208</f>
        <v>22.5</v>
      </c>
      <c r="N208" s="6" t="str">
        <f>VLOOKUP(orders!$F208,customers!B$1:I$1001,8,FALSE)</f>
        <v>No</v>
      </c>
    </row>
    <row r="209" spans="1:14" x14ac:dyDescent="0.3">
      <c r="A209" s="2" t="s">
        <v>1653</v>
      </c>
      <c r="B209" s="17">
        <v>44207</v>
      </c>
      <c r="C209" s="2" t="s">
        <v>1654</v>
      </c>
      <c r="D209" s="7" t="s">
        <v>6157</v>
      </c>
      <c r="E209" s="2">
        <v>6</v>
      </c>
      <c r="F209" s="2" t="str">
        <f>VLOOKUP(C209,customers!A$1:I$1001,2,FALSE)</f>
        <v>Orbadiah Duny</v>
      </c>
      <c r="G209" s="2" t="str">
        <f>IF(VLOOKUP(C209,customers!A$1:I$1001,3,FALSE)=0," ",VLOOKUP(C209,customers!A$1:I$1001,3,FALSE))</f>
        <v>oduny5r@constantcontact.com</v>
      </c>
      <c r="H209" s="2" t="str">
        <f>VLOOKUP(C209,customers!A$1:I$1001,7,FALSE)</f>
        <v>United States</v>
      </c>
      <c r="I209" s="26" t="str">
        <f>IF(INDEX(products!$A$1:$G$49,MATCH(orders!$D209,products!$A$1:$A$49,0),MATCH(orders!I$1,products!$A$1:$G$1,0))="Rob","Robusta",IF(INDEX(products!$A$1:$G$49,MATCH(orders!$D209,products!$A$1:$A$49,0),MATCH(orders!I$1,products!$A$1:$G$1,0))="Exc","Excelsa",IF(INDEX(products!$A$1:$G$49,MATCH(orders!$D209,products!$A$1:$A$49,0),MATCH(orders!I$1,products!$A$1:$G$1,0))="Ara","Arabica","Liberica")))</f>
        <v>Arabica</v>
      </c>
      <c r="J209" s="26" t="str">
        <f>IF(INDEX(products!$A$1:$G$49,MATCH(orders!$D209,products!$A$1:$A$49,0),MATCH(orders!J$1,products!$A$1:$G$1,0))="M","Medium",IF(INDEX(products!$A$1:$G$49,MATCH(orders!$D209,products!$A$1:$A$49,0),MATCH(orders!J$1,products!$A$1:$G$1,0))="L","Light","Dark"))</f>
        <v>Medium</v>
      </c>
      <c r="K209" s="27">
        <f>INDEX(products!$A$1:$G$49,MATCH(orders!$D209,products!$A$1:$A$49,0),MATCH(orders!K$1,products!$A$1:$G$1,0))</f>
        <v>0.5</v>
      </c>
      <c r="L209" s="28">
        <f>INDEX(products!$A$1:$G$49,MATCH(orders!$D209,products!$A$1:$A$49,0),MATCH(orders!L$1,products!$A$1:$G$1,0))</f>
        <v>6.75</v>
      </c>
      <c r="M209" s="21">
        <f>E209*L209</f>
        <v>40.5</v>
      </c>
      <c r="N209" s="7" t="str">
        <f>VLOOKUP(orders!$F209,customers!B$1:I$1001,8,FALSE)</f>
        <v>Yes</v>
      </c>
    </row>
    <row r="210" spans="1:14" x14ac:dyDescent="0.3">
      <c r="A210" s="12" t="s">
        <v>1659</v>
      </c>
      <c r="B210" s="18">
        <v>44659</v>
      </c>
      <c r="C210" s="12" t="s">
        <v>1660</v>
      </c>
      <c r="D210" s="6" t="s">
        <v>6144</v>
      </c>
      <c r="E210" s="12">
        <v>4</v>
      </c>
      <c r="F210" s="12" t="str">
        <f>VLOOKUP(C210,customers!A$1:I$1001,2,FALSE)</f>
        <v>Constance Halfhide</v>
      </c>
      <c r="G210" s="12" t="str">
        <f>IF(VLOOKUP(C210,customers!A$1:I$1001,3,FALSE)=0," ",VLOOKUP(C210,customers!A$1:I$1001,3,FALSE))</f>
        <v>chalfhide5s@google.ru</v>
      </c>
      <c r="H210" s="12" t="str">
        <f>VLOOKUP(C210,customers!A$1:I$1001,7,FALSE)</f>
        <v>Ireland</v>
      </c>
      <c r="I210" s="15" t="str">
        <f>IF(INDEX(products!$A$1:$G$49,MATCH(orders!$D210,products!$A$1:$A$49,0),MATCH(orders!I$1,products!$A$1:$G$1,0))="Rob","Robusta",IF(INDEX(products!$A$1:$G$49,MATCH(orders!$D210,products!$A$1:$A$49,0),MATCH(orders!I$1,products!$A$1:$G$1,0))="Exc","Excelsa",IF(INDEX(products!$A$1:$G$49,MATCH(orders!$D210,products!$A$1:$A$49,0),MATCH(orders!I$1,products!$A$1:$G$1,0))="Ara","Arabica","Liberica")))</f>
        <v>Excelsa</v>
      </c>
      <c r="J210" s="15" t="str">
        <f>IF(INDEX(products!$A$1:$G$49,MATCH(orders!$D210,products!$A$1:$A$49,0),MATCH(orders!J$1,products!$A$1:$G$1,0))="M","Medium",IF(INDEX(products!$A$1:$G$49,MATCH(orders!$D210,products!$A$1:$A$49,0),MATCH(orders!J$1,products!$A$1:$G$1,0))="L","Light","Dark"))</f>
        <v>Dark</v>
      </c>
      <c r="K210" s="24">
        <f>INDEX(products!$A$1:$G$49,MATCH(orders!$D210,products!$A$1:$A$49,0),MATCH(orders!K$1,products!$A$1:$G$1,0))</f>
        <v>0.5</v>
      </c>
      <c r="L210" s="25">
        <f>INDEX(products!$A$1:$G$49,MATCH(orders!$D210,products!$A$1:$A$49,0),MATCH(orders!L$1,products!$A$1:$G$1,0))</f>
        <v>7.29</v>
      </c>
      <c r="M210" s="22">
        <f>E210*L210</f>
        <v>29.16</v>
      </c>
      <c r="N210" s="6" t="str">
        <f>VLOOKUP(orders!$F210,customers!B$1:I$1001,8,FALSE)</f>
        <v>Yes</v>
      </c>
    </row>
    <row r="211" spans="1:14" x14ac:dyDescent="0.3">
      <c r="A211" s="2" t="s">
        <v>1665</v>
      </c>
      <c r="B211" s="17">
        <v>44105</v>
      </c>
      <c r="C211" s="2" t="s">
        <v>1666</v>
      </c>
      <c r="D211" s="7" t="s">
        <v>6157</v>
      </c>
      <c r="E211" s="2">
        <v>1</v>
      </c>
      <c r="F211" s="2" t="str">
        <f>VLOOKUP(C211,customers!A$1:I$1001,2,FALSE)</f>
        <v>Fransisco Malecky</v>
      </c>
      <c r="G211" s="2" t="str">
        <f>IF(VLOOKUP(C211,customers!A$1:I$1001,3,FALSE)=0," ",VLOOKUP(C211,customers!A$1:I$1001,3,FALSE))</f>
        <v>fmalecky5t@list-manage.com</v>
      </c>
      <c r="H211" s="2" t="str">
        <f>VLOOKUP(C211,customers!A$1:I$1001,7,FALSE)</f>
        <v>United Kingdom</v>
      </c>
      <c r="I211" s="26" t="str">
        <f>IF(INDEX(products!$A$1:$G$49,MATCH(orders!$D211,products!$A$1:$A$49,0),MATCH(orders!I$1,products!$A$1:$G$1,0))="Rob","Robusta",IF(INDEX(products!$A$1:$G$49,MATCH(orders!$D211,products!$A$1:$A$49,0),MATCH(orders!I$1,products!$A$1:$G$1,0))="Exc","Excelsa",IF(INDEX(products!$A$1:$G$49,MATCH(orders!$D211,products!$A$1:$A$49,0),MATCH(orders!I$1,products!$A$1:$G$1,0))="Ara","Arabica","Liberica")))</f>
        <v>Arabica</v>
      </c>
      <c r="J211" s="26" t="str">
        <f>IF(INDEX(products!$A$1:$G$49,MATCH(orders!$D211,products!$A$1:$A$49,0),MATCH(orders!J$1,products!$A$1:$G$1,0))="M","Medium",IF(INDEX(products!$A$1:$G$49,MATCH(orders!$D211,products!$A$1:$A$49,0),MATCH(orders!J$1,products!$A$1:$G$1,0))="L","Light","Dark"))</f>
        <v>Medium</v>
      </c>
      <c r="K211" s="27">
        <f>INDEX(products!$A$1:$G$49,MATCH(orders!$D211,products!$A$1:$A$49,0),MATCH(orders!K$1,products!$A$1:$G$1,0))</f>
        <v>0.5</v>
      </c>
      <c r="L211" s="28">
        <f>INDEX(products!$A$1:$G$49,MATCH(orders!$D211,products!$A$1:$A$49,0),MATCH(orders!L$1,products!$A$1:$G$1,0))</f>
        <v>6.75</v>
      </c>
      <c r="M211" s="21">
        <f>E211*L211</f>
        <v>6.75</v>
      </c>
      <c r="N211" s="7" t="str">
        <f>VLOOKUP(orders!$F211,customers!B$1:I$1001,8,FALSE)</f>
        <v>No</v>
      </c>
    </row>
    <row r="212" spans="1:14" x14ac:dyDescent="0.3">
      <c r="A212" s="12" t="s">
        <v>1671</v>
      </c>
      <c r="B212" s="18">
        <v>43766</v>
      </c>
      <c r="C212" s="12" t="s">
        <v>1672</v>
      </c>
      <c r="D212" s="6" t="s">
        <v>6143</v>
      </c>
      <c r="E212" s="12">
        <v>4</v>
      </c>
      <c r="F212" s="12" t="str">
        <f>VLOOKUP(C212,customers!A$1:I$1001,2,FALSE)</f>
        <v>Anselma Attwater</v>
      </c>
      <c r="G212" s="12" t="str">
        <f>IF(VLOOKUP(C212,customers!A$1:I$1001,3,FALSE)=0," ",VLOOKUP(C212,customers!A$1:I$1001,3,FALSE))</f>
        <v>aattwater5u@wikia.com</v>
      </c>
      <c r="H212" s="12" t="str">
        <f>VLOOKUP(C212,customers!A$1:I$1001,7,FALSE)</f>
        <v>United States</v>
      </c>
      <c r="I212" s="15" t="str">
        <f>IF(INDEX(products!$A$1:$G$49,MATCH(orders!$D212,products!$A$1:$A$49,0),MATCH(orders!I$1,products!$A$1:$G$1,0))="Rob","Robusta",IF(INDEX(products!$A$1:$G$49,MATCH(orders!$D212,products!$A$1:$A$49,0),MATCH(orders!I$1,products!$A$1:$G$1,0))="Exc","Excelsa",IF(INDEX(products!$A$1:$G$49,MATCH(orders!$D212,products!$A$1:$A$49,0),MATCH(orders!I$1,products!$A$1:$G$1,0))="Ara","Arabica","Liberica")))</f>
        <v>Liberica</v>
      </c>
      <c r="J212" s="15" t="str">
        <f>IF(INDEX(products!$A$1:$G$49,MATCH(orders!$D212,products!$A$1:$A$49,0),MATCH(orders!J$1,products!$A$1:$G$1,0))="M","Medium",IF(INDEX(products!$A$1:$G$49,MATCH(orders!$D212,products!$A$1:$A$49,0),MATCH(orders!J$1,products!$A$1:$G$1,0))="L","Light","Dark"))</f>
        <v>Dark</v>
      </c>
      <c r="K212" s="24">
        <f>INDEX(products!$A$1:$G$49,MATCH(orders!$D212,products!$A$1:$A$49,0),MATCH(orders!K$1,products!$A$1:$G$1,0))</f>
        <v>1</v>
      </c>
      <c r="L212" s="25">
        <f>INDEX(products!$A$1:$G$49,MATCH(orders!$D212,products!$A$1:$A$49,0),MATCH(orders!L$1,products!$A$1:$G$1,0))</f>
        <v>12.95</v>
      </c>
      <c r="M212" s="22">
        <f>E212*L212</f>
        <v>51.8</v>
      </c>
      <c r="N212" s="6" t="str">
        <f>VLOOKUP(orders!$F212,customers!B$1:I$1001,8,FALSE)</f>
        <v>Yes</v>
      </c>
    </row>
    <row r="213" spans="1:14" x14ac:dyDescent="0.3">
      <c r="A213" s="2" t="s">
        <v>1677</v>
      </c>
      <c r="B213" s="17">
        <v>44283</v>
      </c>
      <c r="C213" s="2" t="s">
        <v>1678</v>
      </c>
      <c r="D213" s="7" t="s">
        <v>6176</v>
      </c>
      <c r="E213" s="2">
        <v>6</v>
      </c>
      <c r="F213" s="2" t="str">
        <f>VLOOKUP(C213,customers!A$1:I$1001,2,FALSE)</f>
        <v>Minette Whellans</v>
      </c>
      <c r="G213" s="2" t="str">
        <f>IF(VLOOKUP(C213,customers!A$1:I$1001,3,FALSE)=0," ",VLOOKUP(C213,customers!A$1:I$1001,3,FALSE))</f>
        <v>mwhellans5v@mapquest.com</v>
      </c>
      <c r="H213" s="2" t="str">
        <f>VLOOKUP(C213,customers!A$1:I$1001,7,FALSE)</f>
        <v>United States</v>
      </c>
      <c r="I213" s="26" t="str">
        <f>IF(INDEX(products!$A$1:$G$49,MATCH(orders!$D213,products!$A$1:$A$49,0),MATCH(orders!I$1,products!$A$1:$G$1,0))="Rob","Robusta",IF(INDEX(products!$A$1:$G$49,MATCH(orders!$D213,products!$A$1:$A$49,0),MATCH(orders!I$1,products!$A$1:$G$1,0))="Exc","Excelsa",IF(INDEX(products!$A$1:$G$49,MATCH(orders!$D213,products!$A$1:$A$49,0),MATCH(orders!I$1,products!$A$1:$G$1,0))="Ara","Arabica","Liberica")))</f>
        <v>Excelsa</v>
      </c>
      <c r="J213" s="26" t="str">
        <f>IF(INDEX(products!$A$1:$G$49,MATCH(orders!$D213,products!$A$1:$A$49,0),MATCH(orders!J$1,products!$A$1:$G$1,0))="M","Medium",IF(INDEX(products!$A$1:$G$49,MATCH(orders!$D213,products!$A$1:$A$49,0),MATCH(orders!J$1,products!$A$1:$G$1,0))="L","Light","Dark"))</f>
        <v>Light</v>
      </c>
      <c r="K213" s="27">
        <f>INDEX(products!$A$1:$G$49,MATCH(orders!$D213,products!$A$1:$A$49,0),MATCH(orders!K$1,products!$A$1:$G$1,0))</f>
        <v>0.5</v>
      </c>
      <c r="L213" s="28">
        <f>INDEX(products!$A$1:$G$49,MATCH(orders!$D213,products!$A$1:$A$49,0),MATCH(orders!L$1,products!$A$1:$G$1,0))</f>
        <v>8.91</v>
      </c>
      <c r="M213" s="21">
        <f>E213*L213</f>
        <v>53.46</v>
      </c>
      <c r="N213" s="7" t="str">
        <f>VLOOKUP(orders!$F213,customers!B$1:I$1001,8,FALSE)</f>
        <v>No</v>
      </c>
    </row>
    <row r="214" spans="1:14" x14ac:dyDescent="0.3">
      <c r="A214" s="12" t="s">
        <v>1682</v>
      </c>
      <c r="B214" s="18">
        <v>43921</v>
      </c>
      <c r="C214" s="12" t="s">
        <v>1683</v>
      </c>
      <c r="D214" s="6" t="s">
        <v>6153</v>
      </c>
      <c r="E214" s="12">
        <v>4</v>
      </c>
      <c r="F214" s="12" t="str">
        <f>VLOOKUP(C214,customers!A$1:I$1001,2,FALSE)</f>
        <v>Dael Camilletti</v>
      </c>
      <c r="G214" s="12" t="str">
        <f>IF(VLOOKUP(C214,customers!A$1:I$1001,3,FALSE)=0," ",VLOOKUP(C214,customers!A$1:I$1001,3,FALSE))</f>
        <v>dcamilletti5w@businesswire.com</v>
      </c>
      <c r="H214" s="12" t="str">
        <f>VLOOKUP(C214,customers!A$1:I$1001,7,FALSE)</f>
        <v>United States</v>
      </c>
      <c r="I214" s="15" t="str">
        <f>IF(INDEX(products!$A$1:$G$49,MATCH(orders!$D214,products!$A$1:$A$49,0),MATCH(orders!I$1,products!$A$1:$G$1,0))="Rob","Robusta",IF(INDEX(products!$A$1:$G$49,MATCH(orders!$D214,products!$A$1:$A$49,0),MATCH(orders!I$1,products!$A$1:$G$1,0))="Exc","Excelsa",IF(INDEX(products!$A$1:$G$49,MATCH(orders!$D214,products!$A$1:$A$49,0),MATCH(orders!I$1,products!$A$1:$G$1,0))="Ara","Arabica","Liberica")))</f>
        <v>Excelsa</v>
      </c>
      <c r="J214" s="15" t="str">
        <f>IF(INDEX(products!$A$1:$G$49,MATCH(orders!$D214,products!$A$1:$A$49,0),MATCH(orders!J$1,products!$A$1:$G$1,0))="M","Medium",IF(INDEX(products!$A$1:$G$49,MATCH(orders!$D214,products!$A$1:$A$49,0),MATCH(orders!J$1,products!$A$1:$G$1,0))="L","Light","Dark"))</f>
        <v>Dark</v>
      </c>
      <c r="K214" s="24">
        <f>INDEX(products!$A$1:$G$49,MATCH(orders!$D214,products!$A$1:$A$49,0),MATCH(orders!K$1,products!$A$1:$G$1,0))</f>
        <v>0.2</v>
      </c>
      <c r="L214" s="25">
        <f>INDEX(products!$A$1:$G$49,MATCH(orders!$D214,products!$A$1:$A$49,0),MATCH(orders!L$1,products!$A$1:$G$1,0))</f>
        <v>3.645</v>
      </c>
      <c r="M214" s="22">
        <f>E214*L214</f>
        <v>14.58</v>
      </c>
      <c r="N214" s="6" t="str">
        <f>VLOOKUP(orders!$F214,customers!B$1:I$1001,8,FALSE)</f>
        <v>Yes</v>
      </c>
    </row>
    <row r="215" spans="1:14" x14ac:dyDescent="0.3">
      <c r="A215" s="2" t="s">
        <v>1688</v>
      </c>
      <c r="B215" s="17">
        <v>44646</v>
      </c>
      <c r="C215" s="2" t="s">
        <v>1689</v>
      </c>
      <c r="D215" s="7" t="s">
        <v>6149</v>
      </c>
      <c r="E215" s="2">
        <v>1</v>
      </c>
      <c r="F215" s="2" t="str">
        <f>VLOOKUP(C215,customers!A$1:I$1001,2,FALSE)</f>
        <v>Emiline Galgey</v>
      </c>
      <c r="G215" s="2" t="str">
        <f>IF(VLOOKUP(C215,customers!A$1:I$1001,3,FALSE)=0," ",VLOOKUP(C215,customers!A$1:I$1001,3,FALSE))</f>
        <v>egalgey5x@wufoo.com</v>
      </c>
      <c r="H215" s="2" t="str">
        <f>VLOOKUP(C215,customers!A$1:I$1001,7,FALSE)</f>
        <v>United States</v>
      </c>
      <c r="I215" s="26" t="str">
        <f>IF(INDEX(products!$A$1:$G$49,MATCH(orders!$D215,products!$A$1:$A$49,0),MATCH(orders!I$1,products!$A$1:$G$1,0))="Rob","Robusta",IF(INDEX(products!$A$1:$G$49,MATCH(orders!$D215,products!$A$1:$A$49,0),MATCH(orders!I$1,products!$A$1:$G$1,0))="Exc","Excelsa",IF(INDEX(products!$A$1:$G$49,MATCH(orders!$D215,products!$A$1:$A$49,0),MATCH(orders!I$1,products!$A$1:$G$1,0))="Ara","Arabica","Liberica")))</f>
        <v>Robusta</v>
      </c>
      <c r="J215" s="26" t="str">
        <f>IF(INDEX(products!$A$1:$G$49,MATCH(orders!$D215,products!$A$1:$A$49,0),MATCH(orders!J$1,products!$A$1:$G$1,0))="M","Medium",IF(INDEX(products!$A$1:$G$49,MATCH(orders!$D215,products!$A$1:$A$49,0),MATCH(orders!J$1,products!$A$1:$G$1,0))="L","Light","Dark"))</f>
        <v>Dark</v>
      </c>
      <c r="K215" s="27">
        <f>INDEX(products!$A$1:$G$49,MATCH(orders!$D215,products!$A$1:$A$49,0),MATCH(orders!K$1,products!$A$1:$G$1,0))</f>
        <v>2.5</v>
      </c>
      <c r="L215" s="28">
        <f>INDEX(products!$A$1:$G$49,MATCH(orders!$D215,products!$A$1:$A$49,0),MATCH(orders!L$1,products!$A$1:$G$1,0))</f>
        <v>20.584999999999997</v>
      </c>
      <c r="M215" s="21">
        <f>E215*L215</f>
        <v>20.584999999999997</v>
      </c>
      <c r="N215" s="7" t="str">
        <f>VLOOKUP(orders!$F215,customers!B$1:I$1001,8,FALSE)</f>
        <v>No</v>
      </c>
    </row>
    <row r="216" spans="1:14" x14ac:dyDescent="0.3">
      <c r="A216" s="12" t="s">
        <v>1694</v>
      </c>
      <c r="B216" s="18">
        <v>43775</v>
      </c>
      <c r="C216" s="12" t="s">
        <v>1695</v>
      </c>
      <c r="D216" s="6" t="s">
        <v>6170</v>
      </c>
      <c r="E216" s="12">
        <v>2</v>
      </c>
      <c r="F216" s="12" t="str">
        <f>VLOOKUP(C216,customers!A$1:I$1001,2,FALSE)</f>
        <v>Murdock Hame</v>
      </c>
      <c r="G216" s="12" t="str">
        <f>IF(VLOOKUP(C216,customers!A$1:I$1001,3,FALSE)=0," ",VLOOKUP(C216,customers!A$1:I$1001,3,FALSE))</f>
        <v>mhame5y@newsvine.com</v>
      </c>
      <c r="H216" s="12" t="str">
        <f>VLOOKUP(C216,customers!A$1:I$1001,7,FALSE)</f>
        <v>Ireland</v>
      </c>
      <c r="I216" s="15" t="str">
        <f>IF(INDEX(products!$A$1:$G$49,MATCH(orders!$D216,products!$A$1:$A$49,0),MATCH(orders!I$1,products!$A$1:$G$1,0))="Rob","Robusta",IF(INDEX(products!$A$1:$G$49,MATCH(orders!$D216,products!$A$1:$A$49,0),MATCH(orders!I$1,products!$A$1:$G$1,0))="Exc","Excelsa",IF(INDEX(products!$A$1:$G$49,MATCH(orders!$D216,products!$A$1:$A$49,0),MATCH(orders!I$1,products!$A$1:$G$1,0))="Ara","Arabica","Liberica")))</f>
        <v>Liberica</v>
      </c>
      <c r="J216" s="15" t="str">
        <f>IF(INDEX(products!$A$1:$G$49,MATCH(orders!$D216,products!$A$1:$A$49,0),MATCH(orders!J$1,products!$A$1:$G$1,0))="M","Medium",IF(INDEX(products!$A$1:$G$49,MATCH(orders!$D216,products!$A$1:$A$49,0),MATCH(orders!J$1,products!$A$1:$G$1,0))="L","Light","Dark"))</f>
        <v>Light</v>
      </c>
      <c r="K216" s="24">
        <f>INDEX(products!$A$1:$G$49,MATCH(orders!$D216,products!$A$1:$A$49,0),MATCH(orders!K$1,products!$A$1:$G$1,0))</f>
        <v>1</v>
      </c>
      <c r="L216" s="25">
        <f>INDEX(products!$A$1:$G$49,MATCH(orders!$D216,products!$A$1:$A$49,0),MATCH(orders!L$1,products!$A$1:$G$1,0))</f>
        <v>15.85</v>
      </c>
      <c r="M216" s="22">
        <f>E216*L216</f>
        <v>31.7</v>
      </c>
      <c r="N216" s="6" t="str">
        <f>VLOOKUP(orders!$F216,customers!B$1:I$1001,8,FALSE)</f>
        <v>No</v>
      </c>
    </row>
    <row r="217" spans="1:14" x14ac:dyDescent="0.3">
      <c r="A217" s="2" t="s">
        <v>1701</v>
      </c>
      <c r="B217" s="17">
        <v>43829</v>
      </c>
      <c r="C217" s="2" t="s">
        <v>1702</v>
      </c>
      <c r="D217" s="7" t="s">
        <v>6150</v>
      </c>
      <c r="E217" s="2">
        <v>6</v>
      </c>
      <c r="F217" s="2" t="str">
        <f>VLOOKUP(C217,customers!A$1:I$1001,2,FALSE)</f>
        <v>Ilka Gurnee</v>
      </c>
      <c r="G217" s="2" t="str">
        <f>IF(VLOOKUP(C217,customers!A$1:I$1001,3,FALSE)=0," ",VLOOKUP(C217,customers!A$1:I$1001,3,FALSE))</f>
        <v>igurnee5z@usnews.com</v>
      </c>
      <c r="H217" s="2" t="str">
        <f>VLOOKUP(C217,customers!A$1:I$1001,7,FALSE)</f>
        <v>United States</v>
      </c>
      <c r="I217" s="26" t="str">
        <f>IF(INDEX(products!$A$1:$G$49,MATCH(orders!$D217,products!$A$1:$A$49,0),MATCH(orders!I$1,products!$A$1:$G$1,0))="Rob","Robusta",IF(INDEX(products!$A$1:$G$49,MATCH(orders!$D217,products!$A$1:$A$49,0),MATCH(orders!I$1,products!$A$1:$G$1,0))="Exc","Excelsa",IF(INDEX(products!$A$1:$G$49,MATCH(orders!$D217,products!$A$1:$A$49,0),MATCH(orders!I$1,products!$A$1:$G$1,0))="Ara","Arabica","Liberica")))</f>
        <v>Liberica</v>
      </c>
      <c r="J217" s="26" t="str">
        <f>IF(INDEX(products!$A$1:$G$49,MATCH(orders!$D217,products!$A$1:$A$49,0),MATCH(orders!J$1,products!$A$1:$G$1,0))="M","Medium",IF(INDEX(products!$A$1:$G$49,MATCH(orders!$D217,products!$A$1:$A$49,0),MATCH(orders!J$1,products!$A$1:$G$1,0))="L","Light","Dark"))</f>
        <v>Dark</v>
      </c>
      <c r="K217" s="27">
        <f>INDEX(products!$A$1:$G$49,MATCH(orders!$D217,products!$A$1:$A$49,0),MATCH(orders!K$1,products!$A$1:$G$1,0))</f>
        <v>0.2</v>
      </c>
      <c r="L217" s="28">
        <f>INDEX(products!$A$1:$G$49,MATCH(orders!$D217,products!$A$1:$A$49,0),MATCH(orders!L$1,products!$A$1:$G$1,0))</f>
        <v>3.8849999999999998</v>
      </c>
      <c r="M217" s="21">
        <f>E217*L217</f>
        <v>23.31</v>
      </c>
      <c r="N217" s="7" t="str">
        <f>VLOOKUP(orders!$F217,customers!B$1:I$1001,8,FALSE)</f>
        <v>No</v>
      </c>
    </row>
    <row r="218" spans="1:14" x14ac:dyDescent="0.3">
      <c r="A218" s="12" t="s">
        <v>1707</v>
      </c>
      <c r="B218" s="18">
        <v>44470</v>
      </c>
      <c r="C218" s="12" t="s">
        <v>1708</v>
      </c>
      <c r="D218" s="6" t="s">
        <v>6162</v>
      </c>
      <c r="E218" s="12">
        <v>4</v>
      </c>
      <c r="F218" s="12" t="str">
        <f>VLOOKUP(C218,customers!A$1:I$1001,2,FALSE)</f>
        <v>Alfy Snowding</v>
      </c>
      <c r="G218" s="12" t="str">
        <f>IF(VLOOKUP(C218,customers!A$1:I$1001,3,FALSE)=0," ",VLOOKUP(C218,customers!A$1:I$1001,3,FALSE))</f>
        <v>asnowding60@comsenz.com</v>
      </c>
      <c r="H218" s="12" t="str">
        <f>VLOOKUP(C218,customers!A$1:I$1001,7,FALSE)</f>
        <v>United States</v>
      </c>
      <c r="I218" s="15" t="str">
        <f>IF(INDEX(products!$A$1:$G$49,MATCH(orders!$D218,products!$A$1:$A$49,0),MATCH(orders!I$1,products!$A$1:$G$1,0))="Rob","Robusta",IF(INDEX(products!$A$1:$G$49,MATCH(orders!$D218,products!$A$1:$A$49,0),MATCH(orders!I$1,products!$A$1:$G$1,0))="Exc","Excelsa",IF(INDEX(products!$A$1:$G$49,MATCH(orders!$D218,products!$A$1:$A$49,0),MATCH(orders!I$1,products!$A$1:$G$1,0))="Ara","Arabica","Liberica")))</f>
        <v>Liberica</v>
      </c>
      <c r="J218" s="15" t="str">
        <f>IF(INDEX(products!$A$1:$G$49,MATCH(orders!$D218,products!$A$1:$A$49,0),MATCH(orders!J$1,products!$A$1:$G$1,0))="M","Medium",IF(INDEX(products!$A$1:$G$49,MATCH(orders!$D218,products!$A$1:$A$49,0),MATCH(orders!J$1,products!$A$1:$G$1,0))="L","Light","Dark"))</f>
        <v>Medium</v>
      </c>
      <c r="K218" s="24">
        <f>INDEX(products!$A$1:$G$49,MATCH(orders!$D218,products!$A$1:$A$49,0),MATCH(orders!K$1,products!$A$1:$G$1,0))</f>
        <v>1</v>
      </c>
      <c r="L218" s="25">
        <f>INDEX(products!$A$1:$G$49,MATCH(orders!$D218,products!$A$1:$A$49,0),MATCH(orders!L$1,products!$A$1:$G$1,0))</f>
        <v>14.55</v>
      </c>
      <c r="M218" s="22">
        <f>E218*L218</f>
        <v>58.2</v>
      </c>
      <c r="N218" s="6" t="str">
        <f>VLOOKUP(orders!$F218,customers!B$1:I$1001,8,FALSE)</f>
        <v>Yes</v>
      </c>
    </row>
    <row r="219" spans="1:14" x14ac:dyDescent="0.3">
      <c r="A219" s="2" t="s">
        <v>1713</v>
      </c>
      <c r="B219" s="17">
        <v>44174</v>
      </c>
      <c r="C219" s="2" t="s">
        <v>1714</v>
      </c>
      <c r="D219" s="7" t="s">
        <v>6176</v>
      </c>
      <c r="E219" s="2">
        <v>4</v>
      </c>
      <c r="F219" s="2" t="str">
        <f>VLOOKUP(C219,customers!A$1:I$1001,2,FALSE)</f>
        <v>Godfry Poinsett</v>
      </c>
      <c r="G219" s="2" t="str">
        <f>IF(VLOOKUP(C219,customers!A$1:I$1001,3,FALSE)=0," ",VLOOKUP(C219,customers!A$1:I$1001,3,FALSE))</f>
        <v>gpoinsett61@berkeley.edu</v>
      </c>
      <c r="H219" s="2" t="str">
        <f>VLOOKUP(C219,customers!A$1:I$1001,7,FALSE)</f>
        <v>United States</v>
      </c>
      <c r="I219" s="26" t="str">
        <f>IF(INDEX(products!$A$1:$G$49,MATCH(orders!$D219,products!$A$1:$A$49,0),MATCH(orders!I$1,products!$A$1:$G$1,0))="Rob","Robusta",IF(INDEX(products!$A$1:$G$49,MATCH(orders!$D219,products!$A$1:$A$49,0),MATCH(orders!I$1,products!$A$1:$G$1,0))="Exc","Excelsa",IF(INDEX(products!$A$1:$G$49,MATCH(orders!$D219,products!$A$1:$A$49,0),MATCH(orders!I$1,products!$A$1:$G$1,0))="Ara","Arabica","Liberica")))</f>
        <v>Excelsa</v>
      </c>
      <c r="J219" s="26" t="str">
        <f>IF(INDEX(products!$A$1:$G$49,MATCH(orders!$D219,products!$A$1:$A$49,0),MATCH(orders!J$1,products!$A$1:$G$1,0))="M","Medium",IF(INDEX(products!$A$1:$G$49,MATCH(orders!$D219,products!$A$1:$A$49,0),MATCH(orders!J$1,products!$A$1:$G$1,0))="L","Light","Dark"))</f>
        <v>Light</v>
      </c>
      <c r="K219" s="27">
        <f>INDEX(products!$A$1:$G$49,MATCH(orders!$D219,products!$A$1:$A$49,0),MATCH(orders!K$1,products!$A$1:$G$1,0))</f>
        <v>0.5</v>
      </c>
      <c r="L219" s="28">
        <f>INDEX(products!$A$1:$G$49,MATCH(orders!$D219,products!$A$1:$A$49,0),MATCH(orders!L$1,products!$A$1:$G$1,0))</f>
        <v>8.91</v>
      </c>
      <c r="M219" s="21">
        <f>E219*L219</f>
        <v>35.64</v>
      </c>
      <c r="N219" s="7" t="str">
        <f>VLOOKUP(orders!$F219,customers!B$1:I$1001,8,FALSE)</f>
        <v>No</v>
      </c>
    </row>
    <row r="220" spans="1:14" x14ac:dyDescent="0.3">
      <c r="A220" s="12" t="s">
        <v>1719</v>
      </c>
      <c r="B220" s="18">
        <v>44317</v>
      </c>
      <c r="C220" s="12" t="s">
        <v>1720</v>
      </c>
      <c r="D220" s="6" t="s">
        <v>6155</v>
      </c>
      <c r="E220" s="12">
        <v>5</v>
      </c>
      <c r="F220" s="12" t="str">
        <f>VLOOKUP(C220,customers!A$1:I$1001,2,FALSE)</f>
        <v>Rem Furman</v>
      </c>
      <c r="G220" s="12" t="str">
        <f>IF(VLOOKUP(C220,customers!A$1:I$1001,3,FALSE)=0," ",VLOOKUP(C220,customers!A$1:I$1001,3,FALSE))</f>
        <v>rfurman62@t.co</v>
      </c>
      <c r="H220" s="12" t="str">
        <f>VLOOKUP(C220,customers!A$1:I$1001,7,FALSE)</f>
        <v>Ireland</v>
      </c>
      <c r="I220" s="15" t="str">
        <f>IF(INDEX(products!$A$1:$G$49,MATCH(orders!$D220,products!$A$1:$A$49,0),MATCH(orders!I$1,products!$A$1:$G$1,0))="Rob","Robusta",IF(INDEX(products!$A$1:$G$49,MATCH(orders!$D220,products!$A$1:$A$49,0),MATCH(orders!I$1,products!$A$1:$G$1,0))="Exc","Excelsa",IF(INDEX(products!$A$1:$G$49,MATCH(orders!$D220,products!$A$1:$A$49,0),MATCH(orders!I$1,products!$A$1:$G$1,0))="Ara","Arabica","Liberica")))</f>
        <v>Arabica</v>
      </c>
      <c r="J220" s="15" t="str">
        <f>IF(INDEX(products!$A$1:$G$49,MATCH(orders!$D220,products!$A$1:$A$49,0),MATCH(orders!J$1,products!$A$1:$G$1,0))="M","Medium",IF(INDEX(products!$A$1:$G$49,MATCH(orders!$D220,products!$A$1:$A$49,0),MATCH(orders!J$1,products!$A$1:$G$1,0))="L","Light","Dark"))</f>
        <v>Medium</v>
      </c>
      <c r="K220" s="24">
        <f>INDEX(products!$A$1:$G$49,MATCH(orders!$D220,products!$A$1:$A$49,0),MATCH(orders!K$1,products!$A$1:$G$1,0))</f>
        <v>1</v>
      </c>
      <c r="L220" s="25">
        <f>INDEX(products!$A$1:$G$49,MATCH(orders!$D220,products!$A$1:$A$49,0),MATCH(orders!L$1,products!$A$1:$G$1,0))</f>
        <v>11.25</v>
      </c>
      <c r="M220" s="22">
        <f>E220*L220</f>
        <v>56.25</v>
      </c>
      <c r="N220" s="6" t="str">
        <f>VLOOKUP(orders!$F220,customers!B$1:I$1001,8,FALSE)</f>
        <v>Yes</v>
      </c>
    </row>
    <row r="221" spans="1:14" x14ac:dyDescent="0.3">
      <c r="A221" s="2" t="s">
        <v>1725</v>
      </c>
      <c r="B221" s="17">
        <v>44777</v>
      </c>
      <c r="C221" s="2" t="s">
        <v>1726</v>
      </c>
      <c r="D221" s="7" t="s">
        <v>6178</v>
      </c>
      <c r="E221" s="2">
        <v>3</v>
      </c>
      <c r="F221" s="2" t="str">
        <f>VLOOKUP(C221,customers!A$1:I$1001,2,FALSE)</f>
        <v>Charis Crosier</v>
      </c>
      <c r="G221" s="2" t="str">
        <f>IF(VLOOKUP(C221,customers!A$1:I$1001,3,FALSE)=0," ",VLOOKUP(C221,customers!A$1:I$1001,3,FALSE))</f>
        <v>ccrosier63@xrea.com</v>
      </c>
      <c r="H221" s="2" t="str">
        <f>VLOOKUP(C221,customers!A$1:I$1001,7,FALSE)</f>
        <v>United States</v>
      </c>
      <c r="I221" s="26" t="str">
        <f>IF(INDEX(products!$A$1:$G$49,MATCH(orders!$D221,products!$A$1:$A$49,0),MATCH(orders!I$1,products!$A$1:$G$1,0))="Rob","Robusta",IF(INDEX(products!$A$1:$G$49,MATCH(orders!$D221,products!$A$1:$A$49,0),MATCH(orders!I$1,products!$A$1:$G$1,0))="Exc","Excelsa",IF(INDEX(products!$A$1:$G$49,MATCH(orders!$D221,products!$A$1:$A$49,0),MATCH(orders!I$1,products!$A$1:$G$1,0))="Ara","Arabica","Liberica")))</f>
        <v>Robusta</v>
      </c>
      <c r="J221" s="26" t="str">
        <f>IF(INDEX(products!$A$1:$G$49,MATCH(orders!$D221,products!$A$1:$A$49,0),MATCH(orders!J$1,products!$A$1:$G$1,0))="M","Medium",IF(INDEX(products!$A$1:$G$49,MATCH(orders!$D221,products!$A$1:$A$49,0),MATCH(orders!J$1,products!$A$1:$G$1,0))="L","Light","Dark"))</f>
        <v>Light</v>
      </c>
      <c r="K221" s="27">
        <f>INDEX(products!$A$1:$G$49,MATCH(orders!$D221,products!$A$1:$A$49,0),MATCH(orders!K$1,products!$A$1:$G$1,0))</f>
        <v>0.2</v>
      </c>
      <c r="L221" s="28">
        <f>INDEX(products!$A$1:$G$49,MATCH(orders!$D221,products!$A$1:$A$49,0),MATCH(orders!L$1,products!$A$1:$G$1,0))</f>
        <v>3.5849999999999995</v>
      </c>
      <c r="M221" s="21">
        <f>E221*L221</f>
        <v>10.754999999999999</v>
      </c>
      <c r="N221" s="7" t="str">
        <f>VLOOKUP(orders!$F221,customers!B$1:I$1001,8,FALSE)</f>
        <v>No</v>
      </c>
    </row>
    <row r="222" spans="1:14" x14ac:dyDescent="0.3">
      <c r="A222" s="12" t="s">
        <v>1725</v>
      </c>
      <c r="B222" s="18">
        <v>44777</v>
      </c>
      <c r="C222" s="12" t="s">
        <v>1726</v>
      </c>
      <c r="D222" s="6" t="s">
        <v>6174</v>
      </c>
      <c r="E222" s="12">
        <v>5</v>
      </c>
      <c r="F222" s="12" t="str">
        <f>VLOOKUP(C222,customers!A$1:I$1001,2,FALSE)</f>
        <v>Charis Crosier</v>
      </c>
      <c r="G222" s="12" t="str">
        <f>IF(VLOOKUP(C222,customers!A$1:I$1001,3,FALSE)=0," ",VLOOKUP(C222,customers!A$1:I$1001,3,FALSE))</f>
        <v>ccrosier63@xrea.com</v>
      </c>
      <c r="H222" s="12" t="str">
        <f>VLOOKUP(C222,customers!A$1:I$1001,7,FALSE)</f>
        <v>United States</v>
      </c>
      <c r="I222" s="15" t="str">
        <f>IF(INDEX(products!$A$1:$G$49,MATCH(orders!$D222,products!$A$1:$A$49,0),MATCH(orders!I$1,products!$A$1:$G$1,0))="Rob","Robusta",IF(INDEX(products!$A$1:$G$49,MATCH(orders!$D222,products!$A$1:$A$49,0),MATCH(orders!I$1,products!$A$1:$G$1,0))="Exc","Excelsa",IF(INDEX(products!$A$1:$G$49,MATCH(orders!$D222,products!$A$1:$A$49,0),MATCH(orders!I$1,products!$A$1:$G$1,0))="Ara","Arabica","Liberica")))</f>
        <v>Robusta</v>
      </c>
      <c r="J222" s="15" t="str">
        <f>IF(INDEX(products!$A$1:$G$49,MATCH(orders!$D222,products!$A$1:$A$49,0),MATCH(orders!J$1,products!$A$1:$G$1,0))="M","Medium",IF(INDEX(products!$A$1:$G$49,MATCH(orders!$D222,products!$A$1:$A$49,0),MATCH(orders!J$1,products!$A$1:$G$1,0))="L","Light","Dark"))</f>
        <v>Medium</v>
      </c>
      <c r="K222" s="24">
        <f>INDEX(products!$A$1:$G$49,MATCH(orders!$D222,products!$A$1:$A$49,0),MATCH(orders!K$1,products!$A$1:$G$1,0))</f>
        <v>0.2</v>
      </c>
      <c r="L222" s="25">
        <f>INDEX(products!$A$1:$G$49,MATCH(orders!$D222,products!$A$1:$A$49,0),MATCH(orders!L$1,products!$A$1:$G$1,0))</f>
        <v>2.9849999999999999</v>
      </c>
      <c r="M222" s="22">
        <f>E222*L222</f>
        <v>14.924999999999999</v>
      </c>
      <c r="N222" s="6" t="str">
        <f>VLOOKUP(orders!$F222,customers!B$1:I$1001,8,FALSE)</f>
        <v>No</v>
      </c>
    </row>
    <row r="223" spans="1:14" x14ac:dyDescent="0.3">
      <c r="A223" s="2" t="s">
        <v>1736</v>
      </c>
      <c r="B223" s="17">
        <v>44513</v>
      </c>
      <c r="C223" s="2" t="s">
        <v>1737</v>
      </c>
      <c r="D223" s="7" t="s">
        <v>6140</v>
      </c>
      <c r="E223" s="2">
        <v>6</v>
      </c>
      <c r="F223" s="2" t="str">
        <f>VLOOKUP(C223,customers!A$1:I$1001,2,FALSE)</f>
        <v>Lenka Rushmer</v>
      </c>
      <c r="G223" s="2" t="str">
        <f>IF(VLOOKUP(C223,customers!A$1:I$1001,3,FALSE)=0," ",VLOOKUP(C223,customers!A$1:I$1001,3,FALSE))</f>
        <v>lrushmer65@europa.eu</v>
      </c>
      <c r="H223" s="2" t="str">
        <f>VLOOKUP(C223,customers!A$1:I$1001,7,FALSE)</f>
        <v>United States</v>
      </c>
      <c r="I223" s="26" t="str">
        <f>IF(INDEX(products!$A$1:$G$49,MATCH(orders!$D223,products!$A$1:$A$49,0),MATCH(orders!I$1,products!$A$1:$G$1,0))="Rob","Robusta",IF(INDEX(products!$A$1:$G$49,MATCH(orders!$D223,products!$A$1:$A$49,0),MATCH(orders!I$1,products!$A$1:$G$1,0))="Exc","Excelsa",IF(INDEX(products!$A$1:$G$49,MATCH(orders!$D223,products!$A$1:$A$49,0),MATCH(orders!I$1,products!$A$1:$G$1,0))="Ara","Arabica","Liberica")))</f>
        <v>Arabica</v>
      </c>
      <c r="J223" s="26" t="str">
        <f>IF(INDEX(products!$A$1:$G$49,MATCH(orders!$D223,products!$A$1:$A$49,0),MATCH(orders!J$1,products!$A$1:$G$1,0))="M","Medium",IF(INDEX(products!$A$1:$G$49,MATCH(orders!$D223,products!$A$1:$A$49,0),MATCH(orders!J$1,products!$A$1:$G$1,0))="L","Light","Dark"))</f>
        <v>Light</v>
      </c>
      <c r="K223" s="27">
        <f>INDEX(products!$A$1:$G$49,MATCH(orders!$D223,products!$A$1:$A$49,0),MATCH(orders!K$1,products!$A$1:$G$1,0))</f>
        <v>1</v>
      </c>
      <c r="L223" s="28">
        <f>INDEX(products!$A$1:$G$49,MATCH(orders!$D223,products!$A$1:$A$49,0),MATCH(orders!L$1,products!$A$1:$G$1,0))</f>
        <v>12.95</v>
      </c>
      <c r="M223" s="21">
        <f>E223*L223</f>
        <v>77.699999999999989</v>
      </c>
      <c r="N223" s="7" t="str">
        <f>VLOOKUP(orders!$F223,customers!B$1:I$1001,8,FALSE)</f>
        <v>Yes</v>
      </c>
    </row>
    <row r="224" spans="1:14" x14ac:dyDescent="0.3">
      <c r="A224" s="12" t="s">
        <v>1742</v>
      </c>
      <c r="B224" s="18">
        <v>44090</v>
      </c>
      <c r="C224" s="12" t="s">
        <v>1743</v>
      </c>
      <c r="D224" s="6" t="s">
        <v>6169</v>
      </c>
      <c r="E224" s="12">
        <v>3</v>
      </c>
      <c r="F224" s="12" t="str">
        <f>VLOOKUP(C224,customers!A$1:I$1001,2,FALSE)</f>
        <v>Waneta Edinborough</v>
      </c>
      <c r="G224" s="12" t="str">
        <f>IF(VLOOKUP(C224,customers!A$1:I$1001,3,FALSE)=0," ",VLOOKUP(C224,customers!A$1:I$1001,3,FALSE))</f>
        <v>wedinborough66@github.io</v>
      </c>
      <c r="H224" s="12" t="str">
        <f>VLOOKUP(C224,customers!A$1:I$1001,7,FALSE)</f>
        <v>United States</v>
      </c>
      <c r="I224" s="15" t="str">
        <f>IF(INDEX(products!$A$1:$G$49,MATCH(orders!$D224,products!$A$1:$A$49,0),MATCH(orders!I$1,products!$A$1:$G$1,0))="Rob","Robusta",IF(INDEX(products!$A$1:$G$49,MATCH(orders!$D224,products!$A$1:$A$49,0),MATCH(orders!I$1,products!$A$1:$G$1,0))="Exc","Excelsa",IF(INDEX(products!$A$1:$G$49,MATCH(orders!$D224,products!$A$1:$A$49,0),MATCH(orders!I$1,products!$A$1:$G$1,0))="Ara","Arabica","Liberica")))</f>
        <v>Liberica</v>
      </c>
      <c r="J224" s="15" t="str">
        <f>IF(INDEX(products!$A$1:$G$49,MATCH(orders!$D224,products!$A$1:$A$49,0),MATCH(orders!J$1,products!$A$1:$G$1,0))="M","Medium",IF(INDEX(products!$A$1:$G$49,MATCH(orders!$D224,products!$A$1:$A$49,0),MATCH(orders!J$1,products!$A$1:$G$1,0))="L","Light","Dark"))</f>
        <v>Dark</v>
      </c>
      <c r="K224" s="24">
        <f>INDEX(products!$A$1:$G$49,MATCH(orders!$D224,products!$A$1:$A$49,0),MATCH(orders!K$1,products!$A$1:$G$1,0))</f>
        <v>0.5</v>
      </c>
      <c r="L224" s="25">
        <f>INDEX(products!$A$1:$G$49,MATCH(orders!$D224,products!$A$1:$A$49,0),MATCH(orders!L$1,products!$A$1:$G$1,0))</f>
        <v>7.77</v>
      </c>
      <c r="M224" s="22">
        <f>E224*L224</f>
        <v>23.31</v>
      </c>
      <c r="N224" s="6" t="str">
        <f>VLOOKUP(orders!$F224,customers!B$1:I$1001,8,FALSE)</f>
        <v>No</v>
      </c>
    </row>
    <row r="225" spans="1:14" x14ac:dyDescent="0.3">
      <c r="A225" s="2" t="s">
        <v>1748</v>
      </c>
      <c r="B225" s="17">
        <v>44109</v>
      </c>
      <c r="C225" s="2" t="s">
        <v>1749</v>
      </c>
      <c r="D225" s="7" t="s">
        <v>6171</v>
      </c>
      <c r="E225" s="2">
        <v>4</v>
      </c>
      <c r="F225" s="2" t="str">
        <f>VLOOKUP(C225,customers!A$1:I$1001,2,FALSE)</f>
        <v>Bobbe Piggott</v>
      </c>
      <c r="G225" s="2" t="str">
        <f>IF(VLOOKUP(C225,customers!A$1:I$1001,3,FALSE)=0," ",VLOOKUP(C225,customers!A$1:I$1001,3,FALSE))</f>
        <v xml:space="preserve"> </v>
      </c>
      <c r="H225" s="2" t="str">
        <f>VLOOKUP(C225,customers!A$1:I$1001,7,FALSE)</f>
        <v>United States</v>
      </c>
      <c r="I225" s="26" t="str">
        <f>IF(INDEX(products!$A$1:$G$49,MATCH(orders!$D225,products!$A$1:$A$49,0),MATCH(orders!I$1,products!$A$1:$G$1,0))="Rob","Robusta",IF(INDEX(products!$A$1:$G$49,MATCH(orders!$D225,products!$A$1:$A$49,0),MATCH(orders!I$1,products!$A$1:$G$1,0))="Exc","Excelsa",IF(INDEX(products!$A$1:$G$49,MATCH(orders!$D225,products!$A$1:$A$49,0),MATCH(orders!I$1,products!$A$1:$G$1,0))="Ara","Arabica","Liberica")))</f>
        <v>Excelsa</v>
      </c>
      <c r="J225" s="26" t="str">
        <f>IF(INDEX(products!$A$1:$G$49,MATCH(orders!$D225,products!$A$1:$A$49,0),MATCH(orders!J$1,products!$A$1:$G$1,0))="M","Medium",IF(INDEX(products!$A$1:$G$49,MATCH(orders!$D225,products!$A$1:$A$49,0),MATCH(orders!J$1,products!$A$1:$G$1,0))="L","Light","Dark"))</f>
        <v>Light</v>
      </c>
      <c r="K225" s="27">
        <f>INDEX(products!$A$1:$G$49,MATCH(orders!$D225,products!$A$1:$A$49,0),MATCH(orders!K$1,products!$A$1:$G$1,0))</f>
        <v>1</v>
      </c>
      <c r="L225" s="28">
        <f>INDEX(products!$A$1:$G$49,MATCH(orders!$D225,products!$A$1:$A$49,0),MATCH(orders!L$1,products!$A$1:$G$1,0))</f>
        <v>14.85</v>
      </c>
      <c r="M225" s="21">
        <f>E225*L225</f>
        <v>59.4</v>
      </c>
      <c r="N225" s="7" t="str">
        <f>VLOOKUP(orders!$F225,customers!B$1:I$1001,8,FALSE)</f>
        <v>Yes</v>
      </c>
    </row>
    <row r="226" spans="1:14" x14ac:dyDescent="0.3">
      <c r="A226" s="12" t="s">
        <v>1753</v>
      </c>
      <c r="B226" s="18">
        <v>43836</v>
      </c>
      <c r="C226" s="12" t="s">
        <v>1754</v>
      </c>
      <c r="D226" s="6" t="s">
        <v>6165</v>
      </c>
      <c r="E226" s="12">
        <v>4</v>
      </c>
      <c r="F226" s="12" t="str">
        <f>VLOOKUP(C226,customers!A$1:I$1001,2,FALSE)</f>
        <v>Ketty Bromehead</v>
      </c>
      <c r="G226" s="12" t="str">
        <f>IF(VLOOKUP(C226,customers!A$1:I$1001,3,FALSE)=0," ",VLOOKUP(C226,customers!A$1:I$1001,3,FALSE))</f>
        <v>kbromehead68@un.org</v>
      </c>
      <c r="H226" s="12" t="str">
        <f>VLOOKUP(C226,customers!A$1:I$1001,7,FALSE)</f>
        <v>United States</v>
      </c>
      <c r="I226" s="15" t="str">
        <f>IF(INDEX(products!$A$1:$G$49,MATCH(orders!$D226,products!$A$1:$A$49,0),MATCH(orders!I$1,products!$A$1:$G$1,0))="Rob","Robusta",IF(INDEX(products!$A$1:$G$49,MATCH(orders!$D226,products!$A$1:$A$49,0),MATCH(orders!I$1,products!$A$1:$G$1,0))="Exc","Excelsa",IF(INDEX(products!$A$1:$G$49,MATCH(orders!$D226,products!$A$1:$A$49,0),MATCH(orders!I$1,products!$A$1:$G$1,0))="Ara","Arabica","Liberica")))</f>
        <v>Liberica</v>
      </c>
      <c r="J226" s="15" t="str">
        <f>IF(INDEX(products!$A$1:$G$49,MATCH(orders!$D226,products!$A$1:$A$49,0),MATCH(orders!J$1,products!$A$1:$G$1,0))="M","Medium",IF(INDEX(products!$A$1:$G$49,MATCH(orders!$D226,products!$A$1:$A$49,0),MATCH(orders!J$1,products!$A$1:$G$1,0))="L","Light","Dark"))</f>
        <v>Dark</v>
      </c>
      <c r="K226" s="24">
        <f>INDEX(products!$A$1:$G$49,MATCH(orders!$D226,products!$A$1:$A$49,0),MATCH(orders!K$1,products!$A$1:$G$1,0))</f>
        <v>2.5</v>
      </c>
      <c r="L226" s="25">
        <f>INDEX(products!$A$1:$G$49,MATCH(orders!$D226,products!$A$1:$A$49,0),MATCH(orders!L$1,products!$A$1:$G$1,0))</f>
        <v>29.784999999999997</v>
      </c>
      <c r="M226" s="22">
        <f>E226*L226</f>
        <v>119.13999999999999</v>
      </c>
      <c r="N226" s="6" t="str">
        <f>VLOOKUP(orders!$F226,customers!B$1:I$1001,8,FALSE)</f>
        <v>Yes</v>
      </c>
    </row>
    <row r="227" spans="1:14" x14ac:dyDescent="0.3">
      <c r="A227" s="2" t="s">
        <v>1759</v>
      </c>
      <c r="B227" s="17">
        <v>44337</v>
      </c>
      <c r="C227" s="2" t="s">
        <v>1760</v>
      </c>
      <c r="D227" s="7" t="s">
        <v>6178</v>
      </c>
      <c r="E227" s="2">
        <v>4</v>
      </c>
      <c r="F227" s="2" t="str">
        <f>VLOOKUP(C227,customers!A$1:I$1001,2,FALSE)</f>
        <v>Elsbeth Westerman</v>
      </c>
      <c r="G227" s="2" t="str">
        <f>IF(VLOOKUP(C227,customers!A$1:I$1001,3,FALSE)=0," ",VLOOKUP(C227,customers!A$1:I$1001,3,FALSE))</f>
        <v>ewesterman69@si.edu</v>
      </c>
      <c r="H227" s="2" t="str">
        <f>VLOOKUP(C227,customers!A$1:I$1001,7,FALSE)</f>
        <v>Ireland</v>
      </c>
      <c r="I227" s="26" t="str">
        <f>IF(INDEX(products!$A$1:$G$49,MATCH(orders!$D227,products!$A$1:$A$49,0),MATCH(orders!I$1,products!$A$1:$G$1,0))="Rob","Robusta",IF(INDEX(products!$A$1:$G$49,MATCH(orders!$D227,products!$A$1:$A$49,0),MATCH(orders!I$1,products!$A$1:$G$1,0))="Exc","Excelsa",IF(INDEX(products!$A$1:$G$49,MATCH(orders!$D227,products!$A$1:$A$49,0),MATCH(orders!I$1,products!$A$1:$G$1,0))="Ara","Arabica","Liberica")))</f>
        <v>Robusta</v>
      </c>
      <c r="J227" s="26" t="str">
        <f>IF(INDEX(products!$A$1:$G$49,MATCH(orders!$D227,products!$A$1:$A$49,0),MATCH(orders!J$1,products!$A$1:$G$1,0))="M","Medium",IF(INDEX(products!$A$1:$G$49,MATCH(orders!$D227,products!$A$1:$A$49,0),MATCH(orders!J$1,products!$A$1:$G$1,0))="L","Light","Dark"))</f>
        <v>Light</v>
      </c>
      <c r="K227" s="27">
        <f>INDEX(products!$A$1:$G$49,MATCH(orders!$D227,products!$A$1:$A$49,0),MATCH(orders!K$1,products!$A$1:$G$1,0))</f>
        <v>0.2</v>
      </c>
      <c r="L227" s="28">
        <f>INDEX(products!$A$1:$G$49,MATCH(orders!$D227,products!$A$1:$A$49,0),MATCH(orders!L$1,products!$A$1:$G$1,0))</f>
        <v>3.5849999999999995</v>
      </c>
      <c r="M227" s="21">
        <f>E227*L227</f>
        <v>14.339999999999998</v>
      </c>
      <c r="N227" s="7" t="str">
        <f>VLOOKUP(orders!$F227,customers!B$1:I$1001,8,FALSE)</f>
        <v>No</v>
      </c>
    </row>
    <row r="228" spans="1:14" x14ac:dyDescent="0.3">
      <c r="A228" s="12" t="s">
        <v>1765</v>
      </c>
      <c r="B228" s="18">
        <v>43887</v>
      </c>
      <c r="C228" s="12" t="s">
        <v>1766</v>
      </c>
      <c r="D228" s="6" t="s">
        <v>6175</v>
      </c>
      <c r="E228" s="12">
        <v>5</v>
      </c>
      <c r="F228" s="12" t="str">
        <f>VLOOKUP(C228,customers!A$1:I$1001,2,FALSE)</f>
        <v>Anabelle Hutchens</v>
      </c>
      <c r="G228" s="12" t="str">
        <f>IF(VLOOKUP(C228,customers!A$1:I$1001,3,FALSE)=0," ",VLOOKUP(C228,customers!A$1:I$1001,3,FALSE))</f>
        <v>ahutchens6a@amazonaws.com</v>
      </c>
      <c r="H228" s="12" t="str">
        <f>VLOOKUP(C228,customers!A$1:I$1001,7,FALSE)</f>
        <v>United States</v>
      </c>
      <c r="I228" s="15" t="str">
        <f>IF(INDEX(products!$A$1:$G$49,MATCH(orders!$D228,products!$A$1:$A$49,0),MATCH(orders!I$1,products!$A$1:$G$1,0))="Rob","Robusta",IF(INDEX(products!$A$1:$G$49,MATCH(orders!$D228,products!$A$1:$A$49,0),MATCH(orders!I$1,products!$A$1:$G$1,0))="Exc","Excelsa",IF(INDEX(products!$A$1:$G$49,MATCH(orders!$D228,products!$A$1:$A$49,0),MATCH(orders!I$1,products!$A$1:$G$1,0))="Ara","Arabica","Liberica")))</f>
        <v>Arabica</v>
      </c>
      <c r="J228" s="15" t="str">
        <f>IF(INDEX(products!$A$1:$G$49,MATCH(orders!$D228,products!$A$1:$A$49,0),MATCH(orders!J$1,products!$A$1:$G$1,0))="M","Medium",IF(INDEX(products!$A$1:$G$49,MATCH(orders!$D228,products!$A$1:$A$49,0),MATCH(orders!J$1,products!$A$1:$G$1,0))="L","Light","Dark"))</f>
        <v>Medium</v>
      </c>
      <c r="K228" s="24">
        <f>INDEX(products!$A$1:$G$49,MATCH(orders!$D228,products!$A$1:$A$49,0),MATCH(orders!K$1,products!$A$1:$G$1,0))</f>
        <v>2.5</v>
      </c>
      <c r="L228" s="25">
        <f>INDEX(products!$A$1:$G$49,MATCH(orders!$D228,products!$A$1:$A$49,0),MATCH(orders!L$1,products!$A$1:$G$1,0))</f>
        <v>25.874999999999996</v>
      </c>
      <c r="M228" s="22">
        <f>E228*L228</f>
        <v>129.37499999999997</v>
      </c>
      <c r="N228" s="6" t="str">
        <f>VLOOKUP(orders!$F228,customers!B$1:I$1001,8,FALSE)</f>
        <v>No</v>
      </c>
    </row>
    <row r="229" spans="1:14" x14ac:dyDescent="0.3">
      <c r="A229" s="2" t="s">
        <v>1771</v>
      </c>
      <c r="B229" s="17">
        <v>43880</v>
      </c>
      <c r="C229" s="2" t="s">
        <v>1772</v>
      </c>
      <c r="D229" s="7" t="s">
        <v>6163</v>
      </c>
      <c r="E229" s="2">
        <v>6</v>
      </c>
      <c r="F229" s="2" t="str">
        <f>VLOOKUP(C229,customers!A$1:I$1001,2,FALSE)</f>
        <v>Noak Wyvill</v>
      </c>
      <c r="G229" s="2" t="str">
        <f>IF(VLOOKUP(C229,customers!A$1:I$1001,3,FALSE)=0," ",VLOOKUP(C229,customers!A$1:I$1001,3,FALSE))</f>
        <v>nwyvill6b@naver.com</v>
      </c>
      <c r="H229" s="2" t="str">
        <f>VLOOKUP(C229,customers!A$1:I$1001,7,FALSE)</f>
        <v>United Kingdom</v>
      </c>
      <c r="I229" s="26" t="str">
        <f>IF(INDEX(products!$A$1:$G$49,MATCH(orders!$D229,products!$A$1:$A$49,0),MATCH(orders!I$1,products!$A$1:$G$1,0))="Rob","Robusta",IF(INDEX(products!$A$1:$G$49,MATCH(orders!$D229,products!$A$1:$A$49,0),MATCH(orders!I$1,products!$A$1:$G$1,0))="Exc","Excelsa",IF(INDEX(products!$A$1:$G$49,MATCH(orders!$D229,products!$A$1:$A$49,0),MATCH(orders!I$1,products!$A$1:$G$1,0))="Ara","Arabica","Liberica")))</f>
        <v>Robusta</v>
      </c>
      <c r="J229" s="26" t="str">
        <f>IF(INDEX(products!$A$1:$G$49,MATCH(orders!$D229,products!$A$1:$A$49,0),MATCH(orders!J$1,products!$A$1:$G$1,0))="M","Medium",IF(INDEX(products!$A$1:$G$49,MATCH(orders!$D229,products!$A$1:$A$49,0),MATCH(orders!J$1,products!$A$1:$G$1,0))="L","Light","Dark"))</f>
        <v>Dark</v>
      </c>
      <c r="K229" s="27">
        <f>INDEX(products!$A$1:$G$49,MATCH(orders!$D229,products!$A$1:$A$49,0),MATCH(orders!K$1,products!$A$1:$G$1,0))</f>
        <v>0.2</v>
      </c>
      <c r="L229" s="28">
        <f>INDEX(products!$A$1:$G$49,MATCH(orders!$D229,products!$A$1:$A$49,0),MATCH(orders!L$1,products!$A$1:$G$1,0))</f>
        <v>2.6849999999999996</v>
      </c>
      <c r="M229" s="21">
        <f>E229*L229</f>
        <v>16.11</v>
      </c>
      <c r="N229" s="7" t="str">
        <f>VLOOKUP(orders!$F229,customers!B$1:I$1001,8,FALSE)</f>
        <v>Yes</v>
      </c>
    </row>
    <row r="230" spans="1:14" x14ac:dyDescent="0.3">
      <c r="A230" s="12" t="s">
        <v>1777</v>
      </c>
      <c r="B230" s="18">
        <v>44376</v>
      </c>
      <c r="C230" s="12" t="s">
        <v>1778</v>
      </c>
      <c r="D230" s="6" t="s">
        <v>6178</v>
      </c>
      <c r="E230" s="12">
        <v>5</v>
      </c>
      <c r="F230" s="12" t="str">
        <f>VLOOKUP(C230,customers!A$1:I$1001,2,FALSE)</f>
        <v>Beltran Mathon</v>
      </c>
      <c r="G230" s="12" t="str">
        <f>IF(VLOOKUP(C230,customers!A$1:I$1001,3,FALSE)=0," ",VLOOKUP(C230,customers!A$1:I$1001,3,FALSE))</f>
        <v>bmathon6c@barnesandnoble.com</v>
      </c>
      <c r="H230" s="12" t="str">
        <f>VLOOKUP(C230,customers!A$1:I$1001,7,FALSE)</f>
        <v>United States</v>
      </c>
      <c r="I230" s="15" t="str">
        <f>IF(INDEX(products!$A$1:$G$49,MATCH(orders!$D230,products!$A$1:$A$49,0),MATCH(orders!I$1,products!$A$1:$G$1,0))="Rob","Robusta",IF(INDEX(products!$A$1:$G$49,MATCH(orders!$D230,products!$A$1:$A$49,0),MATCH(orders!I$1,products!$A$1:$G$1,0))="Exc","Excelsa",IF(INDEX(products!$A$1:$G$49,MATCH(orders!$D230,products!$A$1:$A$49,0),MATCH(orders!I$1,products!$A$1:$G$1,0))="Ara","Arabica","Liberica")))</f>
        <v>Robusta</v>
      </c>
      <c r="J230" s="15" t="str">
        <f>IF(INDEX(products!$A$1:$G$49,MATCH(orders!$D230,products!$A$1:$A$49,0),MATCH(orders!J$1,products!$A$1:$G$1,0))="M","Medium",IF(INDEX(products!$A$1:$G$49,MATCH(orders!$D230,products!$A$1:$A$49,0),MATCH(orders!J$1,products!$A$1:$G$1,0))="L","Light","Dark"))</f>
        <v>Light</v>
      </c>
      <c r="K230" s="24">
        <f>INDEX(products!$A$1:$G$49,MATCH(orders!$D230,products!$A$1:$A$49,0),MATCH(orders!K$1,products!$A$1:$G$1,0))</f>
        <v>0.2</v>
      </c>
      <c r="L230" s="25">
        <f>INDEX(products!$A$1:$G$49,MATCH(orders!$D230,products!$A$1:$A$49,0),MATCH(orders!L$1,products!$A$1:$G$1,0))</f>
        <v>3.5849999999999995</v>
      </c>
      <c r="M230" s="22">
        <f>E230*L230</f>
        <v>17.924999999999997</v>
      </c>
      <c r="N230" s="6" t="str">
        <f>VLOOKUP(orders!$F230,customers!B$1:I$1001,8,FALSE)</f>
        <v>No</v>
      </c>
    </row>
    <row r="231" spans="1:14" x14ac:dyDescent="0.3">
      <c r="A231" s="2" t="s">
        <v>1783</v>
      </c>
      <c r="B231" s="17">
        <v>44282</v>
      </c>
      <c r="C231" s="2" t="s">
        <v>1784</v>
      </c>
      <c r="D231" s="7" t="s">
        <v>6159</v>
      </c>
      <c r="E231" s="2">
        <v>2</v>
      </c>
      <c r="F231" s="2" t="str">
        <f>VLOOKUP(C231,customers!A$1:I$1001,2,FALSE)</f>
        <v>Kristos Streight</v>
      </c>
      <c r="G231" s="2" t="str">
        <f>IF(VLOOKUP(C231,customers!A$1:I$1001,3,FALSE)=0," ",VLOOKUP(C231,customers!A$1:I$1001,3,FALSE))</f>
        <v>kstreight6d@about.com</v>
      </c>
      <c r="H231" s="2" t="str">
        <f>VLOOKUP(C231,customers!A$1:I$1001,7,FALSE)</f>
        <v>United States</v>
      </c>
      <c r="I231" s="26" t="str">
        <f>IF(INDEX(products!$A$1:$G$49,MATCH(orders!$D231,products!$A$1:$A$49,0),MATCH(orders!I$1,products!$A$1:$G$1,0))="Rob","Robusta",IF(INDEX(products!$A$1:$G$49,MATCH(orders!$D231,products!$A$1:$A$49,0),MATCH(orders!I$1,products!$A$1:$G$1,0))="Exc","Excelsa",IF(INDEX(products!$A$1:$G$49,MATCH(orders!$D231,products!$A$1:$A$49,0),MATCH(orders!I$1,products!$A$1:$G$1,0))="Ara","Arabica","Liberica")))</f>
        <v>Liberica</v>
      </c>
      <c r="J231" s="26" t="str">
        <f>IF(INDEX(products!$A$1:$G$49,MATCH(orders!$D231,products!$A$1:$A$49,0),MATCH(orders!J$1,products!$A$1:$G$1,0))="M","Medium",IF(INDEX(products!$A$1:$G$49,MATCH(orders!$D231,products!$A$1:$A$49,0),MATCH(orders!J$1,products!$A$1:$G$1,0))="L","Light","Dark"))</f>
        <v>Medium</v>
      </c>
      <c r="K231" s="27">
        <f>INDEX(products!$A$1:$G$49,MATCH(orders!$D231,products!$A$1:$A$49,0),MATCH(orders!K$1,products!$A$1:$G$1,0))</f>
        <v>0.2</v>
      </c>
      <c r="L231" s="28">
        <f>INDEX(products!$A$1:$G$49,MATCH(orders!$D231,products!$A$1:$A$49,0),MATCH(orders!L$1,products!$A$1:$G$1,0))</f>
        <v>4.3650000000000002</v>
      </c>
      <c r="M231" s="21">
        <f>E231*L231</f>
        <v>8.73</v>
      </c>
      <c r="N231" s="7" t="str">
        <f>VLOOKUP(orders!$F231,customers!B$1:I$1001,8,FALSE)</f>
        <v>No</v>
      </c>
    </row>
    <row r="232" spans="1:14" x14ac:dyDescent="0.3">
      <c r="A232" s="12" t="s">
        <v>1789</v>
      </c>
      <c r="B232" s="18">
        <v>44496</v>
      </c>
      <c r="C232" s="12" t="s">
        <v>1790</v>
      </c>
      <c r="D232" s="6" t="s">
        <v>6175</v>
      </c>
      <c r="E232" s="12">
        <v>2</v>
      </c>
      <c r="F232" s="12" t="str">
        <f>VLOOKUP(C232,customers!A$1:I$1001,2,FALSE)</f>
        <v>Portie Cutchie</v>
      </c>
      <c r="G232" s="12" t="str">
        <f>IF(VLOOKUP(C232,customers!A$1:I$1001,3,FALSE)=0," ",VLOOKUP(C232,customers!A$1:I$1001,3,FALSE))</f>
        <v>pcutchie6e@globo.com</v>
      </c>
      <c r="H232" s="12" t="str">
        <f>VLOOKUP(C232,customers!A$1:I$1001,7,FALSE)</f>
        <v>United States</v>
      </c>
      <c r="I232" s="15" t="str">
        <f>IF(INDEX(products!$A$1:$G$49,MATCH(orders!$D232,products!$A$1:$A$49,0),MATCH(orders!I$1,products!$A$1:$G$1,0))="Rob","Robusta",IF(INDEX(products!$A$1:$G$49,MATCH(orders!$D232,products!$A$1:$A$49,0),MATCH(orders!I$1,products!$A$1:$G$1,0))="Exc","Excelsa",IF(INDEX(products!$A$1:$G$49,MATCH(orders!$D232,products!$A$1:$A$49,0),MATCH(orders!I$1,products!$A$1:$G$1,0))="Ara","Arabica","Liberica")))</f>
        <v>Arabica</v>
      </c>
      <c r="J232" s="15" t="str">
        <f>IF(INDEX(products!$A$1:$G$49,MATCH(orders!$D232,products!$A$1:$A$49,0),MATCH(orders!J$1,products!$A$1:$G$1,0))="M","Medium",IF(INDEX(products!$A$1:$G$49,MATCH(orders!$D232,products!$A$1:$A$49,0),MATCH(orders!J$1,products!$A$1:$G$1,0))="L","Light","Dark"))</f>
        <v>Medium</v>
      </c>
      <c r="K232" s="24">
        <f>INDEX(products!$A$1:$G$49,MATCH(orders!$D232,products!$A$1:$A$49,0),MATCH(orders!K$1,products!$A$1:$G$1,0))</f>
        <v>2.5</v>
      </c>
      <c r="L232" s="25">
        <f>INDEX(products!$A$1:$G$49,MATCH(orders!$D232,products!$A$1:$A$49,0),MATCH(orders!L$1,products!$A$1:$G$1,0))</f>
        <v>25.874999999999996</v>
      </c>
      <c r="M232" s="22">
        <f>E232*L232</f>
        <v>51.749999999999993</v>
      </c>
      <c r="N232" s="6" t="str">
        <f>VLOOKUP(orders!$F232,customers!B$1:I$1001,8,FALSE)</f>
        <v>No</v>
      </c>
    </row>
    <row r="233" spans="1:14" x14ac:dyDescent="0.3">
      <c r="A233" s="2" t="s">
        <v>1795</v>
      </c>
      <c r="B233" s="17">
        <v>43628</v>
      </c>
      <c r="C233" s="2" t="s">
        <v>1796</v>
      </c>
      <c r="D233" s="7" t="s">
        <v>6159</v>
      </c>
      <c r="E233" s="2">
        <v>2</v>
      </c>
      <c r="F233" s="2" t="str">
        <f>VLOOKUP(C233,customers!A$1:I$1001,2,FALSE)</f>
        <v>Sinclare Edsell</v>
      </c>
      <c r="G233" s="2" t="str">
        <f>IF(VLOOKUP(C233,customers!A$1:I$1001,3,FALSE)=0," ",VLOOKUP(C233,customers!A$1:I$1001,3,FALSE))</f>
        <v xml:space="preserve"> </v>
      </c>
      <c r="H233" s="2" t="str">
        <f>VLOOKUP(C233,customers!A$1:I$1001,7,FALSE)</f>
        <v>United States</v>
      </c>
      <c r="I233" s="26" t="str">
        <f>IF(INDEX(products!$A$1:$G$49,MATCH(orders!$D233,products!$A$1:$A$49,0),MATCH(orders!I$1,products!$A$1:$G$1,0))="Rob","Robusta",IF(INDEX(products!$A$1:$G$49,MATCH(orders!$D233,products!$A$1:$A$49,0),MATCH(orders!I$1,products!$A$1:$G$1,0))="Exc","Excelsa",IF(INDEX(products!$A$1:$G$49,MATCH(orders!$D233,products!$A$1:$A$49,0),MATCH(orders!I$1,products!$A$1:$G$1,0))="Ara","Arabica","Liberica")))</f>
        <v>Liberica</v>
      </c>
      <c r="J233" s="26" t="str">
        <f>IF(INDEX(products!$A$1:$G$49,MATCH(orders!$D233,products!$A$1:$A$49,0),MATCH(orders!J$1,products!$A$1:$G$1,0))="M","Medium",IF(INDEX(products!$A$1:$G$49,MATCH(orders!$D233,products!$A$1:$A$49,0),MATCH(orders!J$1,products!$A$1:$G$1,0))="L","Light","Dark"))</f>
        <v>Medium</v>
      </c>
      <c r="K233" s="27">
        <f>INDEX(products!$A$1:$G$49,MATCH(orders!$D233,products!$A$1:$A$49,0),MATCH(orders!K$1,products!$A$1:$G$1,0))</f>
        <v>0.2</v>
      </c>
      <c r="L233" s="28">
        <f>INDEX(products!$A$1:$G$49,MATCH(orders!$D233,products!$A$1:$A$49,0),MATCH(orders!L$1,products!$A$1:$G$1,0))</f>
        <v>4.3650000000000002</v>
      </c>
      <c r="M233" s="21">
        <f>E233*L233</f>
        <v>8.73</v>
      </c>
      <c r="N233" s="7" t="str">
        <f>VLOOKUP(orders!$F233,customers!B$1:I$1001,8,FALSE)</f>
        <v>Yes</v>
      </c>
    </row>
    <row r="234" spans="1:14" x14ac:dyDescent="0.3">
      <c r="A234" s="12" t="s">
        <v>1800</v>
      </c>
      <c r="B234" s="18">
        <v>44010</v>
      </c>
      <c r="C234" s="12" t="s">
        <v>1801</v>
      </c>
      <c r="D234" s="6" t="s">
        <v>6145</v>
      </c>
      <c r="E234" s="12">
        <v>5</v>
      </c>
      <c r="F234" s="12" t="str">
        <f>VLOOKUP(C234,customers!A$1:I$1001,2,FALSE)</f>
        <v>Conny Gheraldi</v>
      </c>
      <c r="G234" s="12" t="str">
        <f>IF(VLOOKUP(C234,customers!A$1:I$1001,3,FALSE)=0," ",VLOOKUP(C234,customers!A$1:I$1001,3,FALSE))</f>
        <v>cgheraldi6g@opera.com</v>
      </c>
      <c r="H234" s="12" t="str">
        <f>VLOOKUP(C234,customers!A$1:I$1001,7,FALSE)</f>
        <v>United Kingdom</v>
      </c>
      <c r="I234" s="15" t="str">
        <f>IF(INDEX(products!$A$1:$G$49,MATCH(orders!$D234,products!$A$1:$A$49,0),MATCH(orders!I$1,products!$A$1:$G$1,0))="Rob","Robusta",IF(INDEX(products!$A$1:$G$49,MATCH(orders!$D234,products!$A$1:$A$49,0),MATCH(orders!I$1,products!$A$1:$G$1,0))="Exc","Excelsa",IF(INDEX(products!$A$1:$G$49,MATCH(orders!$D234,products!$A$1:$A$49,0),MATCH(orders!I$1,products!$A$1:$G$1,0))="Ara","Arabica","Liberica")))</f>
        <v>Liberica</v>
      </c>
      <c r="J234" s="15" t="str">
        <f>IF(INDEX(products!$A$1:$G$49,MATCH(orders!$D234,products!$A$1:$A$49,0),MATCH(orders!J$1,products!$A$1:$G$1,0))="M","Medium",IF(INDEX(products!$A$1:$G$49,MATCH(orders!$D234,products!$A$1:$A$49,0),MATCH(orders!J$1,products!$A$1:$G$1,0))="L","Light","Dark"))</f>
        <v>Light</v>
      </c>
      <c r="K234" s="24">
        <f>INDEX(products!$A$1:$G$49,MATCH(orders!$D234,products!$A$1:$A$49,0),MATCH(orders!K$1,products!$A$1:$G$1,0))</f>
        <v>0.2</v>
      </c>
      <c r="L234" s="25">
        <f>INDEX(products!$A$1:$G$49,MATCH(orders!$D234,products!$A$1:$A$49,0),MATCH(orders!L$1,products!$A$1:$G$1,0))</f>
        <v>4.7549999999999999</v>
      </c>
      <c r="M234" s="22">
        <f>E234*L234</f>
        <v>23.774999999999999</v>
      </c>
      <c r="N234" s="6" t="str">
        <f>VLOOKUP(orders!$F234,customers!B$1:I$1001,8,FALSE)</f>
        <v>No</v>
      </c>
    </row>
    <row r="235" spans="1:14" x14ac:dyDescent="0.3">
      <c r="A235" s="2" t="s">
        <v>1806</v>
      </c>
      <c r="B235" s="17">
        <v>44278</v>
      </c>
      <c r="C235" s="2" t="s">
        <v>1807</v>
      </c>
      <c r="D235" s="7" t="s">
        <v>6156</v>
      </c>
      <c r="E235" s="2">
        <v>5</v>
      </c>
      <c r="F235" s="2" t="str">
        <f>VLOOKUP(C235,customers!A$1:I$1001,2,FALSE)</f>
        <v>Beryle Kenwell</v>
      </c>
      <c r="G235" s="2" t="str">
        <f>IF(VLOOKUP(C235,customers!A$1:I$1001,3,FALSE)=0," ",VLOOKUP(C235,customers!A$1:I$1001,3,FALSE))</f>
        <v>bkenwell6h@over-blog.com</v>
      </c>
      <c r="H235" s="2" t="str">
        <f>VLOOKUP(C235,customers!A$1:I$1001,7,FALSE)</f>
        <v>United States</v>
      </c>
      <c r="I235" s="26" t="str">
        <f>IF(INDEX(products!$A$1:$G$49,MATCH(orders!$D235,products!$A$1:$A$49,0),MATCH(orders!I$1,products!$A$1:$G$1,0))="Rob","Robusta",IF(INDEX(products!$A$1:$G$49,MATCH(orders!$D235,products!$A$1:$A$49,0),MATCH(orders!I$1,products!$A$1:$G$1,0))="Exc","Excelsa",IF(INDEX(products!$A$1:$G$49,MATCH(orders!$D235,products!$A$1:$A$49,0),MATCH(orders!I$1,products!$A$1:$G$1,0))="Ara","Arabica","Liberica")))</f>
        <v>Excelsa</v>
      </c>
      <c r="J235" s="26" t="str">
        <f>IF(INDEX(products!$A$1:$G$49,MATCH(orders!$D235,products!$A$1:$A$49,0),MATCH(orders!J$1,products!$A$1:$G$1,0))="M","Medium",IF(INDEX(products!$A$1:$G$49,MATCH(orders!$D235,products!$A$1:$A$49,0),MATCH(orders!J$1,products!$A$1:$G$1,0))="L","Light","Dark"))</f>
        <v>Medium</v>
      </c>
      <c r="K235" s="27">
        <f>INDEX(products!$A$1:$G$49,MATCH(orders!$D235,products!$A$1:$A$49,0),MATCH(orders!K$1,products!$A$1:$G$1,0))</f>
        <v>0.2</v>
      </c>
      <c r="L235" s="28">
        <f>INDEX(products!$A$1:$G$49,MATCH(orders!$D235,products!$A$1:$A$49,0),MATCH(orders!L$1,products!$A$1:$G$1,0))</f>
        <v>4.125</v>
      </c>
      <c r="M235" s="21">
        <f>E235*L235</f>
        <v>20.625</v>
      </c>
      <c r="N235" s="7" t="str">
        <f>VLOOKUP(orders!$F235,customers!B$1:I$1001,8,FALSE)</f>
        <v>No</v>
      </c>
    </row>
    <row r="236" spans="1:14" x14ac:dyDescent="0.3">
      <c r="A236" s="12" t="s">
        <v>1812</v>
      </c>
      <c r="B236" s="18">
        <v>44602</v>
      </c>
      <c r="C236" s="12" t="s">
        <v>1813</v>
      </c>
      <c r="D236" s="6" t="s">
        <v>6164</v>
      </c>
      <c r="E236" s="12">
        <v>1</v>
      </c>
      <c r="F236" s="12" t="str">
        <f>VLOOKUP(C236,customers!A$1:I$1001,2,FALSE)</f>
        <v>Tomas Sutty</v>
      </c>
      <c r="G236" s="12" t="str">
        <f>IF(VLOOKUP(C236,customers!A$1:I$1001,3,FALSE)=0," ",VLOOKUP(C236,customers!A$1:I$1001,3,FALSE))</f>
        <v>tsutty6i@google.es</v>
      </c>
      <c r="H236" s="12" t="str">
        <f>VLOOKUP(C236,customers!A$1:I$1001,7,FALSE)</f>
        <v>United States</v>
      </c>
      <c r="I236" s="15" t="str">
        <f>IF(INDEX(products!$A$1:$G$49,MATCH(orders!$D236,products!$A$1:$A$49,0),MATCH(orders!I$1,products!$A$1:$G$1,0))="Rob","Robusta",IF(INDEX(products!$A$1:$G$49,MATCH(orders!$D236,products!$A$1:$A$49,0),MATCH(orders!I$1,products!$A$1:$G$1,0))="Exc","Excelsa",IF(INDEX(products!$A$1:$G$49,MATCH(orders!$D236,products!$A$1:$A$49,0),MATCH(orders!I$1,products!$A$1:$G$1,0))="Ara","Arabica","Liberica")))</f>
        <v>Liberica</v>
      </c>
      <c r="J236" s="15" t="str">
        <f>IF(INDEX(products!$A$1:$G$49,MATCH(orders!$D236,products!$A$1:$A$49,0),MATCH(orders!J$1,products!$A$1:$G$1,0))="M","Medium",IF(INDEX(products!$A$1:$G$49,MATCH(orders!$D236,products!$A$1:$A$49,0),MATCH(orders!J$1,products!$A$1:$G$1,0))="L","Light","Dark"))</f>
        <v>Light</v>
      </c>
      <c r="K236" s="24">
        <f>INDEX(products!$A$1:$G$49,MATCH(orders!$D236,products!$A$1:$A$49,0),MATCH(orders!K$1,products!$A$1:$G$1,0))</f>
        <v>2.5</v>
      </c>
      <c r="L236" s="25">
        <f>INDEX(products!$A$1:$G$49,MATCH(orders!$D236,products!$A$1:$A$49,0),MATCH(orders!L$1,products!$A$1:$G$1,0))</f>
        <v>36.454999999999998</v>
      </c>
      <c r="M236" s="22">
        <f>E236*L236</f>
        <v>36.454999999999998</v>
      </c>
      <c r="N236" s="6" t="str">
        <f>VLOOKUP(orders!$F236,customers!B$1:I$1001,8,FALSE)</f>
        <v>No</v>
      </c>
    </row>
    <row r="237" spans="1:14" x14ac:dyDescent="0.3">
      <c r="A237" s="2" t="s">
        <v>1818</v>
      </c>
      <c r="B237" s="17">
        <v>43571</v>
      </c>
      <c r="C237" s="2" t="s">
        <v>1819</v>
      </c>
      <c r="D237" s="7" t="s">
        <v>6164</v>
      </c>
      <c r="E237" s="2">
        <v>5</v>
      </c>
      <c r="F237" s="2" t="str">
        <f>VLOOKUP(C237,customers!A$1:I$1001,2,FALSE)</f>
        <v>Samuele Ales0</v>
      </c>
      <c r="G237" s="2" t="str">
        <f>IF(VLOOKUP(C237,customers!A$1:I$1001,3,FALSE)=0," ",VLOOKUP(C237,customers!A$1:I$1001,3,FALSE))</f>
        <v xml:space="preserve"> </v>
      </c>
      <c r="H237" s="2" t="str">
        <f>VLOOKUP(C237,customers!A$1:I$1001,7,FALSE)</f>
        <v>Ireland</v>
      </c>
      <c r="I237" s="26" t="str">
        <f>IF(INDEX(products!$A$1:$G$49,MATCH(orders!$D237,products!$A$1:$A$49,0),MATCH(orders!I$1,products!$A$1:$G$1,0))="Rob","Robusta",IF(INDEX(products!$A$1:$G$49,MATCH(orders!$D237,products!$A$1:$A$49,0),MATCH(orders!I$1,products!$A$1:$G$1,0))="Exc","Excelsa",IF(INDEX(products!$A$1:$G$49,MATCH(orders!$D237,products!$A$1:$A$49,0),MATCH(orders!I$1,products!$A$1:$G$1,0))="Ara","Arabica","Liberica")))</f>
        <v>Liberica</v>
      </c>
      <c r="J237" s="26" t="str">
        <f>IF(INDEX(products!$A$1:$G$49,MATCH(orders!$D237,products!$A$1:$A$49,0),MATCH(orders!J$1,products!$A$1:$G$1,0))="M","Medium",IF(INDEX(products!$A$1:$G$49,MATCH(orders!$D237,products!$A$1:$A$49,0),MATCH(orders!J$1,products!$A$1:$G$1,0))="L","Light","Dark"))</f>
        <v>Light</v>
      </c>
      <c r="K237" s="27">
        <f>INDEX(products!$A$1:$G$49,MATCH(orders!$D237,products!$A$1:$A$49,0),MATCH(orders!K$1,products!$A$1:$G$1,0))</f>
        <v>2.5</v>
      </c>
      <c r="L237" s="28">
        <f>INDEX(products!$A$1:$G$49,MATCH(orders!$D237,products!$A$1:$A$49,0),MATCH(orders!L$1,products!$A$1:$G$1,0))</f>
        <v>36.454999999999998</v>
      </c>
      <c r="M237" s="21">
        <f>E237*L237</f>
        <v>182.27499999999998</v>
      </c>
      <c r="N237" s="7" t="str">
        <f>VLOOKUP(orders!$F237,customers!B$1:I$1001,8,FALSE)</f>
        <v>No</v>
      </c>
    </row>
    <row r="238" spans="1:14" x14ac:dyDescent="0.3">
      <c r="A238" s="12" t="s">
        <v>1822</v>
      </c>
      <c r="B238" s="18">
        <v>43873</v>
      </c>
      <c r="C238" s="12" t="s">
        <v>1823</v>
      </c>
      <c r="D238" s="6" t="s">
        <v>6165</v>
      </c>
      <c r="E238" s="12">
        <v>3</v>
      </c>
      <c r="F238" s="12" t="str">
        <f>VLOOKUP(C238,customers!A$1:I$1001,2,FALSE)</f>
        <v>Carlie Harce</v>
      </c>
      <c r="G238" s="12" t="str">
        <f>IF(VLOOKUP(C238,customers!A$1:I$1001,3,FALSE)=0," ",VLOOKUP(C238,customers!A$1:I$1001,3,FALSE))</f>
        <v>charce6k@cafepress.com</v>
      </c>
      <c r="H238" s="12" t="str">
        <f>VLOOKUP(C238,customers!A$1:I$1001,7,FALSE)</f>
        <v>Ireland</v>
      </c>
      <c r="I238" s="15" t="str">
        <f>IF(INDEX(products!$A$1:$G$49,MATCH(orders!$D238,products!$A$1:$A$49,0),MATCH(orders!I$1,products!$A$1:$G$1,0))="Rob","Robusta",IF(INDEX(products!$A$1:$G$49,MATCH(orders!$D238,products!$A$1:$A$49,0),MATCH(orders!I$1,products!$A$1:$G$1,0))="Exc","Excelsa",IF(INDEX(products!$A$1:$G$49,MATCH(orders!$D238,products!$A$1:$A$49,0),MATCH(orders!I$1,products!$A$1:$G$1,0))="Ara","Arabica","Liberica")))</f>
        <v>Liberica</v>
      </c>
      <c r="J238" s="15" t="str">
        <f>IF(INDEX(products!$A$1:$G$49,MATCH(orders!$D238,products!$A$1:$A$49,0),MATCH(orders!J$1,products!$A$1:$G$1,0))="M","Medium",IF(INDEX(products!$A$1:$G$49,MATCH(orders!$D238,products!$A$1:$A$49,0),MATCH(orders!J$1,products!$A$1:$G$1,0))="L","Light","Dark"))</f>
        <v>Dark</v>
      </c>
      <c r="K238" s="24">
        <f>INDEX(products!$A$1:$G$49,MATCH(orders!$D238,products!$A$1:$A$49,0),MATCH(orders!K$1,products!$A$1:$G$1,0))</f>
        <v>2.5</v>
      </c>
      <c r="L238" s="25">
        <f>INDEX(products!$A$1:$G$49,MATCH(orders!$D238,products!$A$1:$A$49,0),MATCH(orders!L$1,products!$A$1:$G$1,0))</f>
        <v>29.784999999999997</v>
      </c>
      <c r="M238" s="22">
        <f>E238*L238</f>
        <v>89.35499999999999</v>
      </c>
      <c r="N238" s="6" t="str">
        <f>VLOOKUP(orders!$F238,customers!B$1:I$1001,8,FALSE)</f>
        <v>No</v>
      </c>
    </row>
    <row r="239" spans="1:14" x14ac:dyDescent="0.3">
      <c r="A239" s="2" t="s">
        <v>1828</v>
      </c>
      <c r="B239" s="17">
        <v>44563</v>
      </c>
      <c r="C239" s="2" t="s">
        <v>1829</v>
      </c>
      <c r="D239" s="7" t="s">
        <v>6178</v>
      </c>
      <c r="E239" s="2">
        <v>1</v>
      </c>
      <c r="F239" s="2" t="str">
        <f>VLOOKUP(C239,customers!A$1:I$1001,2,FALSE)</f>
        <v>Craggy Bril</v>
      </c>
      <c r="G239" s="2" t="str">
        <f>IF(VLOOKUP(C239,customers!A$1:I$1001,3,FALSE)=0," ",VLOOKUP(C239,customers!A$1:I$1001,3,FALSE))</f>
        <v xml:space="preserve"> </v>
      </c>
      <c r="H239" s="2" t="str">
        <f>VLOOKUP(C239,customers!A$1:I$1001,7,FALSE)</f>
        <v>United States</v>
      </c>
      <c r="I239" s="26" t="str">
        <f>IF(INDEX(products!$A$1:$G$49,MATCH(orders!$D239,products!$A$1:$A$49,0),MATCH(orders!I$1,products!$A$1:$G$1,0))="Rob","Robusta",IF(INDEX(products!$A$1:$G$49,MATCH(orders!$D239,products!$A$1:$A$49,0),MATCH(orders!I$1,products!$A$1:$G$1,0))="Exc","Excelsa",IF(INDEX(products!$A$1:$G$49,MATCH(orders!$D239,products!$A$1:$A$49,0),MATCH(orders!I$1,products!$A$1:$G$1,0))="Ara","Arabica","Liberica")))</f>
        <v>Robusta</v>
      </c>
      <c r="J239" s="26" t="str">
        <f>IF(INDEX(products!$A$1:$G$49,MATCH(orders!$D239,products!$A$1:$A$49,0),MATCH(orders!J$1,products!$A$1:$G$1,0))="M","Medium",IF(INDEX(products!$A$1:$G$49,MATCH(orders!$D239,products!$A$1:$A$49,0),MATCH(orders!J$1,products!$A$1:$G$1,0))="L","Light","Dark"))</f>
        <v>Light</v>
      </c>
      <c r="K239" s="27">
        <f>INDEX(products!$A$1:$G$49,MATCH(orders!$D239,products!$A$1:$A$49,0),MATCH(orders!K$1,products!$A$1:$G$1,0))</f>
        <v>0.2</v>
      </c>
      <c r="L239" s="28">
        <f>INDEX(products!$A$1:$G$49,MATCH(orders!$D239,products!$A$1:$A$49,0),MATCH(orders!L$1,products!$A$1:$G$1,0))</f>
        <v>3.5849999999999995</v>
      </c>
      <c r="M239" s="21">
        <f>E239*L239</f>
        <v>3.5849999999999995</v>
      </c>
      <c r="N239" s="7" t="str">
        <f>VLOOKUP(orders!$F239,customers!B$1:I$1001,8,FALSE)</f>
        <v>Yes</v>
      </c>
    </row>
    <row r="240" spans="1:14" x14ac:dyDescent="0.3">
      <c r="A240" s="12" t="s">
        <v>1833</v>
      </c>
      <c r="B240" s="18">
        <v>44172</v>
      </c>
      <c r="C240" s="12" t="s">
        <v>1834</v>
      </c>
      <c r="D240" s="6" t="s">
        <v>6151</v>
      </c>
      <c r="E240" s="12">
        <v>2</v>
      </c>
      <c r="F240" s="12" t="str">
        <f>VLOOKUP(C240,customers!A$1:I$1001,2,FALSE)</f>
        <v>Friederike Drysdale</v>
      </c>
      <c r="G240" s="12" t="str">
        <f>IF(VLOOKUP(C240,customers!A$1:I$1001,3,FALSE)=0," ",VLOOKUP(C240,customers!A$1:I$1001,3,FALSE))</f>
        <v>fdrysdale6m@symantec.com</v>
      </c>
      <c r="H240" s="12" t="str">
        <f>VLOOKUP(C240,customers!A$1:I$1001,7,FALSE)</f>
        <v>United States</v>
      </c>
      <c r="I240" s="15" t="str">
        <f>IF(INDEX(products!$A$1:$G$49,MATCH(orders!$D240,products!$A$1:$A$49,0),MATCH(orders!I$1,products!$A$1:$G$1,0))="Rob","Robusta",IF(INDEX(products!$A$1:$G$49,MATCH(orders!$D240,products!$A$1:$A$49,0),MATCH(orders!I$1,products!$A$1:$G$1,0))="Exc","Excelsa",IF(INDEX(products!$A$1:$G$49,MATCH(orders!$D240,products!$A$1:$A$49,0),MATCH(orders!I$1,products!$A$1:$G$1,0))="Ara","Arabica","Liberica")))</f>
        <v>Robusta</v>
      </c>
      <c r="J240" s="15" t="str">
        <f>IF(INDEX(products!$A$1:$G$49,MATCH(orders!$D240,products!$A$1:$A$49,0),MATCH(orders!J$1,products!$A$1:$G$1,0))="M","Medium",IF(INDEX(products!$A$1:$G$49,MATCH(orders!$D240,products!$A$1:$A$49,0),MATCH(orders!J$1,products!$A$1:$G$1,0))="L","Light","Dark"))</f>
        <v>Medium</v>
      </c>
      <c r="K240" s="24">
        <f>INDEX(products!$A$1:$G$49,MATCH(orders!$D240,products!$A$1:$A$49,0),MATCH(orders!K$1,products!$A$1:$G$1,0))</f>
        <v>2.5</v>
      </c>
      <c r="L240" s="25">
        <f>INDEX(products!$A$1:$G$49,MATCH(orders!$D240,products!$A$1:$A$49,0),MATCH(orders!L$1,products!$A$1:$G$1,0))</f>
        <v>22.884999999999998</v>
      </c>
      <c r="M240" s="22">
        <f>E240*L240</f>
        <v>45.769999999999996</v>
      </c>
      <c r="N240" s="6" t="str">
        <f>VLOOKUP(orders!$F240,customers!B$1:I$1001,8,FALSE)</f>
        <v>Yes</v>
      </c>
    </row>
    <row r="241" spans="1:14" x14ac:dyDescent="0.3">
      <c r="A241" s="2" t="s">
        <v>1839</v>
      </c>
      <c r="B241" s="17">
        <v>43881</v>
      </c>
      <c r="C241" s="2" t="s">
        <v>1840</v>
      </c>
      <c r="D241" s="7" t="s">
        <v>6171</v>
      </c>
      <c r="E241" s="2">
        <v>4</v>
      </c>
      <c r="F241" s="2" t="str">
        <f>VLOOKUP(C241,customers!A$1:I$1001,2,FALSE)</f>
        <v>Devon Magowan</v>
      </c>
      <c r="G241" s="2" t="str">
        <f>IF(VLOOKUP(C241,customers!A$1:I$1001,3,FALSE)=0," ",VLOOKUP(C241,customers!A$1:I$1001,3,FALSE))</f>
        <v>dmagowan6n@fc2.com</v>
      </c>
      <c r="H241" s="2" t="str">
        <f>VLOOKUP(C241,customers!A$1:I$1001,7,FALSE)</f>
        <v>United States</v>
      </c>
      <c r="I241" s="26" t="str">
        <f>IF(INDEX(products!$A$1:$G$49,MATCH(orders!$D241,products!$A$1:$A$49,0),MATCH(orders!I$1,products!$A$1:$G$1,0))="Rob","Robusta",IF(INDEX(products!$A$1:$G$49,MATCH(orders!$D241,products!$A$1:$A$49,0),MATCH(orders!I$1,products!$A$1:$G$1,0))="Exc","Excelsa",IF(INDEX(products!$A$1:$G$49,MATCH(orders!$D241,products!$A$1:$A$49,0),MATCH(orders!I$1,products!$A$1:$G$1,0))="Ara","Arabica","Liberica")))</f>
        <v>Excelsa</v>
      </c>
      <c r="J241" s="26" t="str">
        <f>IF(INDEX(products!$A$1:$G$49,MATCH(orders!$D241,products!$A$1:$A$49,0),MATCH(orders!J$1,products!$A$1:$G$1,0))="M","Medium",IF(INDEX(products!$A$1:$G$49,MATCH(orders!$D241,products!$A$1:$A$49,0),MATCH(orders!J$1,products!$A$1:$G$1,0))="L","Light","Dark"))</f>
        <v>Light</v>
      </c>
      <c r="K241" s="27">
        <f>INDEX(products!$A$1:$G$49,MATCH(orders!$D241,products!$A$1:$A$49,0),MATCH(orders!K$1,products!$A$1:$G$1,0))</f>
        <v>1</v>
      </c>
      <c r="L241" s="28">
        <f>INDEX(products!$A$1:$G$49,MATCH(orders!$D241,products!$A$1:$A$49,0),MATCH(orders!L$1,products!$A$1:$G$1,0))</f>
        <v>14.85</v>
      </c>
      <c r="M241" s="21">
        <f>E241*L241</f>
        <v>59.4</v>
      </c>
      <c r="N241" s="7" t="str">
        <f>VLOOKUP(orders!$F241,customers!B$1:I$1001,8,FALSE)</f>
        <v>No</v>
      </c>
    </row>
    <row r="242" spans="1:14" x14ac:dyDescent="0.3">
      <c r="A242" s="12" t="s">
        <v>1845</v>
      </c>
      <c r="B242" s="18">
        <v>43993</v>
      </c>
      <c r="C242" s="12" t="s">
        <v>1846</v>
      </c>
      <c r="D242" s="6" t="s">
        <v>6175</v>
      </c>
      <c r="E242" s="12">
        <v>6</v>
      </c>
      <c r="F242" s="12" t="str">
        <f>VLOOKUP(C242,customers!A$1:I$1001,2,FALSE)</f>
        <v>Codi Littrell</v>
      </c>
      <c r="G242" s="12" t="str">
        <f>IF(VLOOKUP(C242,customers!A$1:I$1001,3,FALSE)=0," ",VLOOKUP(C242,customers!A$1:I$1001,3,FALSE))</f>
        <v xml:space="preserve"> </v>
      </c>
      <c r="H242" s="12" t="str">
        <f>VLOOKUP(C242,customers!A$1:I$1001,7,FALSE)</f>
        <v>United States</v>
      </c>
      <c r="I242" s="15" t="str">
        <f>IF(INDEX(products!$A$1:$G$49,MATCH(orders!$D242,products!$A$1:$A$49,0),MATCH(orders!I$1,products!$A$1:$G$1,0))="Rob","Robusta",IF(INDEX(products!$A$1:$G$49,MATCH(orders!$D242,products!$A$1:$A$49,0),MATCH(orders!I$1,products!$A$1:$G$1,0))="Exc","Excelsa",IF(INDEX(products!$A$1:$G$49,MATCH(orders!$D242,products!$A$1:$A$49,0),MATCH(orders!I$1,products!$A$1:$G$1,0))="Ara","Arabica","Liberica")))</f>
        <v>Arabica</v>
      </c>
      <c r="J242" s="15" t="str">
        <f>IF(INDEX(products!$A$1:$G$49,MATCH(orders!$D242,products!$A$1:$A$49,0),MATCH(orders!J$1,products!$A$1:$G$1,0))="M","Medium",IF(INDEX(products!$A$1:$G$49,MATCH(orders!$D242,products!$A$1:$A$49,0),MATCH(orders!J$1,products!$A$1:$G$1,0))="L","Light","Dark"))</f>
        <v>Medium</v>
      </c>
      <c r="K242" s="24">
        <f>INDEX(products!$A$1:$G$49,MATCH(orders!$D242,products!$A$1:$A$49,0),MATCH(orders!K$1,products!$A$1:$G$1,0))</f>
        <v>2.5</v>
      </c>
      <c r="L242" s="25">
        <f>INDEX(products!$A$1:$G$49,MATCH(orders!$D242,products!$A$1:$A$49,0),MATCH(orders!L$1,products!$A$1:$G$1,0))</f>
        <v>25.874999999999996</v>
      </c>
      <c r="M242" s="22">
        <f>E242*L242</f>
        <v>155.24999999999997</v>
      </c>
      <c r="N242" s="6" t="str">
        <f>VLOOKUP(orders!$F242,customers!B$1:I$1001,8,FALSE)</f>
        <v>Yes</v>
      </c>
    </row>
    <row r="243" spans="1:14" x14ac:dyDescent="0.3">
      <c r="A243" s="2" t="s">
        <v>1849</v>
      </c>
      <c r="B243" s="17">
        <v>44082</v>
      </c>
      <c r="C243" s="2" t="s">
        <v>1850</v>
      </c>
      <c r="D243" s="7" t="s">
        <v>6151</v>
      </c>
      <c r="E243" s="2">
        <v>2</v>
      </c>
      <c r="F243" s="2" t="str">
        <f>VLOOKUP(C243,customers!A$1:I$1001,2,FALSE)</f>
        <v>Christel Speak</v>
      </c>
      <c r="G243" s="2" t="str">
        <f>IF(VLOOKUP(C243,customers!A$1:I$1001,3,FALSE)=0," ",VLOOKUP(C243,customers!A$1:I$1001,3,FALSE))</f>
        <v xml:space="preserve"> </v>
      </c>
      <c r="H243" s="2" t="str">
        <f>VLOOKUP(C243,customers!A$1:I$1001,7,FALSE)</f>
        <v>United States</v>
      </c>
      <c r="I243" s="26" t="str">
        <f>IF(INDEX(products!$A$1:$G$49,MATCH(orders!$D243,products!$A$1:$A$49,0),MATCH(orders!I$1,products!$A$1:$G$1,0))="Rob","Robusta",IF(INDEX(products!$A$1:$G$49,MATCH(orders!$D243,products!$A$1:$A$49,0),MATCH(orders!I$1,products!$A$1:$G$1,0))="Exc","Excelsa",IF(INDEX(products!$A$1:$G$49,MATCH(orders!$D243,products!$A$1:$A$49,0),MATCH(orders!I$1,products!$A$1:$G$1,0))="Ara","Arabica","Liberica")))</f>
        <v>Robusta</v>
      </c>
      <c r="J243" s="26" t="str">
        <f>IF(INDEX(products!$A$1:$G$49,MATCH(orders!$D243,products!$A$1:$A$49,0),MATCH(orders!J$1,products!$A$1:$G$1,0))="M","Medium",IF(INDEX(products!$A$1:$G$49,MATCH(orders!$D243,products!$A$1:$A$49,0),MATCH(orders!J$1,products!$A$1:$G$1,0))="L","Light","Dark"))</f>
        <v>Medium</v>
      </c>
      <c r="K243" s="27">
        <f>INDEX(products!$A$1:$G$49,MATCH(orders!$D243,products!$A$1:$A$49,0),MATCH(orders!K$1,products!$A$1:$G$1,0))</f>
        <v>2.5</v>
      </c>
      <c r="L243" s="28">
        <f>INDEX(products!$A$1:$G$49,MATCH(orders!$D243,products!$A$1:$A$49,0),MATCH(orders!L$1,products!$A$1:$G$1,0))</f>
        <v>22.884999999999998</v>
      </c>
      <c r="M243" s="21">
        <f>E243*L243</f>
        <v>45.769999999999996</v>
      </c>
      <c r="N243" s="7" t="str">
        <f>VLOOKUP(orders!$F243,customers!B$1:I$1001,8,FALSE)</f>
        <v>No</v>
      </c>
    </row>
    <row r="244" spans="1:14" x14ac:dyDescent="0.3">
      <c r="A244" s="12" t="s">
        <v>1854</v>
      </c>
      <c r="B244" s="18">
        <v>43918</v>
      </c>
      <c r="C244" s="12" t="s">
        <v>1855</v>
      </c>
      <c r="D244" s="6" t="s">
        <v>6183</v>
      </c>
      <c r="E244" s="12">
        <v>3</v>
      </c>
      <c r="F244" s="12" t="str">
        <f>VLOOKUP(C244,customers!A$1:I$1001,2,FALSE)</f>
        <v>Sibella Rushbrooke</v>
      </c>
      <c r="G244" s="12" t="str">
        <f>IF(VLOOKUP(C244,customers!A$1:I$1001,3,FALSE)=0," ",VLOOKUP(C244,customers!A$1:I$1001,3,FALSE))</f>
        <v>srushbrooke6q@youku.com</v>
      </c>
      <c r="H244" s="12" t="str">
        <f>VLOOKUP(C244,customers!A$1:I$1001,7,FALSE)</f>
        <v>United States</v>
      </c>
      <c r="I244" s="15" t="str">
        <f>IF(INDEX(products!$A$1:$G$49,MATCH(orders!$D244,products!$A$1:$A$49,0),MATCH(orders!I$1,products!$A$1:$G$1,0))="Rob","Robusta",IF(INDEX(products!$A$1:$G$49,MATCH(orders!$D244,products!$A$1:$A$49,0),MATCH(orders!I$1,products!$A$1:$G$1,0))="Exc","Excelsa",IF(INDEX(products!$A$1:$G$49,MATCH(orders!$D244,products!$A$1:$A$49,0),MATCH(orders!I$1,products!$A$1:$G$1,0))="Ara","Arabica","Liberica")))</f>
        <v>Excelsa</v>
      </c>
      <c r="J244" s="15" t="str">
        <f>IF(INDEX(products!$A$1:$G$49,MATCH(orders!$D244,products!$A$1:$A$49,0),MATCH(orders!J$1,products!$A$1:$G$1,0))="M","Medium",IF(INDEX(products!$A$1:$G$49,MATCH(orders!$D244,products!$A$1:$A$49,0),MATCH(orders!J$1,products!$A$1:$G$1,0))="L","Light","Dark"))</f>
        <v>Dark</v>
      </c>
      <c r="K244" s="24">
        <f>INDEX(products!$A$1:$G$49,MATCH(orders!$D244,products!$A$1:$A$49,0),MATCH(orders!K$1,products!$A$1:$G$1,0))</f>
        <v>1</v>
      </c>
      <c r="L244" s="25">
        <f>INDEX(products!$A$1:$G$49,MATCH(orders!$D244,products!$A$1:$A$49,0),MATCH(orders!L$1,products!$A$1:$G$1,0))</f>
        <v>12.15</v>
      </c>
      <c r="M244" s="22">
        <f>E244*L244</f>
        <v>36.450000000000003</v>
      </c>
      <c r="N244" s="6" t="str">
        <f>VLOOKUP(orders!$F244,customers!B$1:I$1001,8,FALSE)</f>
        <v>Yes</v>
      </c>
    </row>
    <row r="245" spans="1:14" x14ac:dyDescent="0.3">
      <c r="A245" s="2" t="s">
        <v>1860</v>
      </c>
      <c r="B245" s="17">
        <v>44114</v>
      </c>
      <c r="C245" s="2" t="s">
        <v>1861</v>
      </c>
      <c r="D245" s="7" t="s">
        <v>6144</v>
      </c>
      <c r="E245" s="2">
        <v>4</v>
      </c>
      <c r="F245" s="2" t="str">
        <f>VLOOKUP(C245,customers!A$1:I$1001,2,FALSE)</f>
        <v>Tammie Drynan</v>
      </c>
      <c r="G245" s="2" t="str">
        <f>IF(VLOOKUP(C245,customers!A$1:I$1001,3,FALSE)=0," ",VLOOKUP(C245,customers!A$1:I$1001,3,FALSE))</f>
        <v>tdrynan6r@deviantart.com</v>
      </c>
      <c r="H245" s="2" t="str">
        <f>VLOOKUP(C245,customers!A$1:I$1001,7,FALSE)</f>
        <v>United States</v>
      </c>
      <c r="I245" s="26" t="str">
        <f>IF(INDEX(products!$A$1:$G$49,MATCH(orders!$D245,products!$A$1:$A$49,0),MATCH(orders!I$1,products!$A$1:$G$1,0))="Rob","Robusta",IF(INDEX(products!$A$1:$G$49,MATCH(orders!$D245,products!$A$1:$A$49,0),MATCH(orders!I$1,products!$A$1:$G$1,0))="Exc","Excelsa",IF(INDEX(products!$A$1:$G$49,MATCH(orders!$D245,products!$A$1:$A$49,0),MATCH(orders!I$1,products!$A$1:$G$1,0))="Ara","Arabica","Liberica")))</f>
        <v>Excelsa</v>
      </c>
      <c r="J245" s="26" t="str">
        <f>IF(INDEX(products!$A$1:$G$49,MATCH(orders!$D245,products!$A$1:$A$49,0),MATCH(orders!J$1,products!$A$1:$G$1,0))="M","Medium",IF(INDEX(products!$A$1:$G$49,MATCH(orders!$D245,products!$A$1:$A$49,0),MATCH(orders!J$1,products!$A$1:$G$1,0))="L","Light","Dark"))</f>
        <v>Dark</v>
      </c>
      <c r="K245" s="27">
        <f>INDEX(products!$A$1:$G$49,MATCH(orders!$D245,products!$A$1:$A$49,0),MATCH(orders!K$1,products!$A$1:$G$1,0))</f>
        <v>0.5</v>
      </c>
      <c r="L245" s="28">
        <f>INDEX(products!$A$1:$G$49,MATCH(orders!$D245,products!$A$1:$A$49,0),MATCH(orders!L$1,products!$A$1:$G$1,0))</f>
        <v>7.29</v>
      </c>
      <c r="M245" s="21">
        <f>E245*L245</f>
        <v>29.16</v>
      </c>
      <c r="N245" s="7" t="str">
        <f>VLOOKUP(orders!$F245,customers!B$1:I$1001,8,FALSE)</f>
        <v>Yes</v>
      </c>
    </row>
    <row r="246" spans="1:14" x14ac:dyDescent="0.3">
      <c r="A246" s="12" t="s">
        <v>1866</v>
      </c>
      <c r="B246" s="18">
        <v>44702</v>
      </c>
      <c r="C246" s="12" t="s">
        <v>1867</v>
      </c>
      <c r="D246" s="6" t="s">
        <v>6181</v>
      </c>
      <c r="E246" s="12">
        <v>4</v>
      </c>
      <c r="F246" s="12" t="str">
        <f>VLOOKUP(C246,customers!A$1:I$1001,2,FALSE)</f>
        <v>Effie Yurkov</v>
      </c>
      <c r="G246" s="12" t="str">
        <f>IF(VLOOKUP(C246,customers!A$1:I$1001,3,FALSE)=0," ",VLOOKUP(C246,customers!A$1:I$1001,3,FALSE))</f>
        <v>eyurkov6s@hud.gov</v>
      </c>
      <c r="H246" s="12" t="str">
        <f>VLOOKUP(C246,customers!A$1:I$1001,7,FALSE)</f>
        <v>United States</v>
      </c>
      <c r="I246" s="15" t="str">
        <f>IF(INDEX(products!$A$1:$G$49,MATCH(orders!$D246,products!$A$1:$A$49,0),MATCH(orders!I$1,products!$A$1:$G$1,0))="Rob","Robusta",IF(INDEX(products!$A$1:$G$49,MATCH(orders!$D246,products!$A$1:$A$49,0),MATCH(orders!I$1,products!$A$1:$G$1,0))="Exc","Excelsa",IF(INDEX(products!$A$1:$G$49,MATCH(orders!$D246,products!$A$1:$A$49,0),MATCH(orders!I$1,products!$A$1:$G$1,0))="Ara","Arabica","Liberica")))</f>
        <v>Liberica</v>
      </c>
      <c r="J246" s="15" t="str">
        <f>IF(INDEX(products!$A$1:$G$49,MATCH(orders!$D246,products!$A$1:$A$49,0),MATCH(orders!J$1,products!$A$1:$G$1,0))="M","Medium",IF(INDEX(products!$A$1:$G$49,MATCH(orders!$D246,products!$A$1:$A$49,0),MATCH(orders!J$1,products!$A$1:$G$1,0))="L","Light","Dark"))</f>
        <v>Medium</v>
      </c>
      <c r="K246" s="24">
        <f>INDEX(products!$A$1:$G$49,MATCH(orders!$D246,products!$A$1:$A$49,0),MATCH(orders!K$1,products!$A$1:$G$1,0))</f>
        <v>2.5</v>
      </c>
      <c r="L246" s="25">
        <f>INDEX(products!$A$1:$G$49,MATCH(orders!$D246,products!$A$1:$A$49,0),MATCH(orders!L$1,products!$A$1:$G$1,0))</f>
        <v>33.464999999999996</v>
      </c>
      <c r="M246" s="22">
        <f>E246*L246</f>
        <v>133.85999999999999</v>
      </c>
      <c r="N246" s="6" t="str">
        <f>VLOOKUP(orders!$F246,customers!B$1:I$1001,8,FALSE)</f>
        <v>No</v>
      </c>
    </row>
    <row r="247" spans="1:14" x14ac:dyDescent="0.3">
      <c r="A247" s="2" t="s">
        <v>1872</v>
      </c>
      <c r="B247" s="17">
        <v>43951</v>
      </c>
      <c r="C247" s="2" t="s">
        <v>1873</v>
      </c>
      <c r="D247" s="7" t="s">
        <v>6145</v>
      </c>
      <c r="E247" s="2">
        <v>5</v>
      </c>
      <c r="F247" s="2" t="str">
        <f>VLOOKUP(C247,customers!A$1:I$1001,2,FALSE)</f>
        <v>Lexie Mallan</v>
      </c>
      <c r="G247" s="2" t="str">
        <f>IF(VLOOKUP(C247,customers!A$1:I$1001,3,FALSE)=0," ",VLOOKUP(C247,customers!A$1:I$1001,3,FALSE))</f>
        <v>lmallan6t@state.gov</v>
      </c>
      <c r="H247" s="2" t="str">
        <f>VLOOKUP(C247,customers!A$1:I$1001,7,FALSE)</f>
        <v>United States</v>
      </c>
      <c r="I247" s="26" t="str">
        <f>IF(INDEX(products!$A$1:$G$49,MATCH(orders!$D247,products!$A$1:$A$49,0),MATCH(orders!I$1,products!$A$1:$G$1,0))="Rob","Robusta",IF(INDEX(products!$A$1:$G$49,MATCH(orders!$D247,products!$A$1:$A$49,0),MATCH(orders!I$1,products!$A$1:$G$1,0))="Exc","Excelsa",IF(INDEX(products!$A$1:$G$49,MATCH(orders!$D247,products!$A$1:$A$49,0),MATCH(orders!I$1,products!$A$1:$G$1,0))="Ara","Arabica","Liberica")))</f>
        <v>Liberica</v>
      </c>
      <c r="J247" s="26" t="str">
        <f>IF(INDEX(products!$A$1:$G$49,MATCH(orders!$D247,products!$A$1:$A$49,0),MATCH(orders!J$1,products!$A$1:$G$1,0))="M","Medium",IF(INDEX(products!$A$1:$G$49,MATCH(orders!$D247,products!$A$1:$A$49,0),MATCH(orders!J$1,products!$A$1:$G$1,0))="L","Light","Dark"))</f>
        <v>Light</v>
      </c>
      <c r="K247" s="27">
        <f>INDEX(products!$A$1:$G$49,MATCH(orders!$D247,products!$A$1:$A$49,0),MATCH(orders!K$1,products!$A$1:$G$1,0))</f>
        <v>0.2</v>
      </c>
      <c r="L247" s="28">
        <f>INDEX(products!$A$1:$G$49,MATCH(orders!$D247,products!$A$1:$A$49,0),MATCH(orders!L$1,products!$A$1:$G$1,0))</f>
        <v>4.7549999999999999</v>
      </c>
      <c r="M247" s="21">
        <f>E247*L247</f>
        <v>23.774999999999999</v>
      </c>
      <c r="N247" s="7" t="str">
        <f>VLOOKUP(orders!$F247,customers!B$1:I$1001,8,FALSE)</f>
        <v>Yes</v>
      </c>
    </row>
    <row r="248" spans="1:14" x14ac:dyDescent="0.3">
      <c r="A248" s="12" t="s">
        <v>1878</v>
      </c>
      <c r="B248" s="18">
        <v>44542</v>
      </c>
      <c r="C248" s="12" t="s">
        <v>1879</v>
      </c>
      <c r="D248" s="6" t="s">
        <v>6143</v>
      </c>
      <c r="E248" s="12">
        <v>3</v>
      </c>
      <c r="F248" s="12" t="str">
        <f>VLOOKUP(C248,customers!A$1:I$1001,2,FALSE)</f>
        <v>Georgena Bentjens</v>
      </c>
      <c r="G248" s="12" t="str">
        <f>IF(VLOOKUP(C248,customers!A$1:I$1001,3,FALSE)=0," ",VLOOKUP(C248,customers!A$1:I$1001,3,FALSE))</f>
        <v>gbentjens6u@netlog.com</v>
      </c>
      <c r="H248" s="12" t="str">
        <f>VLOOKUP(C248,customers!A$1:I$1001,7,FALSE)</f>
        <v>United Kingdom</v>
      </c>
      <c r="I248" s="15" t="str">
        <f>IF(INDEX(products!$A$1:$G$49,MATCH(orders!$D248,products!$A$1:$A$49,0),MATCH(orders!I$1,products!$A$1:$G$1,0))="Rob","Robusta",IF(INDEX(products!$A$1:$G$49,MATCH(orders!$D248,products!$A$1:$A$49,0),MATCH(orders!I$1,products!$A$1:$G$1,0))="Exc","Excelsa",IF(INDEX(products!$A$1:$G$49,MATCH(orders!$D248,products!$A$1:$A$49,0),MATCH(orders!I$1,products!$A$1:$G$1,0))="Ara","Arabica","Liberica")))</f>
        <v>Liberica</v>
      </c>
      <c r="J248" s="15" t="str">
        <f>IF(INDEX(products!$A$1:$G$49,MATCH(orders!$D248,products!$A$1:$A$49,0),MATCH(orders!J$1,products!$A$1:$G$1,0))="M","Medium",IF(INDEX(products!$A$1:$G$49,MATCH(orders!$D248,products!$A$1:$A$49,0),MATCH(orders!J$1,products!$A$1:$G$1,0))="L","Light","Dark"))</f>
        <v>Dark</v>
      </c>
      <c r="K248" s="24">
        <f>INDEX(products!$A$1:$G$49,MATCH(orders!$D248,products!$A$1:$A$49,0),MATCH(orders!K$1,products!$A$1:$G$1,0))</f>
        <v>1</v>
      </c>
      <c r="L248" s="25">
        <f>INDEX(products!$A$1:$G$49,MATCH(orders!$D248,products!$A$1:$A$49,0),MATCH(orders!L$1,products!$A$1:$G$1,0))</f>
        <v>12.95</v>
      </c>
      <c r="M248" s="22">
        <f>E248*L248</f>
        <v>38.849999999999994</v>
      </c>
      <c r="N248" s="6" t="str">
        <f>VLOOKUP(orders!$F248,customers!B$1:I$1001,8,FALSE)</f>
        <v>No</v>
      </c>
    </row>
    <row r="249" spans="1:14" x14ac:dyDescent="0.3">
      <c r="A249" s="2" t="s">
        <v>1884</v>
      </c>
      <c r="B249" s="17">
        <v>44131</v>
      </c>
      <c r="C249" s="2" t="s">
        <v>1885</v>
      </c>
      <c r="D249" s="7" t="s">
        <v>6178</v>
      </c>
      <c r="E249" s="2">
        <v>6</v>
      </c>
      <c r="F249" s="2" t="str">
        <f>VLOOKUP(C249,customers!A$1:I$1001,2,FALSE)</f>
        <v>Delmar Beasant</v>
      </c>
      <c r="G249" s="2" t="str">
        <f>IF(VLOOKUP(C249,customers!A$1:I$1001,3,FALSE)=0," ",VLOOKUP(C249,customers!A$1:I$1001,3,FALSE))</f>
        <v xml:space="preserve"> </v>
      </c>
      <c r="H249" s="2" t="str">
        <f>VLOOKUP(C249,customers!A$1:I$1001,7,FALSE)</f>
        <v>Ireland</v>
      </c>
      <c r="I249" s="26" t="str">
        <f>IF(INDEX(products!$A$1:$G$49,MATCH(orders!$D249,products!$A$1:$A$49,0),MATCH(orders!I$1,products!$A$1:$G$1,0))="Rob","Robusta",IF(INDEX(products!$A$1:$G$49,MATCH(orders!$D249,products!$A$1:$A$49,0),MATCH(orders!I$1,products!$A$1:$G$1,0))="Exc","Excelsa",IF(INDEX(products!$A$1:$G$49,MATCH(orders!$D249,products!$A$1:$A$49,0),MATCH(orders!I$1,products!$A$1:$G$1,0))="Ara","Arabica","Liberica")))</f>
        <v>Robusta</v>
      </c>
      <c r="J249" s="26" t="str">
        <f>IF(INDEX(products!$A$1:$G$49,MATCH(orders!$D249,products!$A$1:$A$49,0),MATCH(orders!J$1,products!$A$1:$G$1,0))="M","Medium",IF(INDEX(products!$A$1:$G$49,MATCH(orders!$D249,products!$A$1:$A$49,0),MATCH(orders!J$1,products!$A$1:$G$1,0))="L","Light","Dark"))</f>
        <v>Light</v>
      </c>
      <c r="K249" s="27">
        <f>INDEX(products!$A$1:$G$49,MATCH(orders!$D249,products!$A$1:$A$49,0),MATCH(orders!K$1,products!$A$1:$G$1,0))</f>
        <v>0.2</v>
      </c>
      <c r="L249" s="28">
        <f>INDEX(products!$A$1:$G$49,MATCH(orders!$D249,products!$A$1:$A$49,0),MATCH(orders!L$1,products!$A$1:$G$1,0))</f>
        <v>3.5849999999999995</v>
      </c>
      <c r="M249" s="21">
        <f>E249*L249</f>
        <v>21.509999999999998</v>
      </c>
      <c r="N249" s="7" t="str">
        <f>VLOOKUP(orders!$F249,customers!B$1:I$1001,8,FALSE)</f>
        <v>Yes</v>
      </c>
    </row>
    <row r="250" spans="1:14" x14ac:dyDescent="0.3">
      <c r="A250" s="12" t="s">
        <v>1889</v>
      </c>
      <c r="B250" s="18">
        <v>44019</v>
      </c>
      <c r="C250" s="12" t="s">
        <v>1890</v>
      </c>
      <c r="D250" s="6" t="s">
        <v>6147</v>
      </c>
      <c r="E250" s="12">
        <v>1</v>
      </c>
      <c r="F250" s="12" t="str">
        <f>VLOOKUP(C250,customers!A$1:I$1001,2,FALSE)</f>
        <v>Lyn Entwistle</v>
      </c>
      <c r="G250" s="12" t="str">
        <f>IF(VLOOKUP(C250,customers!A$1:I$1001,3,FALSE)=0," ",VLOOKUP(C250,customers!A$1:I$1001,3,FALSE))</f>
        <v>lentwistle6w@omniture.com</v>
      </c>
      <c r="H250" s="12" t="str">
        <f>VLOOKUP(C250,customers!A$1:I$1001,7,FALSE)</f>
        <v>United States</v>
      </c>
      <c r="I250" s="15" t="str">
        <f>IF(INDEX(products!$A$1:$G$49,MATCH(orders!$D250,products!$A$1:$A$49,0),MATCH(orders!I$1,products!$A$1:$G$1,0))="Rob","Robusta",IF(INDEX(products!$A$1:$G$49,MATCH(orders!$D250,products!$A$1:$A$49,0),MATCH(orders!I$1,products!$A$1:$G$1,0))="Exc","Excelsa",IF(INDEX(products!$A$1:$G$49,MATCH(orders!$D250,products!$A$1:$A$49,0),MATCH(orders!I$1,products!$A$1:$G$1,0))="Ara","Arabica","Liberica")))</f>
        <v>Arabica</v>
      </c>
      <c r="J250" s="15" t="str">
        <f>IF(INDEX(products!$A$1:$G$49,MATCH(orders!$D250,products!$A$1:$A$49,0),MATCH(orders!J$1,products!$A$1:$G$1,0))="M","Medium",IF(INDEX(products!$A$1:$G$49,MATCH(orders!$D250,products!$A$1:$A$49,0),MATCH(orders!J$1,products!$A$1:$G$1,0))="L","Light","Dark"))</f>
        <v>Dark</v>
      </c>
      <c r="K250" s="24">
        <f>INDEX(products!$A$1:$G$49,MATCH(orders!$D250,products!$A$1:$A$49,0),MATCH(orders!K$1,products!$A$1:$G$1,0))</f>
        <v>1</v>
      </c>
      <c r="L250" s="25">
        <f>INDEX(products!$A$1:$G$49,MATCH(orders!$D250,products!$A$1:$A$49,0),MATCH(orders!L$1,products!$A$1:$G$1,0))</f>
        <v>9.9499999999999993</v>
      </c>
      <c r="M250" s="22">
        <f>E250*L250</f>
        <v>9.9499999999999993</v>
      </c>
      <c r="N250" s="6" t="str">
        <f>VLOOKUP(orders!$F250,customers!B$1:I$1001,8,FALSE)</f>
        <v>Yes</v>
      </c>
    </row>
    <row r="251" spans="1:14" x14ac:dyDescent="0.3">
      <c r="A251" s="2" t="s">
        <v>1895</v>
      </c>
      <c r="B251" s="17">
        <v>43861</v>
      </c>
      <c r="C251" s="2" t="s">
        <v>1935</v>
      </c>
      <c r="D251" s="7" t="s">
        <v>6170</v>
      </c>
      <c r="E251" s="2">
        <v>1</v>
      </c>
      <c r="F251" s="2" t="str">
        <f>VLOOKUP(C251,customers!A$1:I$1001,2,FALSE)</f>
        <v>Zacharias Kiffe</v>
      </c>
      <c r="G251" s="2" t="str">
        <f>IF(VLOOKUP(C251,customers!A$1:I$1001,3,FALSE)=0," ",VLOOKUP(C251,customers!A$1:I$1001,3,FALSE))</f>
        <v>zkiffe74@cyberchimps.com</v>
      </c>
      <c r="H251" s="2" t="str">
        <f>VLOOKUP(C251,customers!A$1:I$1001,7,FALSE)</f>
        <v>United States</v>
      </c>
      <c r="I251" s="26" t="str">
        <f>IF(INDEX(products!$A$1:$G$49,MATCH(orders!$D251,products!$A$1:$A$49,0),MATCH(orders!I$1,products!$A$1:$G$1,0))="Rob","Robusta",IF(INDEX(products!$A$1:$G$49,MATCH(orders!$D251,products!$A$1:$A$49,0),MATCH(orders!I$1,products!$A$1:$G$1,0))="Exc","Excelsa",IF(INDEX(products!$A$1:$G$49,MATCH(orders!$D251,products!$A$1:$A$49,0),MATCH(orders!I$1,products!$A$1:$G$1,0))="Ara","Arabica","Liberica")))</f>
        <v>Liberica</v>
      </c>
      <c r="J251" s="26" t="str">
        <f>IF(INDEX(products!$A$1:$G$49,MATCH(orders!$D251,products!$A$1:$A$49,0),MATCH(orders!J$1,products!$A$1:$G$1,0))="M","Medium",IF(INDEX(products!$A$1:$G$49,MATCH(orders!$D251,products!$A$1:$A$49,0),MATCH(orders!J$1,products!$A$1:$G$1,0))="L","Light","Dark"))</f>
        <v>Light</v>
      </c>
      <c r="K251" s="27">
        <f>INDEX(products!$A$1:$G$49,MATCH(orders!$D251,products!$A$1:$A$49,0),MATCH(orders!K$1,products!$A$1:$G$1,0))</f>
        <v>1</v>
      </c>
      <c r="L251" s="28">
        <f>INDEX(products!$A$1:$G$49,MATCH(orders!$D251,products!$A$1:$A$49,0),MATCH(orders!L$1,products!$A$1:$G$1,0))</f>
        <v>15.85</v>
      </c>
      <c r="M251" s="21">
        <f>E251*L251</f>
        <v>15.85</v>
      </c>
      <c r="N251" s="7" t="str">
        <f>VLOOKUP(orders!$F251,customers!B$1:I$1001,8,FALSE)</f>
        <v>Yes</v>
      </c>
    </row>
    <row r="252" spans="1:14" x14ac:dyDescent="0.3">
      <c r="A252" s="12" t="s">
        <v>1900</v>
      </c>
      <c r="B252" s="18">
        <v>43879</v>
      </c>
      <c r="C252" s="12" t="s">
        <v>1901</v>
      </c>
      <c r="D252" s="6" t="s">
        <v>6174</v>
      </c>
      <c r="E252" s="12">
        <v>1</v>
      </c>
      <c r="F252" s="12" t="str">
        <f>VLOOKUP(C252,customers!A$1:I$1001,2,FALSE)</f>
        <v>Mercedes Acott</v>
      </c>
      <c r="G252" s="12" t="str">
        <f>IF(VLOOKUP(C252,customers!A$1:I$1001,3,FALSE)=0," ",VLOOKUP(C252,customers!A$1:I$1001,3,FALSE))</f>
        <v>macott6y@pagesperso-orange.fr</v>
      </c>
      <c r="H252" s="12" t="str">
        <f>VLOOKUP(C252,customers!A$1:I$1001,7,FALSE)</f>
        <v>United States</v>
      </c>
      <c r="I252" s="15" t="str">
        <f>IF(INDEX(products!$A$1:$G$49,MATCH(orders!$D252,products!$A$1:$A$49,0),MATCH(orders!I$1,products!$A$1:$G$1,0))="Rob","Robusta",IF(INDEX(products!$A$1:$G$49,MATCH(orders!$D252,products!$A$1:$A$49,0),MATCH(orders!I$1,products!$A$1:$G$1,0))="Exc","Excelsa",IF(INDEX(products!$A$1:$G$49,MATCH(orders!$D252,products!$A$1:$A$49,0),MATCH(orders!I$1,products!$A$1:$G$1,0))="Ara","Arabica","Liberica")))</f>
        <v>Robusta</v>
      </c>
      <c r="J252" s="15" t="str">
        <f>IF(INDEX(products!$A$1:$G$49,MATCH(orders!$D252,products!$A$1:$A$49,0),MATCH(orders!J$1,products!$A$1:$G$1,0))="M","Medium",IF(INDEX(products!$A$1:$G$49,MATCH(orders!$D252,products!$A$1:$A$49,0),MATCH(orders!J$1,products!$A$1:$G$1,0))="L","Light","Dark"))</f>
        <v>Medium</v>
      </c>
      <c r="K252" s="24">
        <f>INDEX(products!$A$1:$G$49,MATCH(orders!$D252,products!$A$1:$A$49,0),MATCH(orders!K$1,products!$A$1:$G$1,0))</f>
        <v>0.2</v>
      </c>
      <c r="L252" s="25">
        <f>INDEX(products!$A$1:$G$49,MATCH(orders!$D252,products!$A$1:$A$49,0),MATCH(orders!L$1,products!$A$1:$G$1,0))</f>
        <v>2.9849999999999999</v>
      </c>
      <c r="M252" s="22">
        <f>E252*L252</f>
        <v>2.9849999999999999</v>
      </c>
      <c r="N252" s="6" t="str">
        <f>VLOOKUP(orders!$F252,customers!B$1:I$1001,8,FALSE)</f>
        <v>Yes</v>
      </c>
    </row>
    <row r="253" spans="1:14" x14ac:dyDescent="0.3">
      <c r="A253" s="2" t="s">
        <v>1906</v>
      </c>
      <c r="B253" s="17">
        <v>44360</v>
      </c>
      <c r="C253" s="2" t="s">
        <v>1907</v>
      </c>
      <c r="D253" s="7" t="s">
        <v>6141</v>
      </c>
      <c r="E253" s="2">
        <v>5</v>
      </c>
      <c r="F253" s="2" t="str">
        <f>VLOOKUP(C253,customers!A$1:I$1001,2,FALSE)</f>
        <v>Connor Heaviside</v>
      </c>
      <c r="G253" s="2" t="str">
        <f>IF(VLOOKUP(C253,customers!A$1:I$1001,3,FALSE)=0," ",VLOOKUP(C253,customers!A$1:I$1001,3,FALSE))</f>
        <v>cheaviside6z@rediff.com</v>
      </c>
      <c r="H253" s="2" t="str">
        <f>VLOOKUP(C253,customers!A$1:I$1001,7,FALSE)</f>
        <v>United States</v>
      </c>
      <c r="I253" s="26" t="str">
        <f>IF(INDEX(products!$A$1:$G$49,MATCH(orders!$D253,products!$A$1:$A$49,0),MATCH(orders!I$1,products!$A$1:$G$1,0))="Rob","Robusta",IF(INDEX(products!$A$1:$G$49,MATCH(orders!$D253,products!$A$1:$A$49,0),MATCH(orders!I$1,products!$A$1:$G$1,0))="Exc","Excelsa",IF(INDEX(products!$A$1:$G$49,MATCH(orders!$D253,products!$A$1:$A$49,0),MATCH(orders!I$1,products!$A$1:$G$1,0))="Ara","Arabica","Liberica")))</f>
        <v>Excelsa</v>
      </c>
      <c r="J253" s="26" t="str">
        <f>IF(INDEX(products!$A$1:$G$49,MATCH(orders!$D253,products!$A$1:$A$49,0),MATCH(orders!J$1,products!$A$1:$G$1,0))="M","Medium",IF(INDEX(products!$A$1:$G$49,MATCH(orders!$D253,products!$A$1:$A$49,0),MATCH(orders!J$1,products!$A$1:$G$1,0))="L","Light","Dark"))</f>
        <v>Medium</v>
      </c>
      <c r="K253" s="27">
        <f>INDEX(products!$A$1:$G$49,MATCH(orders!$D253,products!$A$1:$A$49,0),MATCH(orders!K$1,products!$A$1:$G$1,0))</f>
        <v>1</v>
      </c>
      <c r="L253" s="28">
        <f>INDEX(products!$A$1:$G$49,MATCH(orders!$D253,products!$A$1:$A$49,0),MATCH(orders!L$1,products!$A$1:$G$1,0))</f>
        <v>13.75</v>
      </c>
      <c r="M253" s="21">
        <f>E253*L253</f>
        <v>68.75</v>
      </c>
      <c r="N253" s="7" t="str">
        <f>VLOOKUP(orders!$F253,customers!B$1:I$1001,8,FALSE)</f>
        <v>Yes</v>
      </c>
    </row>
    <row r="254" spans="1:14" x14ac:dyDescent="0.3">
      <c r="A254" s="12" t="s">
        <v>1912</v>
      </c>
      <c r="B254" s="18">
        <v>44779</v>
      </c>
      <c r="C254" s="12" t="s">
        <v>1913</v>
      </c>
      <c r="D254" s="6" t="s">
        <v>6147</v>
      </c>
      <c r="E254" s="12">
        <v>3</v>
      </c>
      <c r="F254" s="12" t="str">
        <f>VLOOKUP(C254,customers!A$1:I$1001,2,FALSE)</f>
        <v>Devy Bulbrook</v>
      </c>
      <c r="G254" s="12" t="str">
        <f>IF(VLOOKUP(C254,customers!A$1:I$1001,3,FALSE)=0," ",VLOOKUP(C254,customers!A$1:I$1001,3,FALSE))</f>
        <v xml:space="preserve"> </v>
      </c>
      <c r="H254" s="12" t="str">
        <f>VLOOKUP(C254,customers!A$1:I$1001,7,FALSE)</f>
        <v>United States</v>
      </c>
      <c r="I254" s="15" t="str">
        <f>IF(INDEX(products!$A$1:$G$49,MATCH(orders!$D254,products!$A$1:$A$49,0),MATCH(orders!I$1,products!$A$1:$G$1,0))="Rob","Robusta",IF(INDEX(products!$A$1:$G$49,MATCH(orders!$D254,products!$A$1:$A$49,0),MATCH(orders!I$1,products!$A$1:$G$1,0))="Exc","Excelsa",IF(INDEX(products!$A$1:$G$49,MATCH(orders!$D254,products!$A$1:$A$49,0),MATCH(orders!I$1,products!$A$1:$G$1,0))="Ara","Arabica","Liberica")))</f>
        <v>Arabica</v>
      </c>
      <c r="J254" s="15" t="str">
        <f>IF(INDEX(products!$A$1:$G$49,MATCH(orders!$D254,products!$A$1:$A$49,0),MATCH(orders!J$1,products!$A$1:$G$1,0))="M","Medium",IF(INDEX(products!$A$1:$G$49,MATCH(orders!$D254,products!$A$1:$A$49,0),MATCH(orders!J$1,products!$A$1:$G$1,0))="L","Light","Dark"))</f>
        <v>Dark</v>
      </c>
      <c r="K254" s="24">
        <f>INDEX(products!$A$1:$G$49,MATCH(orders!$D254,products!$A$1:$A$49,0),MATCH(orders!K$1,products!$A$1:$G$1,0))</f>
        <v>1</v>
      </c>
      <c r="L254" s="25">
        <f>INDEX(products!$A$1:$G$49,MATCH(orders!$D254,products!$A$1:$A$49,0),MATCH(orders!L$1,products!$A$1:$G$1,0))</f>
        <v>9.9499999999999993</v>
      </c>
      <c r="M254" s="22">
        <f>E254*L254</f>
        <v>29.849999999999998</v>
      </c>
      <c r="N254" s="6" t="str">
        <f>VLOOKUP(orders!$F254,customers!B$1:I$1001,8,FALSE)</f>
        <v>No</v>
      </c>
    </row>
    <row r="255" spans="1:14" x14ac:dyDescent="0.3">
      <c r="A255" s="2" t="s">
        <v>1917</v>
      </c>
      <c r="B255" s="17">
        <v>44523</v>
      </c>
      <c r="C255" s="2" t="s">
        <v>1918</v>
      </c>
      <c r="D255" s="7" t="s">
        <v>6162</v>
      </c>
      <c r="E255" s="2">
        <v>4</v>
      </c>
      <c r="F255" s="2" t="str">
        <f>VLOOKUP(C255,customers!A$1:I$1001,2,FALSE)</f>
        <v>Leia Kernan</v>
      </c>
      <c r="G255" s="2" t="str">
        <f>IF(VLOOKUP(C255,customers!A$1:I$1001,3,FALSE)=0," ",VLOOKUP(C255,customers!A$1:I$1001,3,FALSE))</f>
        <v>lkernan71@wsj.com</v>
      </c>
      <c r="H255" s="2" t="str">
        <f>VLOOKUP(C255,customers!A$1:I$1001,7,FALSE)</f>
        <v>United States</v>
      </c>
      <c r="I255" s="26" t="str">
        <f>IF(INDEX(products!$A$1:$G$49,MATCH(orders!$D255,products!$A$1:$A$49,0),MATCH(orders!I$1,products!$A$1:$G$1,0))="Rob","Robusta",IF(INDEX(products!$A$1:$G$49,MATCH(orders!$D255,products!$A$1:$A$49,0),MATCH(orders!I$1,products!$A$1:$G$1,0))="Exc","Excelsa",IF(INDEX(products!$A$1:$G$49,MATCH(orders!$D255,products!$A$1:$A$49,0),MATCH(orders!I$1,products!$A$1:$G$1,0))="Ara","Arabica","Liberica")))</f>
        <v>Liberica</v>
      </c>
      <c r="J255" s="26" t="str">
        <f>IF(INDEX(products!$A$1:$G$49,MATCH(orders!$D255,products!$A$1:$A$49,0),MATCH(orders!J$1,products!$A$1:$G$1,0))="M","Medium",IF(INDEX(products!$A$1:$G$49,MATCH(orders!$D255,products!$A$1:$A$49,0),MATCH(orders!J$1,products!$A$1:$G$1,0))="L","Light","Dark"))</f>
        <v>Medium</v>
      </c>
      <c r="K255" s="27">
        <f>INDEX(products!$A$1:$G$49,MATCH(orders!$D255,products!$A$1:$A$49,0),MATCH(orders!K$1,products!$A$1:$G$1,0))</f>
        <v>1</v>
      </c>
      <c r="L255" s="28">
        <f>INDEX(products!$A$1:$G$49,MATCH(orders!$D255,products!$A$1:$A$49,0),MATCH(orders!L$1,products!$A$1:$G$1,0))</f>
        <v>14.55</v>
      </c>
      <c r="M255" s="21">
        <f>E255*L255</f>
        <v>58.2</v>
      </c>
      <c r="N255" s="7" t="str">
        <f>VLOOKUP(orders!$F255,customers!B$1:I$1001,8,FALSE)</f>
        <v>No</v>
      </c>
    </row>
    <row r="256" spans="1:14" x14ac:dyDescent="0.3">
      <c r="A256" s="12" t="s">
        <v>1923</v>
      </c>
      <c r="B256" s="18">
        <v>44482</v>
      </c>
      <c r="C256" s="12" t="s">
        <v>1924</v>
      </c>
      <c r="D256" s="6" t="s">
        <v>6173</v>
      </c>
      <c r="E256" s="12">
        <v>4</v>
      </c>
      <c r="F256" s="12" t="str">
        <f>VLOOKUP(C256,customers!A$1:I$1001,2,FALSE)</f>
        <v>Rosaline McLae</v>
      </c>
      <c r="G256" s="12" t="str">
        <f>IF(VLOOKUP(C256,customers!A$1:I$1001,3,FALSE)=0," ",VLOOKUP(C256,customers!A$1:I$1001,3,FALSE))</f>
        <v>rmclae72@dailymotion.com</v>
      </c>
      <c r="H256" s="12" t="str">
        <f>VLOOKUP(C256,customers!A$1:I$1001,7,FALSE)</f>
        <v>United Kingdom</v>
      </c>
      <c r="I256" s="15" t="str">
        <f>IF(INDEX(products!$A$1:$G$49,MATCH(orders!$D256,products!$A$1:$A$49,0),MATCH(orders!I$1,products!$A$1:$G$1,0))="Rob","Robusta",IF(INDEX(products!$A$1:$G$49,MATCH(orders!$D256,products!$A$1:$A$49,0),MATCH(orders!I$1,products!$A$1:$G$1,0))="Exc","Excelsa",IF(INDEX(products!$A$1:$G$49,MATCH(orders!$D256,products!$A$1:$A$49,0),MATCH(orders!I$1,products!$A$1:$G$1,0))="Ara","Arabica","Liberica")))</f>
        <v>Robusta</v>
      </c>
      <c r="J256" s="15" t="str">
        <f>IF(INDEX(products!$A$1:$G$49,MATCH(orders!$D256,products!$A$1:$A$49,0),MATCH(orders!J$1,products!$A$1:$G$1,0))="M","Medium",IF(INDEX(products!$A$1:$G$49,MATCH(orders!$D256,products!$A$1:$A$49,0),MATCH(orders!J$1,products!$A$1:$G$1,0))="L","Light","Dark"))</f>
        <v>Light</v>
      </c>
      <c r="K256" s="24">
        <f>INDEX(products!$A$1:$G$49,MATCH(orders!$D256,products!$A$1:$A$49,0),MATCH(orders!K$1,products!$A$1:$G$1,0))</f>
        <v>0.5</v>
      </c>
      <c r="L256" s="25">
        <f>INDEX(products!$A$1:$G$49,MATCH(orders!$D256,products!$A$1:$A$49,0),MATCH(orders!L$1,products!$A$1:$G$1,0))</f>
        <v>7.169999999999999</v>
      </c>
      <c r="M256" s="22">
        <f>E256*L256</f>
        <v>28.679999999999996</v>
      </c>
      <c r="N256" s="6" t="str">
        <f>VLOOKUP(orders!$F256,customers!B$1:I$1001,8,FALSE)</f>
        <v>No</v>
      </c>
    </row>
    <row r="257" spans="1:14" x14ac:dyDescent="0.3">
      <c r="A257" s="2" t="s">
        <v>1928</v>
      </c>
      <c r="B257" s="17">
        <v>44439</v>
      </c>
      <c r="C257" s="2" t="s">
        <v>1929</v>
      </c>
      <c r="D257" s="7" t="s">
        <v>6173</v>
      </c>
      <c r="E257" s="2">
        <v>3</v>
      </c>
      <c r="F257" s="2" t="str">
        <f>VLOOKUP(C257,customers!A$1:I$1001,2,FALSE)</f>
        <v>Cleve Blowfelde</v>
      </c>
      <c r="G257" s="2" t="str">
        <f>IF(VLOOKUP(C257,customers!A$1:I$1001,3,FALSE)=0," ",VLOOKUP(C257,customers!A$1:I$1001,3,FALSE))</f>
        <v>cblowfelde73@ustream.tv</v>
      </c>
      <c r="H257" s="2" t="str">
        <f>VLOOKUP(C257,customers!A$1:I$1001,7,FALSE)</f>
        <v>United States</v>
      </c>
      <c r="I257" s="26" t="str">
        <f>IF(INDEX(products!$A$1:$G$49,MATCH(orders!$D257,products!$A$1:$A$49,0),MATCH(orders!I$1,products!$A$1:$G$1,0))="Rob","Robusta",IF(INDEX(products!$A$1:$G$49,MATCH(orders!$D257,products!$A$1:$A$49,0),MATCH(orders!I$1,products!$A$1:$G$1,0))="Exc","Excelsa",IF(INDEX(products!$A$1:$G$49,MATCH(orders!$D257,products!$A$1:$A$49,0),MATCH(orders!I$1,products!$A$1:$G$1,0))="Ara","Arabica","Liberica")))</f>
        <v>Robusta</v>
      </c>
      <c r="J257" s="26" t="str">
        <f>IF(INDEX(products!$A$1:$G$49,MATCH(orders!$D257,products!$A$1:$A$49,0),MATCH(orders!J$1,products!$A$1:$G$1,0))="M","Medium",IF(INDEX(products!$A$1:$G$49,MATCH(orders!$D257,products!$A$1:$A$49,0),MATCH(orders!J$1,products!$A$1:$G$1,0))="L","Light","Dark"))</f>
        <v>Light</v>
      </c>
      <c r="K257" s="27">
        <f>INDEX(products!$A$1:$G$49,MATCH(orders!$D257,products!$A$1:$A$49,0),MATCH(orders!K$1,products!$A$1:$G$1,0))</f>
        <v>0.5</v>
      </c>
      <c r="L257" s="28">
        <f>INDEX(products!$A$1:$G$49,MATCH(orders!$D257,products!$A$1:$A$49,0),MATCH(orders!L$1,products!$A$1:$G$1,0))</f>
        <v>7.169999999999999</v>
      </c>
      <c r="M257" s="21">
        <f>E257*L257</f>
        <v>21.509999999999998</v>
      </c>
      <c r="N257" s="7" t="str">
        <f>VLOOKUP(orders!$F257,customers!B$1:I$1001,8,FALSE)</f>
        <v>No</v>
      </c>
    </row>
    <row r="258" spans="1:14" x14ac:dyDescent="0.3">
      <c r="A258" s="12" t="s">
        <v>1934</v>
      </c>
      <c r="B258" s="18">
        <v>43846</v>
      </c>
      <c r="C258" s="12" t="s">
        <v>1935</v>
      </c>
      <c r="D258" s="6" t="s">
        <v>6160</v>
      </c>
      <c r="E258" s="12">
        <v>2</v>
      </c>
      <c r="F258" s="12" t="str">
        <f>VLOOKUP(C258,customers!A$1:I$1001,2,FALSE)</f>
        <v>Zacharias Kiffe</v>
      </c>
      <c r="G258" s="12" t="str">
        <f>IF(VLOOKUP(C258,customers!A$1:I$1001,3,FALSE)=0," ",VLOOKUP(C258,customers!A$1:I$1001,3,FALSE))</f>
        <v>zkiffe74@cyberchimps.com</v>
      </c>
      <c r="H258" s="12" t="str">
        <f>VLOOKUP(C258,customers!A$1:I$1001,7,FALSE)</f>
        <v>United States</v>
      </c>
      <c r="I258" s="15" t="str">
        <f>IF(INDEX(products!$A$1:$G$49,MATCH(orders!$D258,products!$A$1:$A$49,0),MATCH(orders!I$1,products!$A$1:$G$1,0))="Rob","Robusta",IF(INDEX(products!$A$1:$G$49,MATCH(orders!$D258,products!$A$1:$A$49,0),MATCH(orders!I$1,products!$A$1:$G$1,0))="Exc","Excelsa",IF(INDEX(products!$A$1:$G$49,MATCH(orders!$D258,products!$A$1:$A$49,0),MATCH(orders!I$1,products!$A$1:$G$1,0))="Ara","Arabica","Liberica")))</f>
        <v>Liberica</v>
      </c>
      <c r="J258" s="15" t="str">
        <f>IF(INDEX(products!$A$1:$G$49,MATCH(orders!$D258,products!$A$1:$A$49,0),MATCH(orders!J$1,products!$A$1:$G$1,0))="M","Medium",IF(INDEX(products!$A$1:$G$49,MATCH(orders!$D258,products!$A$1:$A$49,0),MATCH(orders!J$1,products!$A$1:$G$1,0))="L","Light","Dark"))</f>
        <v>Medium</v>
      </c>
      <c r="K258" s="24">
        <f>INDEX(products!$A$1:$G$49,MATCH(orders!$D258,products!$A$1:$A$49,0),MATCH(orders!K$1,products!$A$1:$G$1,0))</f>
        <v>0.5</v>
      </c>
      <c r="L258" s="25">
        <f>INDEX(products!$A$1:$G$49,MATCH(orders!$D258,products!$A$1:$A$49,0),MATCH(orders!L$1,products!$A$1:$G$1,0))</f>
        <v>8.73</v>
      </c>
      <c r="M258" s="22">
        <f>E258*L258</f>
        <v>17.46</v>
      </c>
      <c r="N258" s="6" t="str">
        <f>VLOOKUP(orders!$F258,customers!B$1:I$1001,8,FALSE)</f>
        <v>Yes</v>
      </c>
    </row>
    <row r="259" spans="1:14" x14ac:dyDescent="0.3">
      <c r="A259" s="2" t="s">
        <v>1940</v>
      </c>
      <c r="B259" s="17">
        <v>44676</v>
      </c>
      <c r="C259" s="2" t="s">
        <v>1941</v>
      </c>
      <c r="D259" s="7" t="s">
        <v>6185</v>
      </c>
      <c r="E259" s="2">
        <v>1</v>
      </c>
      <c r="F259" s="2" t="str">
        <f>VLOOKUP(C259,customers!A$1:I$1001,2,FALSE)</f>
        <v>Denyse O'Calleran</v>
      </c>
      <c r="G259" s="2" t="str">
        <f>IF(VLOOKUP(C259,customers!A$1:I$1001,3,FALSE)=0," ",VLOOKUP(C259,customers!A$1:I$1001,3,FALSE))</f>
        <v>docalleran75@ucla.edu</v>
      </c>
      <c r="H259" s="2" t="str">
        <f>VLOOKUP(C259,customers!A$1:I$1001,7,FALSE)</f>
        <v>United States</v>
      </c>
      <c r="I259" s="26" t="str">
        <f>IF(INDEX(products!$A$1:$G$49,MATCH(orders!$D259,products!$A$1:$A$49,0),MATCH(orders!I$1,products!$A$1:$G$1,0))="Rob","Robusta",IF(INDEX(products!$A$1:$G$49,MATCH(orders!$D259,products!$A$1:$A$49,0),MATCH(orders!I$1,products!$A$1:$G$1,0))="Exc","Excelsa",IF(INDEX(products!$A$1:$G$49,MATCH(orders!$D259,products!$A$1:$A$49,0),MATCH(orders!I$1,products!$A$1:$G$1,0))="Ara","Arabica","Liberica")))</f>
        <v>Excelsa</v>
      </c>
      <c r="J259" s="26" t="str">
        <f>IF(INDEX(products!$A$1:$G$49,MATCH(orders!$D259,products!$A$1:$A$49,0),MATCH(orders!J$1,products!$A$1:$G$1,0))="M","Medium",IF(INDEX(products!$A$1:$G$49,MATCH(orders!$D259,products!$A$1:$A$49,0),MATCH(orders!J$1,products!$A$1:$G$1,0))="L","Light","Dark"))</f>
        <v>Dark</v>
      </c>
      <c r="K259" s="27">
        <f>INDEX(products!$A$1:$G$49,MATCH(orders!$D259,products!$A$1:$A$49,0),MATCH(orders!K$1,products!$A$1:$G$1,0))</f>
        <v>2.5</v>
      </c>
      <c r="L259" s="28">
        <f>INDEX(products!$A$1:$G$49,MATCH(orders!$D259,products!$A$1:$A$49,0),MATCH(orders!L$1,products!$A$1:$G$1,0))</f>
        <v>27.945</v>
      </c>
      <c r="M259" s="21">
        <f>E259*L259</f>
        <v>27.945</v>
      </c>
      <c r="N259" s="7" t="str">
        <f>VLOOKUP(orders!$F259,customers!B$1:I$1001,8,FALSE)</f>
        <v>Yes</v>
      </c>
    </row>
    <row r="260" spans="1:14" x14ac:dyDescent="0.3">
      <c r="A260" s="12" t="s">
        <v>1946</v>
      </c>
      <c r="B260" s="18">
        <v>44513</v>
      </c>
      <c r="C260" s="12" t="s">
        <v>1947</v>
      </c>
      <c r="D260" s="6" t="s">
        <v>6185</v>
      </c>
      <c r="E260" s="12">
        <v>5</v>
      </c>
      <c r="F260" s="12" t="str">
        <f>VLOOKUP(C260,customers!A$1:I$1001,2,FALSE)</f>
        <v>Cobby Cromwell</v>
      </c>
      <c r="G260" s="12" t="str">
        <f>IF(VLOOKUP(C260,customers!A$1:I$1001,3,FALSE)=0," ",VLOOKUP(C260,customers!A$1:I$1001,3,FALSE))</f>
        <v>ccromwell76@desdev.cn</v>
      </c>
      <c r="H260" s="12" t="str">
        <f>VLOOKUP(C260,customers!A$1:I$1001,7,FALSE)</f>
        <v>United States</v>
      </c>
      <c r="I260" s="15" t="str">
        <f>IF(INDEX(products!$A$1:$G$49,MATCH(orders!$D260,products!$A$1:$A$49,0),MATCH(orders!I$1,products!$A$1:$G$1,0))="Rob","Robusta",IF(INDEX(products!$A$1:$G$49,MATCH(orders!$D260,products!$A$1:$A$49,0),MATCH(orders!I$1,products!$A$1:$G$1,0))="Exc","Excelsa",IF(INDEX(products!$A$1:$G$49,MATCH(orders!$D260,products!$A$1:$A$49,0),MATCH(orders!I$1,products!$A$1:$G$1,0))="Ara","Arabica","Liberica")))</f>
        <v>Excelsa</v>
      </c>
      <c r="J260" s="15" t="str">
        <f>IF(INDEX(products!$A$1:$G$49,MATCH(orders!$D260,products!$A$1:$A$49,0),MATCH(orders!J$1,products!$A$1:$G$1,0))="M","Medium",IF(INDEX(products!$A$1:$G$49,MATCH(orders!$D260,products!$A$1:$A$49,0),MATCH(orders!J$1,products!$A$1:$G$1,0))="L","Light","Dark"))</f>
        <v>Dark</v>
      </c>
      <c r="K260" s="24">
        <f>INDEX(products!$A$1:$G$49,MATCH(orders!$D260,products!$A$1:$A$49,0),MATCH(orders!K$1,products!$A$1:$G$1,0))</f>
        <v>2.5</v>
      </c>
      <c r="L260" s="25">
        <f>INDEX(products!$A$1:$G$49,MATCH(orders!$D260,products!$A$1:$A$49,0),MATCH(orders!L$1,products!$A$1:$G$1,0))</f>
        <v>27.945</v>
      </c>
      <c r="M260" s="22">
        <f>E260*L260</f>
        <v>139.72499999999999</v>
      </c>
      <c r="N260" s="6" t="str">
        <f>VLOOKUP(orders!$F260,customers!B$1:I$1001,8,FALSE)</f>
        <v>No</v>
      </c>
    </row>
    <row r="261" spans="1:14" x14ac:dyDescent="0.3">
      <c r="A261" s="2" t="s">
        <v>1952</v>
      </c>
      <c r="B261" s="17">
        <v>44355</v>
      </c>
      <c r="C261" s="2" t="s">
        <v>1953</v>
      </c>
      <c r="D261" s="7" t="s">
        <v>6174</v>
      </c>
      <c r="E261" s="2">
        <v>2</v>
      </c>
      <c r="F261" s="2" t="str">
        <f>VLOOKUP(C261,customers!A$1:I$1001,2,FALSE)</f>
        <v>Irv Hay</v>
      </c>
      <c r="G261" s="2" t="str">
        <f>IF(VLOOKUP(C261,customers!A$1:I$1001,3,FALSE)=0," ",VLOOKUP(C261,customers!A$1:I$1001,3,FALSE))</f>
        <v>ihay77@lulu.com</v>
      </c>
      <c r="H261" s="2" t="str">
        <f>VLOOKUP(C261,customers!A$1:I$1001,7,FALSE)</f>
        <v>United Kingdom</v>
      </c>
      <c r="I261" s="26" t="str">
        <f>IF(INDEX(products!$A$1:$G$49,MATCH(orders!$D261,products!$A$1:$A$49,0),MATCH(orders!I$1,products!$A$1:$G$1,0))="Rob","Robusta",IF(INDEX(products!$A$1:$G$49,MATCH(orders!$D261,products!$A$1:$A$49,0),MATCH(orders!I$1,products!$A$1:$G$1,0))="Exc","Excelsa",IF(INDEX(products!$A$1:$G$49,MATCH(orders!$D261,products!$A$1:$A$49,0),MATCH(orders!I$1,products!$A$1:$G$1,0))="Ara","Arabica","Liberica")))</f>
        <v>Robusta</v>
      </c>
      <c r="J261" s="26" t="str">
        <f>IF(INDEX(products!$A$1:$G$49,MATCH(orders!$D261,products!$A$1:$A$49,0),MATCH(orders!J$1,products!$A$1:$G$1,0))="M","Medium",IF(INDEX(products!$A$1:$G$49,MATCH(orders!$D261,products!$A$1:$A$49,0),MATCH(orders!J$1,products!$A$1:$G$1,0))="L","Light","Dark"))</f>
        <v>Medium</v>
      </c>
      <c r="K261" s="27">
        <f>INDEX(products!$A$1:$G$49,MATCH(orders!$D261,products!$A$1:$A$49,0),MATCH(orders!K$1,products!$A$1:$G$1,0))</f>
        <v>0.2</v>
      </c>
      <c r="L261" s="28">
        <f>INDEX(products!$A$1:$G$49,MATCH(orders!$D261,products!$A$1:$A$49,0),MATCH(orders!L$1,products!$A$1:$G$1,0))</f>
        <v>2.9849999999999999</v>
      </c>
      <c r="M261" s="21">
        <f>E261*L261</f>
        <v>5.97</v>
      </c>
      <c r="N261" s="7" t="str">
        <f>VLOOKUP(orders!$F261,customers!B$1:I$1001,8,FALSE)</f>
        <v>No</v>
      </c>
    </row>
    <row r="262" spans="1:14" x14ac:dyDescent="0.3">
      <c r="A262" s="12" t="s">
        <v>1958</v>
      </c>
      <c r="B262" s="18">
        <v>44156</v>
      </c>
      <c r="C262" s="12" t="s">
        <v>1959</v>
      </c>
      <c r="D262" s="6" t="s">
        <v>6142</v>
      </c>
      <c r="E262" s="12">
        <v>1</v>
      </c>
      <c r="F262" s="12" t="str">
        <f>VLOOKUP(C262,customers!A$1:I$1001,2,FALSE)</f>
        <v>Tani Taffarello</v>
      </c>
      <c r="G262" s="12" t="str">
        <f>IF(VLOOKUP(C262,customers!A$1:I$1001,3,FALSE)=0," ",VLOOKUP(C262,customers!A$1:I$1001,3,FALSE))</f>
        <v>ttaffarello78@sciencedaily.com</v>
      </c>
      <c r="H262" s="12" t="str">
        <f>VLOOKUP(C262,customers!A$1:I$1001,7,FALSE)</f>
        <v>United States</v>
      </c>
      <c r="I262" s="15" t="str">
        <f>IF(INDEX(products!$A$1:$G$49,MATCH(orders!$D262,products!$A$1:$A$49,0),MATCH(orders!I$1,products!$A$1:$G$1,0))="Rob","Robusta",IF(INDEX(products!$A$1:$G$49,MATCH(orders!$D262,products!$A$1:$A$49,0),MATCH(orders!I$1,products!$A$1:$G$1,0))="Exc","Excelsa",IF(INDEX(products!$A$1:$G$49,MATCH(orders!$D262,products!$A$1:$A$49,0),MATCH(orders!I$1,products!$A$1:$G$1,0))="Ara","Arabica","Liberica")))</f>
        <v>Robusta</v>
      </c>
      <c r="J262" s="15" t="str">
        <f>IF(INDEX(products!$A$1:$G$49,MATCH(orders!$D262,products!$A$1:$A$49,0),MATCH(orders!J$1,products!$A$1:$G$1,0))="M","Medium",IF(INDEX(products!$A$1:$G$49,MATCH(orders!$D262,products!$A$1:$A$49,0),MATCH(orders!J$1,products!$A$1:$G$1,0))="L","Light","Dark"))</f>
        <v>Light</v>
      </c>
      <c r="K262" s="24">
        <f>INDEX(products!$A$1:$G$49,MATCH(orders!$D262,products!$A$1:$A$49,0),MATCH(orders!K$1,products!$A$1:$G$1,0))</f>
        <v>2.5</v>
      </c>
      <c r="L262" s="25">
        <f>INDEX(products!$A$1:$G$49,MATCH(orders!$D262,products!$A$1:$A$49,0),MATCH(orders!L$1,products!$A$1:$G$1,0))</f>
        <v>27.484999999999996</v>
      </c>
      <c r="M262" s="22">
        <f>E262*L262</f>
        <v>27.484999999999996</v>
      </c>
      <c r="N262" s="6" t="str">
        <f>VLOOKUP(orders!$F262,customers!B$1:I$1001,8,FALSE)</f>
        <v>Yes</v>
      </c>
    </row>
    <row r="263" spans="1:14" x14ac:dyDescent="0.3">
      <c r="A263" s="2" t="s">
        <v>1963</v>
      </c>
      <c r="B263" s="17">
        <v>43538</v>
      </c>
      <c r="C263" s="2" t="s">
        <v>1964</v>
      </c>
      <c r="D263" s="7" t="s">
        <v>6179</v>
      </c>
      <c r="E263" s="2">
        <v>5</v>
      </c>
      <c r="F263" s="2" t="str">
        <f>VLOOKUP(C263,customers!A$1:I$1001,2,FALSE)</f>
        <v>Monique Canty</v>
      </c>
      <c r="G263" s="2" t="str">
        <f>IF(VLOOKUP(C263,customers!A$1:I$1001,3,FALSE)=0," ",VLOOKUP(C263,customers!A$1:I$1001,3,FALSE))</f>
        <v>mcanty79@jigsy.com</v>
      </c>
      <c r="H263" s="2" t="str">
        <f>VLOOKUP(C263,customers!A$1:I$1001,7,FALSE)</f>
        <v>United States</v>
      </c>
      <c r="I263" s="26" t="str">
        <f>IF(INDEX(products!$A$1:$G$49,MATCH(orders!$D263,products!$A$1:$A$49,0),MATCH(orders!I$1,products!$A$1:$G$1,0))="Rob","Robusta",IF(INDEX(products!$A$1:$G$49,MATCH(orders!$D263,products!$A$1:$A$49,0),MATCH(orders!I$1,products!$A$1:$G$1,0))="Exc","Excelsa",IF(INDEX(products!$A$1:$G$49,MATCH(orders!$D263,products!$A$1:$A$49,0),MATCH(orders!I$1,products!$A$1:$G$1,0))="Ara","Arabica","Liberica")))</f>
        <v>Robusta</v>
      </c>
      <c r="J263" s="26" t="str">
        <f>IF(INDEX(products!$A$1:$G$49,MATCH(orders!$D263,products!$A$1:$A$49,0),MATCH(orders!J$1,products!$A$1:$G$1,0))="M","Medium",IF(INDEX(products!$A$1:$G$49,MATCH(orders!$D263,products!$A$1:$A$49,0),MATCH(orders!J$1,products!$A$1:$G$1,0))="L","Light","Dark"))</f>
        <v>Light</v>
      </c>
      <c r="K263" s="27">
        <f>INDEX(products!$A$1:$G$49,MATCH(orders!$D263,products!$A$1:$A$49,0),MATCH(orders!K$1,products!$A$1:$G$1,0))</f>
        <v>1</v>
      </c>
      <c r="L263" s="28">
        <f>INDEX(products!$A$1:$G$49,MATCH(orders!$D263,products!$A$1:$A$49,0),MATCH(orders!L$1,products!$A$1:$G$1,0))</f>
        <v>11.95</v>
      </c>
      <c r="M263" s="21">
        <f>E263*L263</f>
        <v>59.75</v>
      </c>
      <c r="N263" s="7" t="str">
        <f>VLOOKUP(orders!$F263,customers!B$1:I$1001,8,FALSE)</f>
        <v>Yes</v>
      </c>
    </row>
    <row r="264" spans="1:14" x14ac:dyDescent="0.3">
      <c r="A264" s="12" t="s">
        <v>1969</v>
      </c>
      <c r="B264" s="18">
        <v>43693</v>
      </c>
      <c r="C264" s="12" t="s">
        <v>1970</v>
      </c>
      <c r="D264" s="6" t="s">
        <v>6141</v>
      </c>
      <c r="E264" s="12">
        <v>3</v>
      </c>
      <c r="F264" s="12" t="str">
        <f>VLOOKUP(C264,customers!A$1:I$1001,2,FALSE)</f>
        <v>Javier Kopke</v>
      </c>
      <c r="G264" s="12" t="str">
        <f>IF(VLOOKUP(C264,customers!A$1:I$1001,3,FALSE)=0," ",VLOOKUP(C264,customers!A$1:I$1001,3,FALSE))</f>
        <v>jkopke7a@auda.org.au</v>
      </c>
      <c r="H264" s="12" t="str">
        <f>VLOOKUP(C264,customers!A$1:I$1001,7,FALSE)</f>
        <v>United States</v>
      </c>
      <c r="I264" s="15" t="str">
        <f>IF(INDEX(products!$A$1:$G$49,MATCH(orders!$D264,products!$A$1:$A$49,0),MATCH(orders!I$1,products!$A$1:$G$1,0))="Rob","Robusta",IF(INDEX(products!$A$1:$G$49,MATCH(orders!$D264,products!$A$1:$A$49,0),MATCH(orders!I$1,products!$A$1:$G$1,0))="Exc","Excelsa",IF(INDEX(products!$A$1:$G$49,MATCH(orders!$D264,products!$A$1:$A$49,0),MATCH(orders!I$1,products!$A$1:$G$1,0))="Ara","Arabica","Liberica")))</f>
        <v>Excelsa</v>
      </c>
      <c r="J264" s="15" t="str">
        <f>IF(INDEX(products!$A$1:$G$49,MATCH(orders!$D264,products!$A$1:$A$49,0),MATCH(orders!J$1,products!$A$1:$G$1,0))="M","Medium",IF(INDEX(products!$A$1:$G$49,MATCH(orders!$D264,products!$A$1:$A$49,0),MATCH(orders!J$1,products!$A$1:$G$1,0))="L","Light","Dark"))</f>
        <v>Medium</v>
      </c>
      <c r="K264" s="24">
        <f>INDEX(products!$A$1:$G$49,MATCH(orders!$D264,products!$A$1:$A$49,0),MATCH(orders!K$1,products!$A$1:$G$1,0))</f>
        <v>1</v>
      </c>
      <c r="L264" s="25">
        <f>INDEX(products!$A$1:$G$49,MATCH(orders!$D264,products!$A$1:$A$49,0),MATCH(orders!L$1,products!$A$1:$G$1,0))</f>
        <v>13.75</v>
      </c>
      <c r="M264" s="22">
        <f>E264*L264</f>
        <v>41.25</v>
      </c>
      <c r="N264" s="6" t="str">
        <f>VLOOKUP(orders!$F264,customers!B$1:I$1001,8,FALSE)</f>
        <v>No</v>
      </c>
    </row>
    <row r="265" spans="1:14" x14ac:dyDescent="0.3">
      <c r="A265" s="2" t="s">
        <v>1975</v>
      </c>
      <c r="B265" s="17">
        <v>43577</v>
      </c>
      <c r="C265" s="2" t="s">
        <v>1976</v>
      </c>
      <c r="D265" s="7" t="s">
        <v>6181</v>
      </c>
      <c r="E265" s="2">
        <v>4</v>
      </c>
      <c r="F265" s="2" t="str">
        <f>VLOOKUP(C265,customers!A$1:I$1001,2,FALSE)</f>
        <v>Mar McIver</v>
      </c>
      <c r="G265" s="2" t="str">
        <f>IF(VLOOKUP(C265,customers!A$1:I$1001,3,FALSE)=0," ",VLOOKUP(C265,customers!A$1:I$1001,3,FALSE))</f>
        <v xml:space="preserve"> </v>
      </c>
      <c r="H265" s="2" t="str">
        <f>VLOOKUP(C265,customers!A$1:I$1001,7,FALSE)</f>
        <v>United States</v>
      </c>
      <c r="I265" s="26" t="str">
        <f>IF(INDEX(products!$A$1:$G$49,MATCH(orders!$D265,products!$A$1:$A$49,0),MATCH(orders!I$1,products!$A$1:$G$1,0))="Rob","Robusta",IF(INDEX(products!$A$1:$G$49,MATCH(orders!$D265,products!$A$1:$A$49,0),MATCH(orders!I$1,products!$A$1:$G$1,0))="Exc","Excelsa",IF(INDEX(products!$A$1:$G$49,MATCH(orders!$D265,products!$A$1:$A$49,0),MATCH(orders!I$1,products!$A$1:$G$1,0))="Ara","Arabica","Liberica")))</f>
        <v>Liberica</v>
      </c>
      <c r="J265" s="26" t="str">
        <f>IF(INDEX(products!$A$1:$G$49,MATCH(orders!$D265,products!$A$1:$A$49,0),MATCH(orders!J$1,products!$A$1:$G$1,0))="M","Medium",IF(INDEX(products!$A$1:$G$49,MATCH(orders!$D265,products!$A$1:$A$49,0),MATCH(orders!J$1,products!$A$1:$G$1,0))="L","Light","Dark"))</f>
        <v>Medium</v>
      </c>
      <c r="K265" s="27">
        <f>INDEX(products!$A$1:$G$49,MATCH(orders!$D265,products!$A$1:$A$49,0),MATCH(orders!K$1,products!$A$1:$G$1,0))</f>
        <v>2.5</v>
      </c>
      <c r="L265" s="28">
        <f>INDEX(products!$A$1:$G$49,MATCH(orders!$D265,products!$A$1:$A$49,0),MATCH(orders!L$1,products!$A$1:$G$1,0))</f>
        <v>33.464999999999996</v>
      </c>
      <c r="M265" s="21">
        <f>E265*L265</f>
        <v>133.85999999999999</v>
      </c>
      <c r="N265" s="7" t="str">
        <f>VLOOKUP(orders!$F265,customers!B$1:I$1001,8,FALSE)</f>
        <v>No</v>
      </c>
    </row>
    <row r="266" spans="1:14" x14ac:dyDescent="0.3">
      <c r="A266" s="12" t="s">
        <v>1980</v>
      </c>
      <c r="B266" s="18">
        <v>44683</v>
      </c>
      <c r="C266" s="12" t="s">
        <v>1981</v>
      </c>
      <c r="D266" s="6" t="s">
        <v>6179</v>
      </c>
      <c r="E266" s="12">
        <v>5</v>
      </c>
      <c r="F266" s="12" t="str">
        <f>VLOOKUP(C266,customers!A$1:I$1001,2,FALSE)</f>
        <v>Arabella Fransewich</v>
      </c>
      <c r="G266" s="12" t="str">
        <f>IF(VLOOKUP(C266,customers!A$1:I$1001,3,FALSE)=0," ",VLOOKUP(C266,customers!A$1:I$1001,3,FALSE))</f>
        <v xml:space="preserve"> </v>
      </c>
      <c r="H266" s="12" t="str">
        <f>VLOOKUP(C266,customers!A$1:I$1001,7,FALSE)</f>
        <v>Ireland</v>
      </c>
      <c r="I266" s="15" t="str">
        <f>IF(INDEX(products!$A$1:$G$49,MATCH(orders!$D266,products!$A$1:$A$49,0),MATCH(orders!I$1,products!$A$1:$G$1,0))="Rob","Robusta",IF(INDEX(products!$A$1:$G$49,MATCH(orders!$D266,products!$A$1:$A$49,0),MATCH(orders!I$1,products!$A$1:$G$1,0))="Exc","Excelsa",IF(INDEX(products!$A$1:$G$49,MATCH(orders!$D266,products!$A$1:$A$49,0),MATCH(orders!I$1,products!$A$1:$G$1,0))="Ara","Arabica","Liberica")))</f>
        <v>Robusta</v>
      </c>
      <c r="J266" s="15" t="str">
        <f>IF(INDEX(products!$A$1:$G$49,MATCH(orders!$D266,products!$A$1:$A$49,0),MATCH(orders!J$1,products!$A$1:$G$1,0))="M","Medium",IF(INDEX(products!$A$1:$G$49,MATCH(orders!$D266,products!$A$1:$A$49,0),MATCH(orders!J$1,products!$A$1:$G$1,0))="L","Light","Dark"))</f>
        <v>Light</v>
      </c>
      <c r="K266" s="24">
        <f>INDEX(products!$A$1:$G$49,MATCH(orders!$D266,products!$A$1:$A$49,0),MATCH(orders!K$1,products!$A$1:$G$1,0))</f>
        <v>1</v>
      </c>
      <c r="L266" s="25">
        <f>INDEX(products!$A$1:$G$49,MATCH(orders!$D266,products!$A$1:$A$49,0),MATCH(orders!L$1,products!$A$1:$G$1,0))</f>
        <v>11.95</v>
      </c>
      <c r="M266" s="22">
        <f>E266*L266</f>
        <v>59.75</v>
      </c>
      <c r="N266" s="6" t="str">
        <f>VLOOKUP(orders!$F266,customers!B$1:I$1001,8,FALSE)</f>
        <v>Yes</v>
      </c>
    </row>
    <row r="267" spans="1:14" x14ac:dyDescent="0.3">
      <c r="A267" s="2" t="s">
        <v>1986</v>
      </c>
      <c r="B267" s="17">
        <v>43872</v>
      </c>
      <c r="C267" s="2" t="s">
        <v>1987</v>
      </c>
      <c r="D267" s="7" t="s">
        <v>6158</v>
      </c>
      <c r="E267" s="2">
        <v>1</v>
      </c>
      <c r="F267" s="2" t="str">
        <f>VLOOKUP(C267,customers!A$1:I$1001,2,FALSE)</f>
        <v>Violette Hellmore</v>
      </c>
      <c r="G267" s="2" t="str">
        <f>IF(VLOOKUP(C267,customers!A$1:I$1001,3,FALSE)=0," ",VLOOKUP(C267,customers!A$1:I$1001,3,FALSE))</f>
        <v>vhellmore7d@bbc.co.uk</v>
      </c>
      <c r="H267" s="2" t="str">
        <f>VLOOKUP(C267,customers!A$1:I$1001,7,FALSE)</f>
        <v>United States</v>
      </c>
      <c r="I267" s="26" t="str">
        <f>IF(INDEX(products!$A$1:$G$49,MATCH(orders!$D267,products!$A$1:$A$49,0),MATCH(orders!I$1,products!$A$1:$G$1,0))="Rob","Robusta",IF(INDEX(products!$A$1:$G$49,MATCH(orders!$D267,products!$A$1:$A$49,0),MATCH(orders!I$1,products!$A$1:$G$1,0))="Exc","Excelsa",IF(INDEX(products!$A$1:$G$49,MATCH(orders!$D267,products!$A$1:$A$49,0),MATCH(orders!I$1,products!$A$1:$G$1,0))="Ara","Arabica","Liberica")))</f>
        <v>Arabica</v>
      </c>
      <c r="J267" s="26" t="str">
        <f>IF(INDEX(products!$A$1:$G$49,MATCH(orders!$D267,products!$A$1:$A$49,0),MATCH(orders!J$1,products!$A$1:$G$1,0))="M","Medium",IF(INDEX(products!$A$1:$G$49,MATCH(orders!$D267,products!$A$1:$A$49,0),MATCH(orders!J$1,products!$A$1:$G$1,0))="L","Light","Dark"))</f>
        <v>Dark</v>
      </c>
      <c r="K267" s="27">
        <f>INDEX(products!$A$1:$G$49,MATCH(orders!$D267,products!$A$1:$A$49,0),MATCH(orders!K$1,products!$A$1:$G$1,0))</f>
        <v>0.5</v>
      </c>
      <c r="L267" s="28">
        <f>INDEX(products!$A$1:$G$49,MATCH(orders!$D267,products!$A$1:$A$49,0),MATCH(orders!L$1,products!$A$1:$G$1,0))</f>
        <v>5.97</v>
      </c>
      <c r="M267" s="21">
        <f>E267*L267</f>
        <v>5.97</v>
      </c>
      <c r="N267" s="7" t="str">
        <f>VLOOKUP(orders!$F267,customers!B$1:I$1001,8,FALSE)</f>
        <v>Yes</v>
      </c>
    </row>
    <row r="268" spans="1:14" x14ac:dyDescent="0.3">
      <c r="A268" s="12" t="s">
        <v>1992</v>
      </c>
      <c r="B268" s="18">
        <v>44283</v>
      </c>
      <c r="C268" s="12" t="s">
        <v>1993</v>
      </c>
      <c r="D268" s="6" t="s">
        <v>6183</v>
      </c>
      <c r="E268" s="12">
        <v>2</v>
      </c>
      <c r="F268" s="12" t="str">
        <f>VLOOKUP(C268,customers!A$1:I$1001,2,FALSE)</f>
        <v>Myles Seawright</v>
      </c>
      <c r="G268" s="12" t="str">
        <f>IF(VLOOKUP(C268,customers!A$1:I$1001,3,FALSE)=0," ",VLOOKUP(C268,customers!A$1:I$1001,3,FALSE))</f>
        <v>mseawright7e@nbcnews.com</v>
      </c>
      <c r="H268" s="12" t="str">
        <f>VLOOKUP(C268,customers!A$1:I$1001,7,FALSE)</f>
        <v>United Kingdom</v>
      </c>
      <c r="I268" s="15" t="str">
        <f>IF(INDEX(products!$A$1:$G$49,MATCH(orders!$D268,products!$A$1:$A$49,0),MATCH(orders!I$1,products!$A$1:$G$1,0))="Rob","Robusta",IF(INDEX(products!$A$1:$G$49,MATCH(orders!$D268,products!$A$1:$A$49,0),MATCH(orders!I$1,products!$A$1:$G$1,0))="Exc","Excelsa",IF(INDEX(products!$A$1:$G$49,MATCH(orders!$D268,products!$A$1:$A$49,0),MATCH(orders!I$1,products!$A$1:$G$1,0))="Ara","Arabica","Liberica")))</f>
        <v>Excelsa</v>
      </c>
      <c r="J268" s="15" t="str">
        <f>IF(INDEX(products!$A$1:$G$49,MATCH(orders!$D268,products!$A$1:$A$49,0),MATCH(orders!J$1,products!$A$1:$G$1,0))="M","Medium",IF(INDEX(products!$A$1:$G$49,MATCH(orders!$D268,products!$A$1:$A$49,0),MATCH(orders!J$1,products!$A$1:$G$1,0))="L","Light","Dark"))</f>
        <v>Dark</v>
      </c>
      <c r="K268" s="24">
        <f>INDEX(products!$A$1:$G$49,MATCH(orders!$D268,products!$A$1:$A$49,0),MATCH(orders!K$1,products!$A$1:$G$1,0))</f>
        <v>1</v>
      </c>
      <c r="L268" s="25">
        <f>INDEX(products!$A$1:$G$49,MATCH(orders!$D268,products!$A$1:$A$49,0),MATCH(orders!L$1,products!$A$1:$G$1,0))</f>
        <v>12.15</v>
      </c>
      <c r="M268" s="22">
        <f>E268*L268</f>
        <v>24.3</v>
      </c>
      <c r="N268" s="6" t="str">
        <f>VLOOKUP(orders!$F268,customers!B$1:I$1001,8,FALSE)</f>
        <v>No</v>
      </c>
    </row>
    <row r="269" spans="1:14" x14ac:dyDescent="0.3">
      <c r="A269" s="2" t="s">
        <v>1998</v>
      </c>
      <c r="B269" s="17">
        <v>44324</v>
      </c>
      <c r="C269" s="2" t="s">
        <v>1999</v>
      </c>
      <c r="D269" s="7" t="s">
        <v>6153</v>
      </c>
      <c r="E269" s="2">
        <v>6</v>
      </c>
      <c r="F269" s="2" t="str">
        <f>VLOOKUP(C269,customers!A$1:I$1001,2,FALSE)</f>
        <v>Silvana Northeast</v>
      </c>
      <c r="G269" s="2" t="str">
        <f>IF(VLOOKUP(C269,customers!A$1:I$1001,3,FALSE)=0," ",VLOOKUP(C269,customers!A$1:I$1001,3,FALSE))</f>
        <v>snortheast7f@mashable.com</v>
      </c>
      <c r="H269" s="2" t="str">
        <f>VLOOKUP(C269,customers!A$1:I$1001,7,FALSE)</f>
        <v>United States</v>
      </c>
      <c r="I269" s="26" t="str">
        <f>IF(INDEX(products!$A$1:$G$49,MATCH(orders!$D269,products!$A$1:$A$49,0),MATCH(orders!I$1,products!$A$1:$G$1,0))="Rob","Robusta",IF(INDEX(products!$A$1:$G$49,MATCH(orders!$D269,products!$A$1:$A$49,0),MATCH(orders!I$1,products!$A$1:$G$1,0))="Exc","Excelsa",IF(INDEX(products!$A$1:$G$49,MATCH(orders!$D269,products!$A$1:$A$49,0),MATCH(orders!I$1,products!$A$1:$G$1,0))="Ara","Arabica","Liberica")))</f>
        <v>Excelsa</v>
      </c>
      <c r="J269" s="26" t="str">
        <f>IF(INDEX(products!$A$1:$G$49,MATCH(orders!$D269,products!$A$1:$A$49,0),MATCH(orders!J$1,products!$A$1:$G$1,0))="M","Medium",IF(INDEX(products!$A$1:$G$49,MATCH(orders!$D269,products!$A$1:$A$49,0),MATCH(orders!J$1,products!$A$1:$G$1,0))="L","Light","Dark"))</f>
        <v>Dark</v>
      </c>
      <c r="K269" s="27">
        <f>INDEX(products!$A$1:$G$49,MATCH(orders!$D269,products!$A$1:$A$49,0),MATCH(orders!K$1,products!$A$1:$G$1,0))</f>
        <v>0.2</v>
      </c>
      <c r="L269" s="28">
        <f>INDEX(products!$A$1:$G$49,MATCH(orders!$D269,products!$A$1:$A$49,0),MATCH(orders!L$1,products!$A$1:$G$1,0))</f>
        <v>3.645</v>
      </c>
      <c r="M269" s="21">
        <f>E269*L269</f>
        <v>21.87</v>
      </c>
      <c r="N269" s="7" t="str">
        <f>VLOOKUP(orders!$F269,customers!B$1:I$1001,8,FALSE)</f>
        <v>Yes</v>
      </c>
    </row>
    <row r="270" spans="1:14" x14ac:dyDescent="0.3">
      <c r="A270" s="12" t="s">
        <v>2004</v>
      </c>
      <c r="B270" s="18">
        <v>43790</v>
      </c>
      <c r="C270" s="12" t="s">
        <v>1672</v>
      </c>
      <c r="D270" s="6" t="s">
        <v>6147</v>
      </c>
      <c r="E270" s="12">
        <v>2</v>
      </c>
      <c r="F270" s="12" t="str">
        <f>VLOOKUP(C270,customers!A$1:I$1001,2,FALSE)</f>
        <v>Anselma Attwater</v>
      </c>
      <c r="G270" s="12" t="str">
        <f>IF(VLOOKUP(C270,customers!A$1:I$1001,3,FALSE)=0," ",VLOOKUP(C270,customers!A$1:I$1001,3,FALSE))</f>
        <v>aattwater5u@wikia.com</v>
      </c>
      <c r="H270" s="12" t="str">
        <f>VLOOKUP(C270,customers!A$1:I$1001,7,FALSE)</f>
        <v>United States</v>
      </c>
      <c r="I270" s="15" t="str">
        <f>IF(INDEX(products!$A$1:$G$49,MATCH(orders!$D270,products!$A$1:$A$49,0),MATCH(orders!I$1,products!$A$1:$G$1,0))="Rob","Robusta",IF(INDEX(products!$A$1:$G$49,MATCH(orders!$D270,products!$A$1:$A$49,0),MATCH(orders!I$1,products!$A$1:$G$1,0))="Exc","Excelsa",IF(INDEX(products!$A$1:$G$49,MATCH(orders!$D270,products!$A$1:$A$49,0),MATCH(orders!I$1,products!$A$1:$G$1,0))="Ara","Arabica","Liberica")))</f>
        <v>Arabica</v>
      </c>
      <c r="J270" s="15" t="str">
        <f>IF(INDEX(products!$A$1:$G$49,MATCH(orders!$D270,products!$A$1:$A$49,0),MATCH(orders!J$1,products!$A$1:$G$1,0))="M","Medium",IF(INDEX(products!$A$1:$G$49,MATCH(orders!$D270,products!$A$1:$A$49,0),MATCH(orders!J$1,products!$A$1:$G$1,0))="L","Light","Dark"))</f>
        <v>Dark</v>
      </c>
      <c r="K270" s="24">
        <f>INDEX(products!$A$1:$G$49,MATCH(orders!$D270,products!$A$1:$A$49,0),MATCH(orders!K$1,products!$A$1:$G$1,0))</f>
        <v>1</v>
      </c>
      <c r="L270" s="25">
        <f>INDEX(products!$A$1:$G$49,MATCH(orders!$D270,products!$A$1:$A$49,0),MATCH(orders!L$1,products!$A$1:$G$1,0))</f>
        <v>9.9499999999999993</v>
      </c>
      <c r="M270" s="22">
        <f>E270*L270</f>
        <v>19.899999999999999</v>
      </c>
      <c r="N270" s="6" t="str">
        <f>VLOOKUP(orders!$F270,customers!B$1:I$1001,8,FALSE)</f>
        <v>Yes</v>
      </c>
    </row>
    <row r="271" spans="1:14" x14ac:dyDescent="0.3">
      <c r="A271" s="2" t="s">
        <v>2009</v>
      </c>
      <c r="B271" s="17">
        <v>44333</v>
      </c>
      <c r="C271" s="2" t="s">
        <v>2010</v>
      </c>
      <c r="D271" s="7" t="s">
        <v>6154</v>
      </c>
      <c r="E271" s="2">
        <v>2</v>
      </c>
      <c r="F271" s="2" t="str">
        <f>VLOOKUP(C271,customers!A$1:I$1001,2,FALSE)</f>
        <v>Monica Fearon</v>
      </c>
      <c r="G271" s="2" t="str">
        <f>IF(VLOOKUP(C271,customers!A$1:I$1001,3,FALSE)=0," ",VLOOKUP(C271,customers!A$1:I$1001,3,FALSE))</f>
        <v>mfearon7h@reverbnation.com</v>
      </c>
      <c r="H271" s="2" t="str">
        <f>VLOOKUP(C271,customers!A$1:I$1001,7,FALSE)</f>
        <v>United States</v>
      </c>
      <c r="I271" s="26" t="str">
        <f>IF(INDEX(products!$A$1:$G$49,MATCH(orders!$D271,products!$A$1:$A$49,0),MATCH(orders!I$1,products!$A$1:$G$1,0))="Rob","Robusta",IF(INDEX(products!$A$1:$G$49,MATCH(orders!$D271,products!$A$1:$A$49,0),MATCH(orders!I$1,products!$A$1:$G$1,0))="Exc","Excelsa",IF(INDEX(products!$A$1:$G$49,MATCH(orders!$D271,products!$A$1:$A$49,0),MATCH(orders!I$1,products!$A$1:$G$1,0))="Ara","Arabica","Liberica")))</f>
        <v>Arabica</v>
      </c>
      <c r="J271" s="26" t="str">
        <f>IF(INDEX(products!$A$1:$G$49,MATCH(orders!$D271,products!$A$1:$A$49,0),MATCH(orders!J$1,products!$A$1:$G$1,0))="M","Medium",IF(INDEX(products!$A$1:$G$49,MATCH(orders!$D271,products!$A$1:$A$49,0),MATCH(orders!J$1,products!$A$1:$G$1,0))="L","Light","Dark"))</f>
        <v>Dark</v>
      </c>
      <c r="K271" s="27">
        <f>INDEX(products!$A$1:$G$49,MATCH(orders!$D271,products!$A$1:$A$49,0),MATCH(orders!K$1,products!$A$1:$G$1,0))</f>
        <v>0.2</v>
      </c>
      <c r="L271" s="28">
        <f>INDEX(products!$A$1:$G$49,MATCH(orders!$D271,products!$A$1:$A$49,0),MATCH(orders!L$1,products!$A$1:$G$1,0))</f>
        <v>2.9849999999999999</v>
      </c>
      <c r="M271" s="21">
        <f>E271*L271</f>
        <v>5.97</v>
      </c>
      <c r="N271" s="7" t="str">
        <f>VLOOKUP(orders!$F271,customers!B$1:I$1001,8,FALSE)</f>
        <v>No</v>
      </c>
    </row>
    <row r="272" spans="1:14" x14ac:dyDescent="0.3">
      <c r="A272" s="12" t="s">
        <v>2015</v>
      </c>
      <c r="B272" s="18">
        <v>43655</v>
      </c>
      <c r="C272" s="12" t="s">
        <v>2016</v>
      </c>
      <c r="D272" s="6" t="s">
        <v>6144</v>
      </c>
      <c r="E272" s="12">
        <v>1</v>
      </c>
      <c r="F272" s="12" t="str">
        <f>VLOOKUP(C272,customers!A$1:I$1001,2,FALSE)</f>
        <v>Barney Chisnell</v>
      </c>
      <c r="G272" s="12" t="str">
        <f>IF(VLOOKUP(C272,customers!A$1:I$1001,3,FALSE)=0," ",VLOOKUP(C272,customers!A$1:I$1001,3,FALSE))</f>
        <v xml:space="preserve"> </v>
      </c>
      <c r="H272" s="12" t="str">
        <f>VLOOKUP(C272,customers!A$1:I$1001,7,FALSE)</f>
        <v>Ireland</v>
      </c>
      <c r="I272" s="15" t="str">
        <f>IF(INDEX(products!$A$1:$G$49,MATCH(orders!$D272,products!$A$1:$A$49,0),MATCH(orders!I$1,products!$A$1:$G$1,0))="Rob","Robusta",IF(INDEX(products!$A$1:$G$49,MATCH(orders!$D272,products!$A$1:$A$49,0),MATCH(orders!I$1,products!$A$1:$G$1,0))="Exc","Excelsa",IF(INDEX(products!$A$1:$G$49,MATCH(orders!$D272,products!$A$1:$A$49,0),MATCH(orders!I$1,products!$A$1:$G$1,0))="Ara","Arabica","Liberica")))</f>
        <v>Excelsa</v>
      </c>
      <c r="J272" s="15" t="str">
        <f>IF(INDEX(products!$A$1:$G$49,MATCH(orders!$D272,products!$A$1:$A$49,0),MATCH(orders!J$1,products!$A$1:$G$1,0))="M","Medium",IF(INDEX(products!$A$1:$G$49,MATCH(orders!$D272,products!$A$1:$A$49,0),MATCH(orders!J$1,products!$A$1:$G$1,0))="L","Light","Dark"))</f>
        <v>Dark</v>
      </c>
      <c r="K272" s="24">
        <f>INDEX(products!$A$1:$G$49,MATCH(orders!$D272,products!$A$1:$A$49,0),MATCH(orders!K$1,products!$A$1:$G$1,0))</f>
        <v>0.5</v>
      </c>
      <c r="L272" s="25">
        <f>INDEX(products!$A$1:$G$49,MATCH(orders!$D272,products!$A$1:$A$49,0),MATCH(orders!L$1,products!$A$1:$G$1,0))</f>
        <v>7.29</v>
      </c>
      <c r="M272" s="22">
        <f>E272*L272</f>
        <v>7.29</v>
      </c>
      <c r="N272" s="6" t="str">
        <f>VLOOKUP(orders!$F272,customers!B$1:I$1001,8,FALSE)</f>
        <v>Yes</v>
      </c>
    </row>
    <row r="273" spans="1:14" x14ac:dyDescent="0.3">
      <c r="A273" s="2" t="s">
        <v>2019</v>
      </c>
      <c r="B273" s="17">
        <v>43971</v>
      </c>
      <c r="C273" s="2" t="s">
        <v>2020</v>
      </c>
      <c r="D273" s="7" t="s">
        <v>6154</v>
      </c>
      <c r="E273" s="2">
        <v>4</v>
      </c>
      <c r="F273" s="2" t="str">
        <f>VLOOKUP(C273,customers!A$1:I$1001,2,FALSE)</f>
        <v>Jasper Sisneros</v>
      </c>
      <c r="G273" s="2" t="str">
        <f>IF(VLOOKUP(C273,customers!A$1:I$1001,3,FALSE)=0," ",VLOOKUP(C273,customers!A$1:I$1001,3,FALSE))</f>
        <v>jsisneros7j@a8.net</v>
      </c>
      <c r="H273" s="2" t="str">
        <f>VLOOKUP(C273,customers!A$1:I$1001,7,FALSE)</f>
        <v>United States</v>
      </c>
      <c r="I273" s="26" t="str">
        <f>IF(INDEX(products!$A$1:$G$49,MATCH(orders!$D273,products!$A$1:$A$49,0),MATCH(orders!I$1,products!$A$1:$G$1,0))="Rob","Robusta",IF(INDEX(products!$A$1:$G$49,MATCH(orders!$D273,products!$A$1:$A$49,0),MATCH(orders!I$1,products!$A$1:$G$1,0))="Exc","Excelsa",IF(INDEX(products!$A$1:$G$49,MATCH(orders!$D273,products!$A$1:$A$49,0),MATCH(orders!I$1,products!$A$1:$G$1,0))="Ara","Arabica","Liberica")))</f>
        <v>Arabica</v>
      </c>
      <c r="J273" s="26" t="str">
        <f>IF(INDEX(products!$A$1:$G$49,MATCH(orders!$D273,products!$A$1:$A$49,0),MATCH(orders!J$1,products!$A$1:$G$1,0))="M","Medium",IF(INDEX(products!$A$1:$G$49,MATCH(orders!$D273,products!$A$1:$A$49,0),MATCH(orders!J$1,products!$A$1:$G$1,0))="L","Light","Dark"))</f>
        <v>Dark</v>
      </c>
      <c r="K273" s="27">
        <f>INDEX(products!$A$1:$G$49,MATCH(orders!$D273,products!$A$1:$A$49,0),MATCH(orders!K$1,products!$A$1:$G$1,0))</f>
        <v>0.2</v>
      </c>
      <c r="L273" s="28">
        <f>INDEX(products!$A$1:$G$49,MATCH(orders!$D273,products!$A$1:$A$49,0),MATCH(orders!L$1,products!$A$1:$G$1,0))</f>
        <v>2.9849999999999999</v>
      </c>
      <c r="M273" s="21">
        <f>E273*L273</f>
        <v>11.94</v>
      </c>
      <c r="N273" s="7" t="str">
        <f>VLOOKUP(orders!$F273,customers!B$1:I$1001,8,FALSE)</f>
        <v>Yes</v>
      </c>
    </row>
    <row r="274" spans="1:14" x14ac:dyDescent="0.3">
      <c r="A274" s="12" t="s">
        <v>2025</v>
      </c>
      <c r="B274" s="18">
        <v>44435</v>
      </c>
      <c r="C274" s="12" t="s">
        <v>2026</v>
      </c>
      <c r="D274" s="6" t="s">
        <v>6179</v>
      </c>
      <c r="E274" s="12">
        <v>6</v>
      </c>
      <c r="F274" s="12" t="str">
        <f>VLOOKUP(C274,customers!A$1:I$1001,2,FALSE)</f>
        <v>Zachariah Carlson</v>
      </c>
      <c r="G274" s="12" t="str">
        <f>IF(VLOOKUP(C274,customers!A$1:I$1001,3,FALSE)=0," ",VLOOKUP(C274,customers!A$1:I$1001,3,FALSE))</f>
        <v>zcarlson7k@bigcartel.com</v>
      </c>
      <c r="H274" s="12" t="str">
        <f>VLOOKUP(C274,customers!A$1:I$1001,7,FALSE)</f>
        <v>Ireland</v>
      </c>
      <c r="I274" s="15" t="str">
        <f>IF(INDEX(products!$A$1:$G$49,MATCH(orders!$D274,products!$A$1:$A$49,0),MATCH(orders!I$1,products!$A$1:$G$1,0))="Rob","Robusta",IF(INDEX(products!$A$1:$G$49,MATCH(orders!$D274,products!$A$1:$A$49,0),MATCH(orders!I$1,products!$A$1:$G$1,0))="Exc","Excelsa",IF(INDEX(products!$A$1:$G$49,MATCH(orders!$D274,products!$A$1:$A$49,0),MATCH(orders!I$1,products!$A$1:$G$1,0))="Ara","Arabica","Liberica")))</f>
        <v>Robusta</v>
      </c>
      <c r="J274" s="15" t="str">
        <f>IF(INDEX(products!$A$1:$G$49,MATCH(orders!$D274,products!$A$1:$A$49,0),MATCH(orders!J$1,products!$A$1:$G$1,0))="M","Medium",IF(INDEX(products!$A$1:$G$49,MATCH(orders!$D274,products!$A$1:$A$49,0),MATCH(orders!J$1,products!$A$1:$G$1,0))="L","Light","Dark"))</f>
        <v>Light</v>
      </c>
      <c r="K274" s="24">
        <f>INDEX(products!$A$1:$G$49,MATCH(orders!$D274,products!$A$1:$A$49,0),MATCH(orders!K$1,products!$A$1:$G$1,0))</f>
        <v>1</v>
      </c>
      <c r="L274" s="25">
        <f>INDEX(products!$A$1:$G$49,MATCH(orders!$D274,products!$A$1:$A$49,0),MATCH(orders!L$1,products!$A$1:$G$1,0))</f>
        <v>11.95</v>
      </c>
      <c r="M274" s="22">
        <f>E274*L274</f>
        <v>71.699999999999989</v>
      </c>
      <c r="N274" s="6" t="str">
        <f>VLOOKUP(orders!$F274,customers!B$1:I$1001,8,FALSE)</f>
        <v>Yes</v>
      </c>
    </row>
    <row r="275" spans="1:14" x14ac:dyDescent="0.3">
      <c r="A275" s="2" t="s">
        <v>2032</v>
      </c>
      <c r="B275" s="17">
        <v>44681</v>
      </c>
      <c r="C275" s="2" t="s">
        <v>2033</v>
      </c>
      <c r="D275" s="7" t="s">
        <v>6167</v>
      </c>
      <c r="E275" s="2">
        <v>2</v>
      </c>
      <c r="F275" s="2" t="str">
        <f>VLOOKUP(C275,customers!A$1:I$1001,2,FALSE)</f>
        <v>Warner Maddox</v>
      </c>
      <c r="G275" s="2" t="str">
        <f>IF(VLOOKUP(C275,customers!A$1:I$1001,3,FALSE)=0," ",VLOOKUP(C275,customers!A$1:I$1001,3,FALSE))</f>
        <v>wmaddox7l@timesonline.co.uk</v>
      </c>
      <c r="H275" s="2" t="str">
        <f>VLOOKUP(C275,customers!A$1:I$1001,7,FALSE)</f>
        <v>United States</v>
      </c>
      <c r="I275" s="26" t="str">
        <f>IF(INDEX(products!$A$1:$G$49,MATCH(orders!$D275,products!$A$1:$A$49,0),MATCH(orders!I$1,products!$A$1:$G$1,0))="Rob","Robusta",IF(INDEX(products!$A$1:$G$49,MATCH(orders!$D275,products!$A$1:$A$49,0),MATCH(orders!I$1,products!$A$1:$G$1,0))="Exc","Excelsa",IF(INDEX(products!$A$1:$G$49,MATCH(orders!$D275,products!$A$1:$A$49,0),MATCH(orders!I$1,products!$A$1:$G$1,0))="Ara","Arabica","Liberica")))</f>
        <v>Arabica</v>
      </c>
      <c r="J275" s="26" t="str">
        <f>IF(INDEX(products!$A$1:$G$49,MATCH(orders!$D275,products!$A$1:$A$49,0),MATCH(orders!J$1,products!$A$1:$G$1,0))="M","Medium",IF(INDEX(products!$A$1:$G$49,MATCH(orders!$D275,products!$A$1:$A$49,0),MATCH(orders!J$1,products!$A$1:$G$1,0))="L","Light","Dark"))</f>
        <v>Light</v>
      </c>
      <c r="K275" s="27">
        <f>INDEX(products!$A$1:$G$49,MATCH(orders!$D275,products!$A$1:$A$49,0),MATCH(orders!K$1,products!$A$1:$G$1,0))</f>
        <v>0.2</v>
      </c>
      <c r="L275" s="28">
        <f>INDEX(products!$A$1:$G$49,MATCH(orders!$D275,products!$A$1:$A$49,0),MATCH(orders!L$1,products!$A$1:$G$1,0))</f>
        <v>3.8849999999999998</v>
      </c>
      <c r="M275" s="21">
        <f>E275*L275</f>
        <v>7.77</v>
      </c>
      <c r="N275" s="7" t="str">
        <f>VLOOKUP(orders!$F275,customers!B$1:I$1001,8,FALSE)</f>
        <v>No</v>
      </c>
    </row>
    <row r="276" spans="1:14" x14ac:dyDescent="0.3">
      <c r="A276" s="12" t="s">
        <v>2038</v>
      </c>
      <c r="B276" s="18">
        <v>43985</v>
      </c>
      <c r="C276" s="12" t="s">
        <v>2039</v>
      </c>
      <c r="D276" s="6" t="s">
        <v>6175</v>
      </c>
      <c r="E276" s="12">
        <v>1</v>
      </c>
      <c r="F276" s="12" t="str">
        <f>VLOOKUP(C276,customers!A$1:I$1001,2,FALSE)</f>
        <v>Donnie Hedlestone</v>
      </c>
      <c r="G276" s="12" t="str">
        <f>IF(VLOOKUP(C276,customers!A$1:I$1001,3,FALSE)=0," ",VLOOKUP(C276,customers!A$1:I$1001,3,FALSE))</f>
        <v>dhedlestone7m@craigslist.org</v>
      </c>
      <c r="H276" s="12" t="str">
        <f>VLOOKUP(C276,customers!A$1:I$1001,7,FALSE)</f>
        <v>United States</v>
      </c>
      <c r="I276" s="15" t="str">
        <f>IF(INDEX(products!$A$1:$G$49,MATCH(orders!$D276,products!$A$1:$A$49,0),MATCH(orders!I$1,products!$A$1:$G$1,0))="Rob","Robusta",IF(INDEX(products!$A$1:$G$49,MATCH(orders!$D276,products!$A$1:$A$49,0),MATCH(orders!I$1,products!$A$1:$G$1,0))="Exc","Excelsa",IF(INDEX(products!$A$1:$G$49,MATCH(orders!$D276,products!$A$1:$A$49,0),MATCH(orders!I$1,products!$A$1:$G$1,0))="Ara","Arabica","Liberica")))</f>
        <v>Arabica</v>
      </c>
      <c r="J276" s="15" t="str">
        <f>IF(INDEX(products!$A$1:$G$49,MATCH(orders!$D276,products!$A$1:$A$49,0),MATCH(orders!J$1,products!$A$1:$G$1,0))="M","Medium",IF(INDEX(products!$A$1:$G$49,MATCH(orders!$D276,products!$A$1:$A$49,0),MATCH(orders!J$1,products!$A$1:$G$1,0))="L","Light","Dark"))</f>
        <v>Medium</v>
      </c>
      <c r="K276" s="24">
        <f>INDEX(products!$A$1:$G$49,MATCH(orders!$D276,products!$A$1:$A$49,0),MATCH(orders!K$1,products!$A$1:$G$1,0))</f>
        <v>2.5</v>
      </c>
      <c r="L276" s="25">
        <f>INDEX(products!$A$1:$G$49,MATCH(orders!$D276,products!$A$1:$A$49,0),MATCH(orders!L$1,products!$A$1:$G$1,0))</f>
        <v>25.874999999999996</v>
      </c>
      <c r="M276" s="22">
        <f>E276*L276</f>
        <v>25.874999999999996</v>
      </c>
      <c r="N276" s="6" t="str">
        <f>VLOOKUP(orders!$F276,customers!B$1:I$1001,8,FALSE)</f>
        <v>No</v>
      </c>
    </row>
    <row r="277" spans="1:14" x14ac:dyDescent="0.3">
      <c r="A277" s="2" t="s">
        <v>2044</v>
      </c>
      <c r="B277" s="17">
        <v>44725</v>
      </c>
      <c r="C277" s="2" t="s">
        <v>2045</v>
      </c>
      <c r="D277" s="7" t="s">
        <v>6148</v>
      </c>
      <c r="E277" s="2">
        <v>6</v>
      </c>
      <c r="F277" s="2" t="str">
        <f>VLOOKUP(C277,customers!A$1:I$1001,2,FALSE)</f>
        <v>Teddi Crowthe</v>
      </c>
      <c r="G277" s="2" t="str">
        <f>IF(VLOOKUP(C277,customers!A$1:I$1001,3,FALSE)=0," ",VLOOKUP(C277,customers!A$1:I$1001,3,FALSE))</f>
        <v>tcrowthe7n@europa.eu</v>
      </c>
      <c r="H277" s="2" t="str">
        <f>VLOOKUP(C277,customers!A$1:I$1001,7,FALSE)</f>
        <v>United States</v>
      </c>
      <c r="I277" s="26" t="str">
        <f>IF(INDEX(products!$A$1:$G$49,MATCH(orders!$D277,products!$A$1:$A$49,0),MATCH(orders!I$1,products!$A$1:$G$1,0))="Rob","Robusta",IF(INDEX(products!$A$1:$G$49,MATCH(orders!$D277,products!$A$1:$A$49,0),MATCH(orders!I$1,products!$A$1:$G$1,0))="Exc","Excelsa",IF(INDEX(products!$A$1:$G$49,MATCH(orders!$D277,products!$A$1:$A$49,0),MATCH(orders!I$1,products!$A$1:$G$1,0))="Ara","Arabica","Liberica")))</f>
        <v>Excelsa</v>
      </c>
      <c r="J277" s="26" t="str">
        <f>IF(INDEX(products!$A$1:$G$49,MATCH(orders!$D277,products!$A$1:$A$49,0),MATCH(orders!J$1,products!$A$1:$G$1,0))="M","Medium",IF(INDEX(products!$A$1:$G$49,MATCH(orders!$D277,products!$A$1:$A$49,0),MATCH(orders!J$1,products!$A$1:$G$1,0))="L","Light","Dark"))</f>
        <v>Light</v>
      </c>
      <c r="K277" s="27">
        <f>INDEX(products!$A$1:$G$49,MATCH(orders!$D277,products!$A$1:$A$49,0),MATCH(orders!K$1,products!$A$1:$G$1,0))</f>
        <v>2.5</v>
      </c>
      <c r="L277" s="28">
        <f>INDEX(products!$A$1:$G$49,MATCH(orders!$D277,products!$A$1:$A$49,0),MATCH(orders!L$1,products!$A$1:$G$1,0))</f>
        <v>34.154999999999994</v>
      </c>
      <c r="M277" s="21">
        <f>E277*L277</f>
        <v>204.92999999999995</v>
      </c>
      <c r="N277" s="7" t="str">
        <f>VLOOKUP(orders!$F277,customers!B$1:I$1001,8,FALSE)</f>
        <v>No</v>
      </c>
    </row>
    <row r="278" spans="1:14" x14ac:dyDescent="0.3">
      <c r="A278" s="12" t="s">
        <v>2050</v>
      </c>
      <c r="B278" s="18">
        <v>43992</v>
      </c>
      <c r="C278" s="12" t="s">
        <v>2051</v>
      </c>
      <c r="D278" s="6" t="s">
        <v>6142</v>
      </c>
      <c r="E278" s="12">
        <v>4</v>
      </c>
      <c r="F278" s="12" t="str">
        <f>VLOOKUP(C278,customers!A$1:I$1001,2,FALSE)</f>
        <v>Dorelia Bury</v>
      </c>
      <c r="G278" s="12" t="str">
        <f>IF(VLOOKUP(C278,customers!A$1:I$1001,3,FALSE)=0," ",VLOOKUP(C278,customers!A$1:I$1001,3,FALSE))</f>
        <v>dbury7o@tinyurl.com</v>
      </c>
      <c r="H278" s="12" t="str">
        <f>VLOOKUP(C278,customers!A$1:I$1001,7,FALSE)</f>
        <v>Ireland</v>
      </c>
      <c r="I278" s="15" t="str">
        <f>IF(INDEX(products!$A$1:$G$49,MATCH(orders!$D278,products!$A$1:$A$49,0),MATCH(orders!I$1,products!$A$1:$G$1,0))="Rob","Robusta",IF(INDEX(products!$A$1:$G$49,MATCH(orders!$D278,products!$A$1:$A$49,0),MATCH(orders!I$1,products!$A$1:$G$1,0))="Exc","Excelsa",IF(INDEX(products!$A$1:$G$49,MATCH(orders!$D278,products!$A$1:$A$49,0),MATCH(orders!I$1,products!$A$1:$G$1,0))="Ara","Arabica","Liberica")))</f>
        <v>Robusta</v>
      </c>
      <c r="J278" s="15" t="str">
        <f>IF(INDEX(products!$A$1:$G$49,MATCH(orders!$D278,products!$A$1:$A$49,0),MATCH(orders!J$1,products!$A$1:$G$1,0))="M","Medium",IF(INDEX(products!$A$1:$G$49,MATCH(orders!$D278,products!$A$1:$A$49,0),MATCH(orders!J$1,products!$A$1:$G$1,0))="L","Light","Dark"))</f>
        <v>Light</v>
      </c>
      <c r="K278" s="24">
        <f>INDEX(products!$A$1:$G$49,MATCH(orders!$D278,products!$A$1:$A$49,0),MATCH(orders!K$1,products!$A$1:$G$1,0))</f>
        <v>2.5</v>
      </c>
      <c r="L278" s="25">
        <f>INDEX(products!$A$1:$G$49,MATCH(orders!$D278,products!$A$1:$A$49,0),MATCH(orders!L$1,products!$A$1:$G$1,0))</f>
        <v>27.484999999999996</v>
      </c>
      <c r="M278" s="22">
        <f>E278*L278</f>
        <v>109.93999999999998</v>
      </c>
      <c r="N278" s="6" t="str">
        <f>VLOOKUP(orders!$F278,customers!B$1:I$1001,8,FALSE)</f>
        <v>Yes</v>
      </c>
    </row>
    <row r="279" spans="1:14" x14ac:dyDescent="0.3">
      <c r="A279" s="2" t="s">
        <v>2056</v>
      </c>
      <c r="B279" s="17">
        <v>44183</v>
      </c>
      <c r="C279" s="2" t="s">
        <v>2057</v>
      </c>
      <c r="D279" s="7" t="s">
        <v>6171</v>
      </c>
      <c r="E279" s="2">
        <v>6</v>
      </c>
      <c r="F279" s="2" t="str">
        <f>VLOOKUP(C279,customers!A$1:I$1001,2,FALSE)</f>
        <v>Gussy Broadbear</v>
      </c>
      <c r="G279" s="2" t="str">
        <f>IF(VLOOKUP(C279,customers!A$1:I$1001,3,FALSE)=0," ",VLOOKUP(C279,customers!A$1:I$1001,3,FALSE))</f>
        <v>gbroadbear7p@omniture.com</v>
      </c>
      <c r="H279" s="2" t="str">
        <f>VLOOKUP(C279,customers!A$1:I$1001,7,FALSE)</f>
        <v>United States</v>
      </c>
      <c r="I279" s="26" t="str">
        <f>IF(INDEX(products!$A$1:$G$49,MATCH(orders!$D279,products!$A$1:$A$49,0),MATCH(orders!I$1,products!$A$1:$G$1,0))="Rob","Robusta",IF(INDEX(products!$A$1:$G$49,MATCH(orders!$D279,products!$A$1:$A$49,0),MATCH(orders!I$1,products!$A$1:$G$1,0))="Exc","Excelsa",IF(INDEX(products!$A$1:$G$49,MATCH(orders!$D279,products!$A$1:$A$49,0),MATCH(orders!I$1,products!$A$1:$G$1,0))="Ara","Arabica","Liberica")))</f>
        <v>Excelsa</v>
      </c>
      <c r="J279" s="26" t="str">
        <f>IF(INDEX(products!$A$1:$G$49,MATCH(orders!$D279,products!$A$1:$A$49,0),MATCH(orders!J$1,products!$A$1:$G$1,0))="M","Medium",IF(INDEX(products!$A$1:$G$49,MATCH(orders!$D279,products!$A$1:$A$49,0),MATCH(orders!J$1,products!$A$1:$G$1,0))="L","Light","Dark"))</f>
        <v>Light</v>
      </c>
      <c r="K279" s="27">
        <f>INDEX(products!$A$1:$G$49,MATCH(orders!$D279,products!$A$1:$A$49,0),MATCH(orders!K$1,products!$A$1:$G$1,0))</f>
        <v>1</v>
      </c>
      <c r="L279" s="28">
        <f>INDEX(products!$A$1:$G$49,MATCH(orders!$D279,products!$A$1:$A$49,0),MATCH(orders!L$1,products!$A$1:$G$1,0))</f>
        <v>14.85</v>
      </c>
      <c r="M279" s="21">
        <f>E279*L279</f>
        <v>89.1</v>
      </c>
      <c r="N279" s="7" t="str">
        <f>VLOOKUP(orders!$F279,customers!B$1:I$1001,8,FALSE)</f>
        <v>No</v>
      </c>
    </row>
    <row r="280" spans="1:14" x14ac:dyDescent="0.3">
      <c r="A280" s="12" t="s">
        <v>2062</v>
      </c>
      <c r="B280" s="18">
        <v>43708</v>
      </c>
      <c r="C280" s="12" t="s">
        <v>2063</v>
      </c>
      <c r="D280" s="6" t="s">
        <v>6167</v>
      </c>
      <c r="E280" s="12">
        <v>2</v>
      </c>
      <c r="F280" s="12" t="str">
        <f>VLOOKUP(C280,customers!A$1:I$1001,2,FALSE)</f>
        <v>Emlynne Palfrey</v>
      </c>
      <c r="G280" s="12" t="str">
        <f>IF(VLOOKUP(C280,customers!A$1:I$1001,3,FALSE)=0," ",VLOOKUP(C280,customers!A$1:I$1001,3,FALSE))</f>
        <v>epalfrey7q@devhub.com</v>
      </c>
      <c r="H280" s="12" t="str">
        <f>VLOOKUP(C280,customers!A$1:I$1001,7,FALSE)</f>
        <v>United States</v>
      </c>
      <c r="I280" s="15" t="str">
        <f>IF(INDEX(products!$A$1:$G$49,MATCH(orders!$D280,products!$A$1:$A$49,0),MATCH(orders!I$1,products!$A$1:$G$1,0))="Rob","Robusta",IF(INDEX(products!$A$1:$G$49,MATCH(orders!$D280,products!$A$1:$A$49,0),MATCH(orders!I$1,products!$A$1:$G$1,0))="Exc","Excelsa",IF(INDEX(products!$A$1:$G$49,MATCH(orders!$D280,products!$A$1:$A$49,0),MATCH(orders!I$1,products!$A$1:$G$1,0))="Ara","Arabica","Liberica")))</f>
        <v>Arabica</v>
      </c>
      <c r="J280" s="15" t="str">
        <f>IF(INDEX(products!$A$1:$G$49,MATCH(orders!$D280,products!$A$1:$A$49,0),MATCH(orders!J$1,products!$A$1:$G$1,0))="M","Medium",IF(INDEX(products!$A$1:$G$49,MATCH(orders!$D280,products!$A$1:$A$49,0),MATCH(orders!J$1,products!$A$1:$G$1,0))="L","Light","Dark"))</f>
        <v>Light</v>
      </c>
      <c r="K280" s="24">
        <f>INDEX(products!$A$1:$G$49,MATCH(orders!$D280,products!$A$1:$A$49,0),MATCH(orders!K$1,products!$A$1:$G$1,0))</f>
        <v>0.2</v>
      </c>
      <c r="L280" s="25">
        <f>INDEX(products!$A$1:$G$49,MATCH(orders!$D280,products!$A$1:$A$49,0),MATCH(orders!L$1,products!$A$1:$G$1,0))</f>
        <v>3.8849999999999998</v>
      </c>
      <c r="M280" s="22">
        <f>E280*L280</f>
        <v>7.77</v>
      </c>
      <c r="N280" s="6" t="str">
        <f>VLOOKUP(orders!$F280,customers!B$1:I$1001,8,FALSE)</f>
        <v>Yes</v>
      </c>
    </row>
    <row r="281" spans="1:14" x14ac:dyDescent="0.3">
      <c r="A281" s="2" t="s">
        <v>2068</v>
      </c>
      <c r="B281" s="17">
        <v>43521</v>
      </c>
      <c r="C281" s="2" t="s">
        <v>2069</v>
      </c>
      <c r="D281" s="7" t="s">
        <v>6181</v>
      </c>
      <c r="E281" s="2">
        <v>1</v>
      </c>
      <c r="F281" s="2" t="str">
        <f>VLOOKUP(C281,customers!A$1:I$1001,2,FALSE)</f>
        <v>Parsifal Metrick</v>
      </c>
      <c r="G281" s="2" t="str">
        <f>IF(VLOOKUP(C281,customers!A$1:I$1001,3,FALSE)=0," ",VLOOKUP(C281,customers!A$1:I$1001,3,FALSE))</f>
        <v>pmetrick7r@rakuten.co.jp</v>
      </c>
      <c r="H281" s="2" t="str">
        <f>VLOOKUP(C281,customers!A$1:I$1001,7,FALSE)</f>
        <v>United States</v>
      </c>
      <c r="I281" s="26" t="str">
        <f>IF(INDEX(products!$A$1:$G$49,MATCH(orders!$D281,products!$A$1:$A$49,0),MATCH(orders!I$1,products!$A$1:$G$1,0))="Rob","Robusta",IF(INDEX(products!$A$1:$G$49,MATCH(orders!$D281,products!$A$1:$A$49,0),MATCH(orders!I$1,products!$A$1:$G$1,0))="Exc","Excelsa",IF(INDEX(products!$A$1:$G$49,MATCH(orders!$D281,products!$A$1:$A$49,0),MATCH(orders!I$1,products!$A$1:$G$1,0))="Ara","Arabica","Liberica")))</f>
        <v>Liberica</v>
      </c>
      <c r="J281" s="26" t="str">
        <f>IF(INDEX(products!$A$1:$G$49,MATCH(orders!$D281,products!$A$1:$A$49,0),MATCH(orders!J$1,products!$A$1:$G$1,0))="M","Medium",IF(INDEX(products!$A$1:$G$49,MATCH(orders!$D281,products!$A$1:$A$49,0),MATCH(orders!J$1,products!$A$1:$G$1,0))="L","Light","Dark"))</f>
        <v>Medium</v>
      </c>
      <c r="K281" s="27">
        <f>INDEX(products!$A$1:$G$49,MATCH(orders!$D281,products!$A$1:$A$49,0),MATCH(orders!K$1,products!$A$1:$G$1,0))</f>
        <v>2.5</v>
      </c>
      <c r="L281" s="28">
        <f>INDEX(products!$A$1:$G$49,MATCH(orders!$D281,products!$A$1:$A$49,0),MATCH(orders!L$1,products!$A$1:$G$1,0))</f>
        <v>33.464999999999996</v>
      </c>
      <c r="M281" s="21">
        <f>E281*L281</f>
        <v>33.464999999999996</v>
      </c>
      <c r="N281" s="7" t="str">
        <f>VLOOKUP(orders!$F281,customers!B$1:I$1001,8,FALSE)</f>
        <v>Yes</v>
      </c>
    </row>
    <row r="282" spans="1:14" x14ac:dyDescent="0.3">
      <c r="A282" s="12" t="s">
        <v>2074</v>
      </c>
      <c r="B282" s="18">
        <v>44234</v>
      </c>
      <c r="C282" s="12" t="s">
        <v>2075</v>
      </c>
      <c r="D282" s="6" t="s">
        <v>6139</v>
      </c>
      <c r="E282" s="12">
        <v>5</v>
      </c>
      <c r="F282" s="12" t="str">
        <f>VLOOKUP(C282,customers!A$1:I$1001,2,FALSE)</f>
        <v>Christopher Grieveson</v>
      </c>
      <c r="G282" s="12" t="str">
        <f>IF(VLOOKUP(C282,customers!A$1:I$1001,3,FALSE)=0," ",VLOOKUP(C282,customers!A$1:I$1001,3,FALSE))</f>
        <v xml:space="preserve"> </v>
      </c>
      <c r="H282" s="12" t="str">
        <f>VLOOKUP(C282,customers!A$1:I$1001,7,FALSE)</f>
        <v>United States</v>
      </c>
      <c r="I282" s="15" t="str">
        <f>IF(INDEX(products!$A$1:$G$49,MATCH(orders!$D282,products!$A$1:$A$49,0),MATCH(orders!I$1,products!$A$1:$G$1,0))="Rob","Robusta",IF(INDEX(products!$A$1:$G$49,MATCH(orders!$D282,products!$A$1:$A$49,0),MATCH(orders!I$1,products!$A$1:$G$1,0))="Exc","Excelsa",IF(INDEX(products!$A$1:$G$49,MATCH(orders!$D282,products!$A$1:$A$49,0),MATCH(orders!I$1,products!$A$1:$G$1,0))="Ara","Arabica","Liberica")))</f>
        <v>Excelsa</v>
      </c>
      <c r="J282" s="15" t="str">
        <f>IF(INDEX(products!$A$1:$G$49,MATCH(orders!$D282,products!$A$1:$A$49,0),MATCH(orders!J$1,products!$A$1:$G$1,0))="M","Medium",IF(INDEX(products!$A$1:$G$49,MATCH(orders!$D282,products!$A$1:$A$49,0),MATCH(orders!J$1,products!$A$1:$G$1,0))="L","Light","Dark"))</f>
        <v>Medium</v>
      </c>
      <c r="K282" s="24">
        <f>INDEX(products!$A$1:$G$49,MATCH(orders!$D282,products!$A$1:$A$49,0),MATCH(orders!K$1,products!$A$1:$G$1,0))</f>
        <v>0.5</v>
      </c>
      <c r="L282" s="25">
        <f>INDEX(products!$A$1:$G$49,MATCH(orders!$D282,products!$A$1:$A$49,0),MATCH(orders!L$1,products!$A$1:$G$1,0))</f>
        <v>8.25</v>
      </c>
      <c r="M282" s="22">
        <f>E282*L282</f>
        <v>41.25</v>
      </c>
      <c r="N282" s="6" t="str">
        <f>VLOOKUP(orders!$F282,customers!B$1:I$1001,8,FALSE)</f>
        <v>Yes</v>
      </c>
    </row>
    <row r="283" spans="1:14" x14ac:dyDescent="0.3">
      <c r="A283" s="2" t="s">
        <v>2079</v>
      </c>
      <c r="B283" s="17">
        <v>44210</v>
      </c>
      <c r="C283" s="2" t="s">
        <v>2080</v>
      </c>
      <c r="D283" s="7" t="s">
        <v>6171</v>
      </c>
      <c r="E283" s="2">
        <v>4</v>
      </c>
      <c r="F283" s="2" t="str">
        <f>VLOOKUP(C283,customers!A$1:I$1001,2,FALSE)</f>
        <v>Karlan Karby</v>
      </c>
      <c r="G283" s="2" t="str">
        <f>IF(VLOOKUP(C283,customers!A$1:I$1001,3,FALSE)=0," ",VLOOKUP(C283,customers!A$1:I$1001,3,FALSE))</f>
        <v>kkarby7t@sbwire.com</v>
      </c>
      <c r="H283" s="2" t="str">
        <f>VLOOKUP(C283,customers!A$1:I$1001,7,FALSE)</f>
        <v>United States</v>
      </c>
      <c r="I283" s="26" t="str">
        <f>IF(INDEX(products!$A$1:$G$49,MATCH(orders!$D283,products!$A$1:$A$49,0),MATCH(orders!I$1,products!$A$1:$G$1,0))="Rob","Robusta",IF(INDEX(products!$A$1:$G$49,MATCH(orders!$D283,products!$A$1:$A$49,0),MATCH(orders!I$1,products!$A$1:$G$1,0))="Exc","Excelsa",IF(INDEX(products!$A$1:$G$49,MATCH(orders!$D283,products!$A$1:$A$49,0),MATCH(orders!I$1,products!$A$1:$G$1,0))="Ara","Arabica","Liberica")))</f>
        <v>Excelsa</v>
      </c>
      <c r="J283" s="26" t="str">
        <f>IF(INDEX(products!$A$1:$G$49,MATCH(orders!$D283,products!$A$1:$A$49,0),MATCH(orders!J$1,products!$A$1:$G$1,0))="M","Medium",IF(INDEX(products!$A$1:$G$49,MATCH(orders!$D283,products!$A$1:$A$49,0),MATCH(orders!J$1,products!$A$1:$G$1,0))="L","Light","Dark"))</f>
        <v>Light</v>
      </c>
      <c r="K283" s="27">
        <f>INDEX(products!$A$1:$G$49,MATCH(orders!$D283,products!$A$1:$A$49,0),MATCH(orders!K$1,products!$A$1:$G$1,0))</f>
        <v>1</v>
      </c>
      <c r="L283" s="28">
        <f>INDEX(products!$A$1:$G$49,MATCH(orders!$D283,products!$A$1:$A$49,0),MATCH(orders!L$1,products!$A$1:$G$1,0))</f>
        <v>14.85</v>
      </c>
      <c r="M283" s="21">
        <f>E283*L283</f>
        <v>59.4</v>
      </c>
      <c r="N283" s="7" t="str">
        <f>VLOOKUP(orders!$F283,customers!B$1:I$1001,8,FALSE)</f>
        <v>Yes</v>
      </c>
    </row>
    <row r="284" spans="1:14" x14ac:dyDescent="0.3">
      <c r="A284" s="12" t="s">
        <v>2085</v>
      </c>
      <c r="B284" s="18">
        <v>43520</v>
      </c>
      <c r="C284" s="12" t="s">
        <v>2086</v>
      </c>
      <c r="D284" s="6" t="s">
        <v>6180</v>
      </c>
      <c r="E284" s="12">
        <v>1</v>
      </c>
      <c r="F284" s="12" t="str">
        <f>VLOOKUP(C284,customers!A$1:I$1001,2,FALSE)</f>
        <v>Flory Crumpe</v>
      </c>
      <c r="G284" s="12" t="str">
        <f>IF(VLOOKUP(C284,customers!A$1:I$1001,3,FALSE)=0," ",VLOOKUP(C284,customers!A$1:I$1001,3,FALSE))</f>
        <v>fcrumpe7u@ftc.gov</v>
      </c>
      <c r="H284" s="12" t="str">
        <f>VLOOKUP(C284,customers!A$1:I$1001,7,FALSE)</f>
        <v>United Kingdom</v>
      </c>
      <c r="I284" s="15" t="str">
        <f>IF(INDEX(products!$A$1:$G$49,MATCH(orders!$D284,products!$A$1:$A$49,0),MATCH(orders!I$1,products!$A$1:$G$1,0))="Rob","Robusta",IF(INDEX(products!$A$1:$G$49,MATCH(orders!$D284,products!$A$1:$A$49,0),MATCH(orders!I$1,products!$A$1:$G$1,0))="Exc","Excelsa",IF(INDEX(products!$A$1:$G$49,MATCH(orders!$D284,products!$A$1:$A$49,0),MATCH(orders!I$1,products!$A$1:$G$1,0))="Ara","Arabica","Liberica")))</f>
        <v>Arabica</v>
      </c>
      <c r="J284" s="15" t="str">
        <f>IF(INDEX(products!$A$1:$G$49,MATCH(orders!$D284,products!$A$1:$A$49,0),MATCH(orders!J$1,products!$A$1:$G$1,0))="M","Medium",IF(INDEX(products!$A$1:$G$49,MATCH(orders!$D284,products!$A$1:$A$49,0),MATCH(orders!J$1,products!$A$1:$G$1,0))="L","Light","Dark"))</f>
        <v>Light</v>
      </c>
      <c r="K284" s="24">
        <f>INDEX(products!$A$1:$G$49,MATCH(orders!$D284,products!$A$1:$A$49,0),MATCH(orders!K$1,products!$A$1:$G$1,0))</f>
        <v>0.5</v>
      </c>
      <c r="L284" s="25">
        <f>INDEX(products!$A$1:$G$49,MATCH(orders!$D284,products!$A$1:$A$49,0),MATCH(orders!L$1,products!$A$1:$G$1,0))</f>
        <v>7.77</v>
      </c>
      <c r="M284" s="22">
        <f>E284*L284</f>
        <v>7.77</v>
      </c>
      <c r="N284" s="6" t="str">
        <f>VLOOKUP(orders!$F284,customers!B$1:I$1001,8,FALSE)</f>
        <v>No</v>
      </c>
    </row>
    <row r="285" spans="1:14" x14ac:dyDescent="0.3">
      <c r="A285" s="2" t="s">
        <v>2091</v>
      </c>
      <c r="B285" s="17">
        <v>43639</v>
      </c>
      <c r="C285" s="2" t="s">
        <v>2092</v>
      </c>
      <c r="D285" s="7" t="s">
        <v>6172</v>
      </c>
      <c r="E285" s="2">
        <v>1</v>
      </c>
      <c r="F285" s="2" t="str">
        <f>VLOOKUP(C285,customers!A$1:I$1001,2,FALSE)</f>
        <v>Amity Chatto</v>
      </c>
      <c r="G285" s="2" t="str">
        <f>IF(VLOOKUP(C285,customers!A$1:I$1001,3,FALSE)=0," ",VLOOKUP(C285,customers!A$1:I$1001,3,FALSE))</f>
        <v>achatto7v@sakura.ne.jp</v>
      </c>
      <c r="H285" s="2" t="str">
        <f>VLOOKUP(C285,customers!A$1:I$1001,7,FALSE)</f>
        <v>United Kingdom</v>
      </c>
      <c r="I285" s="26" t="str">
        <f>IF(INDEX(products!$A$1:$G$49,MATCH(orders!$D285,products!$A$1:$A$49,0),MATCH(orders!I$1,products!$A$1:$G$1,0))="Rob","Robusta",IF(INDEX(products!$A$1:$G$49,MATCH(orders!$D285,products!$A$1:$A$49,0),MATCH(orders!I$1,products!$A$1:$G$1,0))="Exc","Excelsa",IF(INDEX(products!$A$1:$G$49,MATCH(orders!$D285,products!$A$1:$A$49,0),MATCH(orders!I$1,products!$A$1:$G$1,0))="Ara","Arabica","Liberica")))</f>
        <v>Robusta</v>
      </c>
      <c r="J285" s="26" t="str">
        <f>IF(INDEX(products!$A$1:$G$49,MATCH(orders!$D285,products!$A$1:$A$49,0),MATCH(orders!J$1,products!$A$1:$G$1,0))="M","Medium",IF(INDEX(products!$A$1:$G$49,MATCH(orders!$D285,products!$A$1:$A$49,0),MATCH(orders!J$1,products!$A$1:$G$1,0))="L","Light","Dark"))</f>
        <v>Dark</v>
      </c>
      <c r="K285" s="27">
        <f>INDEX(products!$A$1:$G$49,MATCH(orders!$D285,products!$A$1:$A$49,0),MATCH(orders!K$1,products!$A$1:$G$1,0))</f>
        <v>0.5</v>
      </c>
      <c r="L285" s="28">
        <f>INDEX(products!$A$1:$G$49,MATCH(orders!$D285,products!$A$1:$A$49,0),MATCH(orders!L$1,products!$A$1:$G$1,0))</f>
        <v>5.3699999999999992</v>
      </c>
      <c r="M285" s="21">
        <f>E285*L285</f>
        <v>5.3699999999999992</v>
      </c>
      <c r="N285" s="7" t="str">
        <f>VLOOKUP(orders!$F285,customers!B$1:I$1001,8,FALSE)</f>
        <v>Yes</v>
      </c>
    </row>
    <row r="286" spans="1:14" x14ac:dyDescent="0.3">
      <c r="A286" s="12" t="s">
        <v>2097</v>
      </c>
      <c r="B286" s="18">
        <v>43960</v>
      </c>
      <c r="C286" s="12" t="s">
        <v>2098</v>
      </c>
      <c r="D286" s="6" t="s">
        <v>6166</v>
      </c>
      <c r="E286" s="12">
        <v>3</v>
      </c>
      <c r="F286" s="12" t="str">
        <f>VLOOKUP(C286,customers!A$1:I$1001,2,FALSE)</f>
        <v>Nanine McCarthy</v>
      </c>
      <c r="G286" s="12" t="str">
        <f>IF(VLOOKUP(C286,customers!A$1:I$1001,3,FALSE)=0," ",VLOOKUP(C286,customers!A$1:I$1001,3,FALSE))</f>
        <v xml:space="preserve"> </v>
      </c>
      <c r="H286" s="12" t="str">
        <f>VLOOKUP(C286,customers!A$1:I$1001,7,FALSE)</f>
        <v>United States</v>
      </c>
      <c r="I286" s="15" t="str">
        <f>IF(INDEX(products!$A$1:$G$49,MATCH(orders!$D286,products!$A$1:$A$49,0),MATCH(orders!I$1,products!$A$1:$G$1,0))="Rob","Robusta",IF(INDEX(products!$A$1:$G$49,MATCH(orders!$D286,products!$A$1:$A$49,0),MATCH(orders!I$1,products!$A$1:$G$1,0))="Exc","Excelsa",IF(INDEX(products!$A$1:$G$49,MATCH(orders!$D286,products!$A$1:$A$49,0),MATCH(orders!I$1,products!$A$1:$G$1,0))="Ara","Arabica","Liberica")))</f>
        <v>Excelsa</v>
      </c>
      <c r="J286" s="15" t="str">
        <f>IF(INDEX(products!$A$1:$G$49,MATCH(orders!$D286,products!$A$1:$A$49,0),MATCH(orders!J$1,products!$A$1:$G$1,0))="M","Medium",IF(INDEX(products!$A$1:$G$49,MATCH(orders!$D286,products!$A$1:$A$49,0),MATCH(orders!J$1,products!$A$1:$G$1,0))="L","Light","Dark"))</f>
        <v>Medium</v>
      </c>
      <c r="K286" s="24">
        <f>INDEX(products!$A$1:$G$49,MATCH(orders!$D286,products!$A$1:$A$49,0),MATCH(orders!K$1,products!$A$1:$G$1,0))</f>
        <v>2.5</v>
      </c>
      <c r="L286" s="25">
        <f>INDEX(products!$A$1:$G$49,MATCH(orders!$D286,products!$A$1:$A$49,0),MATCH(orders!L$1,products!$A$1:$G$1,0))</f>
        <v>31.624999999999996</v>
      </c>
      <c r="M286" s="22">
        <f>E286*L286</f>
        <v>94.874999999999986</v>
      </c>
      <c r="N286" s="6" t="str">
        <f>VLOOKUP(orders!$F286,customers!B$1:I$1001,8,FALSE)</f>
        <v>No</v>
      </c>
    </row>
    <row r="287" spans="1:14" x14ac:dyDescent="0.3">
      <c r="A287" s="2" t="s">
        <v>2102</v>
      </c>
      <c r="B287" s="17">
        <v>44030</v>
      </c>
      <c r="C287" s="2" t="s">
        <v>2103</v>
      </c>
      <c r="D287" s="7" t="s">
        <v>6164</v>
      </c>
      <c r="E287" s="2">
        <v>1</v>
      </c>
      <c r="F287" s="2" t="str">
        <f>VLOOKUP(C287,customers!A$1:I$1001,2,FALSE)</f>
        <v>Lyndsey Megany</v>
      </c>
      <c r="G287" s="2" t="str">
        <f>IF(VLOOKUP(C287,customers!A$1:I$1001,3,FALSE)=0," ",VLOOKUP(C287,customers!A$1:I$1001,3,FALSE))</f>
        <v xml:space="preserve"> </v>
      </c>
      <c r="H287" s="2" t="str">
        <f>VLOOKUP(C287,customers!A$1:I$1001,7,FALSE)</f>
        <v>United States</v>
      </c>
      <c r="I287" s="26" t="str">
        <f>IF(INDEX(products!$A$1:$G$49,MATCH(orders!$D287,products!$A$1:$A$49,0),MATCH(orders!I$1,products!$A$1:$G$1,0))="Rob","Robusta",IF(INDEX(products!$A$1:$G$49,MATCH(orders!$D287,products!$A$1:$A$49,0),MATCH(orders!I$1,products!$A$1:$G$1,0))="Exc","Excelsa",IF(INDEX(products!$A$1:$G$49,MATCH(orders!$D287,products!$A$1:$A$49,0),MATCH(orders!I$1,products!$A$1:$G$1,0))="Ara","Arabica","Liberica")))</f>
        <v>Liberica</v>
      </c>
      <c r="J287" s="26" t="str">
        <f>IF(INDEX(products!$A$1:$G$49,MATCH(orders!$D287,products!$A$1:$A$49,0),MATCH(orders!J$1,products!$A$1:$G$1,0))="M","Medium",IF(INDEX(products!$A$1:$G$49,MATCH(orders!$D287,products!$A$1:$A$49,0),MATCH(orders!J$1,products!$A$1:$G$1,0))="L","Light","Dark"))</f>
        <v>Light</v>
      </c>
      <c r="K287" s="27">
        <f>INDEX(products!$A$1:$G$49,MATCH(orders!$D287,products!$A$1:$A$49,0),MATCH(orders!K$1,products!$A$1:$G$1,0))</f>
        <v>2.5</v>
      </c>
      <c r="L287" s="28">
        <f>INDEX(products!$A$1:$G$49,MATCH(orders!$D287,products!$A$1:$A$49,0),MATCH(orders!L$1,products!$A$1:$G$1,0))</f>
        <v>36.454999999999998</v>
      </c>
      <c r="M287" s="21">
        <f>E287*L287</f>
        <v>36.454999999999998</v>
      </c>
      <c r="N287" s="7" t="str">
        <f>VLOOKUP(orders!$F287,customers!B$1:I$1001,8,FALSE)</f>
        <v>No</v>
      </c>
    </row>
    <row r="288" spans="1:14" x14ac:dyDescent="0.3">
      <c r="A288" s="12" t="s">
        <v>2107</v>
      </c>
      <c r="B288" s="18">
        <v>43755</v>
      </c>
      <c r="C288" s="12" t="s">
        <v>2108</v>
      </c>
      <c r="D288" s="6" t="s">
        <v>6152</v>
      </c>
      <c r="E288" s="12">
        <v>4</v>
      </c>
      <c r="F288" s="12" t="str">
        <f>VLOOKUP(C288,customers!A$1:I$1001,2,FALSE)</f>
        <v>Byram Mergue</v>
      </c>
      <c r="G288" s="12" t="str">
        <f>IF(VLOOKUP(C288,customers!A$1:I$1001,3,FALSE)=0," ",VLOOKUP(C288,customers!A$1:I$1001,3,FALSE))</f>
        <v>bmergue7y@umn.edu</v>
      </c>
      <c r="H288" s="12" t="str">
        <f>VLOOKUP(C288,customers!A$1:I$1001,7,FALSE)</f>
        <v>United States</v>
      </c>
      <c r="I288" s="15" t="str">
        <f>IF(INDEX(products!$A$1:$G$49,MATCH(orders!$D288,products!$A$1:$A$49,0),MATCH(orders!I$1,products!$A$1:$G$1,0))="Rob","Robusta",IF(INDEX(products!$A$1:$G$49,MATCH(orders!$D288,products!$A$1:$A$49,0),MATCH(orders!I$1,products!$A$1:$G$1,0))="Exc","Excelsa",IF(INDEX(products!$A$1:$G$49,MATCH(orders!$D288,products!$A$1:$A$49,0),MATCH(orders!I$1,products!$A$1:$G$1,0))="Ara","Arabica","Liberica")))</f>
        <v>Arabica</v>
      </c>
      <c r="J288" s="15" t="str">
        <f>IF(INDEX(products!$A$1:$G$49,MATCH(orders!$D288,products!$A$1:$A$49,0),MATCH(orders!J$1,products!$A$1:$G$1,0))="M","Medium",IF(INDEX(products!$A$1:$G$49,MATCH(orders!$D288,products!$A$1:$A$49,0),MATCH(orders!J$1,products!$A$1:$G$1,0))="L","Light","Dark"))</f>
        <v>Medium</v>
      </c>
      <c r="K288" s="24">
        <f>INDEX(products!$A$1:$G$49,MATCH(orders!$D288,products!$A$1:$A$49,0),MATCH(orders!K$1,products!$A$1:$G$1,0))</f>
        <v>0.2</v>
      </c>
      <c r="L288" s="25">
        <f>INDEX(products!$A$1:$G$49,MATCH(orders!$D288,products!$A$1:$A$49,0),MATCH(orders!L$1,products!$A$1:$G$1,0))</f>
        <v>3.375</v>
      </c>
      <c r="M288" s="22">
        <f>E288*L288</f>
        <v>13.5</v>
      </c>
      <c r="N288" s="6" t="str">
        <f>VLOOKUP(orders!$F288,customers!B$1:I$1001,8,FALSE)</f>
        <v>Yes</v>
      </c>
    </row>
    <row r="289" spans="1:14" x14ac:dyDescent="0.3">
      <c r="A289" s="2" t="s">
        <v>2112</v>
      </c>
      <c r="B289" s="17">
        <v>44697</v>
      </c>
      <c r="C289" s="2" t="s">
        <v>2113</v>
      </c>
      <c r="D289" s="7" t="s">
        <v>6178</v>
      </c>
      <c r="E289" s="2">
        <v>4</v>
      </c>
      <c r="F289" s="2" t="str">
        <f>VLOOKUP(C289,customers!A$1:I$1001,2,FALSE)</f>
        <v>Kerr Patise</v>
      </c>
      <c r="G289" s="2" t="str">
        <f>IF(VLOOKUP(C289,customers!A$1:I$1001,3,FALSE)=0," ",VLOOKUP(C289,customers!A$1:I$1001,3,FALSE))</f>
        <v>kpatise7z@jigsy.com</v>
      </c>
      <c r="H289" s="2" t="str">
        <f>VLOOKUP(C289,customers!A$1:I$1001,7,FALSE)</f>
        <v>United States</v>
      </c>
      <c r="I289" s="26" t="str">
        <f>IF(INDEX(products!$A$1:$G$49,MATCH(orders!$D289,products!$A$1:$A$49,0),MATCH(orders!I$1,products!$A$1:$G$1,0))="Rob","Robusta",IF(INDEX(products!$A$1:$G$49,MATCH(orders!$D289,products!$A$1:$A$49,0),MATCH(orders!I$1,products!$A$1:$G$1,0))="Exc","Excelsa",IF(INDEX(products!$A$1:$G$49,MATCH(orders!$D289,products!$A$1:$A$49,0),MATCH(orders!I$1,products!$A$1:$G$1,0))="Ara","Arabica","Liberica")))</f>
        <v>Robusta</v>
      </c>
      <c r="J289" s="26" t="str">
        <f>IF(INDEX(products!$A$1:$G$49,MATCH(orders!$D289,products!$A$1:$A$49,0),MATCH(orders!J$1,products!$A$1:$G$1,0))="M","Medium",IF(INDEX(products!$A$1:$G$49,MATCH(orders!$D289,products!$A$1:$A$49,0),MATCH(orders!J$1,products!$A$1:$G$1,0))="L","Light","Dark"))</f>
        <v>Light</v>
      </c>
      <c r="K289" s="27">
        <f>INDEX(products!$A$1:$G$49,MATCH(orders!$D289,products!$A$1:$A$49,0),MATCH(orders!K$1,products!$A$1:$G$1,0))</f>
        <v>0.2</v>
      </c>
      <c r="L289" s="28">
        <f>INDEX(products!$A$1:$G$49,MATCH(orders!$D289,products!$A$1:$A$49,0),MATCH(orders!L$1,products!$A$1:$G$1,0))</f>
        <v>3.5849999999999995</v>
      </c>
      <c r="M289" s="21">
        <f>E289*L289</f>
        <v>14.339999999999998</v>
      </c>
      <c r="N289" s="7" t="str">
        <f>VLOOKUP(orders!$F289,customers!B$1:I$1001,8,FALSE)</f>
        <v>No</v>
      </c>
    </row>
    <row r="290" spans="1:14" x14ac:dyDescent="0.3">
      <c r="A290" s="12" t="s">
        <v>2118</v>
      </c>
      <c r="B290" s="18">
        <v>44279</v>
      </c>
      <c r="C290" s="12" t="s">
        <v>2119</v>
      </c>
      <c r="D290" s="6" t="s">
        <v>6139</v>
      </c>
      <c r="E290" s="12">
        <v>1</v>
      </c>
      <c r="F290" s="12" t="str">
        <f>VLOOKUP(C290,customers!A$1:I$1001,2,FALSE)</f>
        <v>Mathew Goulter</v>
      </c>
      <c r="G290" s="12" t="str">
        <f>IF(VLOOKUP(C290,customers!A$1:I$1001,3,FALSE)=0," ",VLOOKUP(C290,customers!A$1:I$1001,3,FALSE))</f>
        <v xml:space="preserve"> </v>
      </c>
      <c r="H290" s="12" t="str">
        <f>VLOOKUP(C290,customers!A$1:I$1001,7,FALSE)</f>
        <v>Ireland</v>
      </c>
      <c r="I290" s="15" t="str">
        <f>IF(INDEX(products!$A$1:$G$49,MATCH(orders!$D290,products!$A$1:$A$49,0),MATCH(orders!I$1,products!$A$1:$G$1,0))="Rob","Robusta",IF(INDEX(products!$A$1:$G$49,MATCH(orders!$D290,products!$A$1:$A$49,0),MATCH(orders!I$1,products!$A$1:$G$1,0))="Exc","Excelsa",IF(INDEX(products!$A$1:$G$49,MATCH(orders!$D290,products!$A$1:$A$49,0),MATCH(orders!I$1,products!$A$1:$G$1,0))="Ara","Arabica","Liberica")))</f>
        <v>Excelsa</v>
      </c>
      <c r="J290" s="15" t="str">
        <f>IF(INDEX(products!$A$1:$G$49,MATCH(orders!$D290,products!$A$1:$A$49,0),MATCH(orders!J$1,products!$A$1:$G$1,0))="M","Medium",IF(INDEX(products!$A$1:$G$49,MATCH(orders!$D290,products!$A$1:$A$49,0),MATCH(orders!J$1,products!$A$1:$G$1,0))="L","Light","Dark"))</f>
        <v>Medium</v>
      </c>
      <c r="K290" s="24">
        <f>INDEX(products!$A$1:$G$49,MATCH(orders!$D290,products!$A$1:$A$49,0),MATCH(orders!K$1,products!$A$1:$G$1,0))</f>
        <v>0.5</v>
      </c>
      <c r="L290" s="25">
        <f>INDEX(products!$A$1:$G$49,MATCH(orders!$D290,products!$A$1:$A$49,0),MATCH(orders!L$1,products!$A$1:$G$1,0))</f>
        <v>8.25</v>
      </c>
      <c r="M290" s="22">
        <f>E290*L290</f>
        <v>8.25</v>
      </c>
      <c r="N290" s="6" t="str">
        <f>VLOOKUP(orders!$F290,customers!B$1:I$1001,8,FALSE)</f>
        <v>Yes</v>
      </c>
    </row>
    <row r="291" spans="1:14" x14ac:dyDescent="0.3">
      <c r="A291" s="2" t="s">
        <v>2123</v>
      </c>
      <c r="B291" s="17">
        <v>43772</v>
      </c>
      <c r="C291" s="2" t="s">
        <v>2124</v>
      </c>
      <c r="D291" s="7" t="s">
        <v>6163</v>
      </c>
      <c r="E291" s="2">
        <v>5</v>
      </c>
      <c r="F291" s="2" t="str">
        <f>VLOOKUP(C291,customers!A$1:I$1001,2,FALSE)</f>
        <v>Marris Grcic</v>
      </c>
      <c r="G291" s="2" t="str">
        <f>IF(VLOOKUP(C291,customers!A$1:I$1001,3,FALSE)=0," ",VLOOKUP(C291,customers!A$1:I$1001,3,FALSE))</f>
        <v xml:space="preserve"> </v>
      </c>
      <c r="H291" s="2" t="str">
        <f>VLOOKUP(C291,customers!A$1:I$1001,7,FALSE)</f>
        <v>United States</v>
      </c>
      <c r="I291" s="26" t="str">
        <f>IF(INDEX(products!$A$1:$G$49,MATCH(orders!$D291,products!$A$1:$A$49,0),MATCH(orders!I$1,products!$A$1:$G$1,0))="Rob","Robusta",IF(INDEX(products!$A$1:$G$49,MATCH(orders!$D291,products!$A$1:$A$49,0),MATCH(orders!I$1,products!$A$1:$G$1,0))="Exc","Excelsa",IF(INDEX(products!$A$1:$G$49,MATCH(orders!$D291,products!$A$1:$A$49,0),MATCH(orders!I$1,products!$A$1:$G$1,0))="Ara","Arabica","Liberica")))</f>
        <v>Robusta</v>
      </c>
      <c r="J291" s="26" t="str">
        <f>IF(INDEX(products!$A$1:$G$49,MATCH(orders!$D291,products!$A$1:$A$49,0),MATCH(orders!J$1,products!$A$1:$G$1,0))="M","Medium",IF(INDEX(products!$A$1:$G$49,MATCH(orders!$D291,products!$A$1:$A$49,0),MATCH(orders!J$1,products!$A$1:$G$1,0))="L","Light","Dark"))</f>
        <v>Dark</v>
      </c>
      <c r="K291" s="27">
        <f>INDEX(products!$A$1:$G$49,MATCH(orders!$D291,products!$A$1:$A$49,0),MATCH(orders!K$1,products!$A$1:$G$1,0))</f>
        <v>0.2</v>
      </c>
      <c r="L291" s="28">
        <f>INDEX(products!$A$1:$G$49,MATCH(orders!$D291,products!$A$1:$A$49,0),MATCH(orders!L$1,products!$A$1:$G$1,0))</f>
        <v>2.6849999999999996</v>
      </c>
      <c r="M291" s="21">
        <f>E291*L291</f>
        <v>13.424999999999997</v>
      </c>
      <c r="N291" s="7" t="str">
        <f>VLOOKUP(orders!$F291,customers!B$1:I$1001,8,FALSE)</f>
        <v>Yes</v>
      </c>
    </row>
    <row r="292" spans="1:14" x14ac:dyDescent="0.3">
      <c r="A292" s="12" t="s">
        <v>2127</v>
      </c>
      <c r="B292" s="18">
        <v>44497</v>
      </c>
      <c r="C292" s="12" t="s">
        <v>2128</v>
      </c>
      <c r="D292" s="6" t="s">
        <v>6147</v>
      </c>
      <c r="E292" s="12">
        <v>5</v>
      </c>
      <c r="F292" s="12" t="str">
        <f>VLOOKUP(C292,customers!A$1:I$1001,2,FALSE)</f>
        <v>Domeniga Duke</v>
      </c>
      <c r="G292" s="12" t="str">
        <f>IF(VLOOKUP(C292,customers!A$1:I$1001,3,FALSE)=0," ",VLOOKUP(C292,customers!A$1:I$1001,3,FALSE))</f>
        <v>dduke82@vkontakte.ru</v>
      </c>
      <c r="H292" s="12" t="str">
        <f>VLOOKUP(C292,customers!A$1:I$1001,7,FALSE)</f>
        <v>United States</v>
      </c>
      <c r="I292" s="15" t="str">
        <f>IF(INDEX(products!$A$1:$G$49,MATCH(orders!$D292,products!$A$1:$A$49,0),MATCH(orders!I$1,products!$A$1:$G$1,0))="Rob","Robusta",IF(INDEX(products!$A$1:$G$49,MATCH(orders!$D292,products!$A$1:$A$49,0),MATCH(orders!I$1,products!$A$1:$G$1,0))="Exc","Excelsa",IF(INDEX(products!$A$1:$G$49,MATCH(orders!$D292,products!$A$1:$A$49,0),MATCH(orders!I$1,products!$A$1:$G$1,0))="Ara","Arabica","Liberica")))</f>
        <v>Arabica</v>
      </c>
      <c r="J292" s="15" t="str">
        <f>IF(INDEX(products!$A$1:$G$49,MATCH(orders!$D292,products!$A$1:$A$49,0),MATCH(orders!J$1,products!$A$1:$G$1,0))="M","Medium",IF(INDEX(products!$A$1:$G$49,MATCH(orders!$D292,products!$A$1:$A$49,0),MATCH(orders!J$1,products!$A$1:$G$1,0))="L","Light","Dark"))</f>
        <v>Dark</v>
      </c>
      <c r="K292" s="24">
        <f>INDEX(products!$A$1:$G$49,MATCH(orders!$D292,products!$A$1:$A$49,0),MATCH(orders!K$1,products!$A$1:$G$1,0))</f>
        <v>1</v>
      </c>
      <c r="L292" s="25">
        <f>INDEX(products!$A$1:$G$49,MATCH(orders!$D292,products!$A$1:$A$49,0),MATCH(orders!L$1,products!$A$1:$G$1,0))</f>
        <v>9.9499999999999993</v>
      </c>
      <c r="M292" s="22">
        <f>E292*L292</f>
        <v>49.75</v>
      </c>
      <c r="N292" s="6" t="str">
        <f>VLOOKUP(orders!$F292,customers!B$1:I$1001,8,FALSE)</f>
        <v>No</v>
      </c>
    </row>
    <row r="293" spans="1:14" x14ac:dyDescent="0.3">
      <c r="A293" s="2" t="s">
        <v>2133</v>
      </c>
      <c r="B293" s="17">
        <v>44181</v>
      </c>
      <c r="C293" s="2" t="s">
        <v>2134</v>
      </c>
      <c r="D293" s="7" t="s">
        <v>6139</v>
      </c>
      <c r="E293" s="2">
        <v>2</v>
      </c>
      <c r="F293" s="2" t="str">
        <f>VLOOKUP(C293,customers!A$1:I$1001,2,FALSE)</f>
        <v>Violante Skouling</v>
      </c>
      <c r="G293" s="2" t="str">
        <f>IF(VLOOKUP(C293,customers!A$1:I$1001,3,FALSE)=0," ",VLOOKUP(C293,customers!A$1:I$1001,3,FALSE))</f>
        <v xml:space="preserve"> </v>
      </c>
      <c r="H293" s="2" t="str">
        <f>VLOOKUP(C293,customers!A$1:I$1001,7,FALSE)</f>
        <v>Ireland</v>
      </c>
      <c r="I293" s="26" t="str">
        <f>IF(INDEX(products!$A$1:$G$49,MATCH(orders!$D293,products!$A$1:$A$49,0),MATCH(orders!I$1,products!$A$1:$G$1,0))="Rob","Robusta",IF(INDEX(products!$A$1:$G$49,MATCH(orders!$D293,products!$A$1:$A$49,0),MATCH(orders!I$1,products!$A$1:$G$1,0))="Exc","Excelsa",IF(INDEX(products!$A$1:$G$49,MATCH(orders!$D293,products!$A$1:$A$49,0),MATCH(orders!I$1,products!$A$1:$G$1,0))="Ara","Arabica","Liberica")))</f>
        <v>Excelsa</v>
      </c>
      <c r="J293" s="26" t="str">
        <f>IF(INDEX(products!$A$1:$G$49,MATCH(orders!$D293,products!$A$1:$A$49,0),MATCH(orders!J$1,products!$A$1:$G$1,0))="M","Medium",IF(INDEX(products!$A$1:$G$49,MATCH(orders!$D293,products!$A$1:$A$49,0),MATCH(orders!J$1,products!$A$1:$G$1,0))="L","Light","Dark"))</f>
        <v>Medium</v>
      </c>
      <c r="K293" s="27">
        <f>INDEX(products!$A$1:$G$49,MATCH(orders!$D293,products!$A$1:$A$49,0),MATCH(orders!K$1,products!$A$1:$G$1,0))</f>
        <v>0.5</v>
      </c>
      <c r="L293" s="28">
        <f>INDEX(products!$A$1:$G$49,MATCH(orders!$D293,products!$A$1:$A$49,0),MATCH(orders!L$1,products!$A$1:$G$1,0))</f>
        <v>8.25</v>
      </c>
      <c r="M293" s="21">
        <f>E293*L293</f>
        <v>16.5</v>
      </c>
      <c r="N293" s="7" t="str">
        <f>VLOOKUP(orders!$F293,customers!B$1:I$1001,8,FALSE)</f>
        <v>No</v>
      </c>
    </row>
    <row r="294" spans="1:14" x14ac:dyDescent="0.3">
      <c r="A294" s="12" t="s">
        <v>2137</v>
      </c>
      <c r="B294" s="18">
        <v>44529</v>
      </c>
      <c r="C294" s="12" t="s">
        <v>2138</v>
      </c>
      <c r="D294" s="6" t="s">
        <v>6158</v>
      </c>
      <c r="E294" s="12">
        <v>3</v>
      </c>
      <c r="F294" s="12" t="str">
        <f>VLOOKUP(C294,customers!A$1:I$1001,2,FALSE)</f>
        <v>Isidore Hussey</v>
      </c>
      <c r="G294" s="12" t="str">
        <f>IF(VLOOKUP(C294,customers!A$1:I$1001,3,FALSE)=0," ",VLOOKUP(C294,customers!A$1:I$1001,3,FALSE))</f>
        <v>ihussey84@mapy.cz</v>
      </c>
      <c r="H294" s="12" t="str">
        <f>VLOOKUP(C294,customers!A$1:I$1001,7,FALSE)</f>
        <v>United States</v>
      </c>
      <c r="I294" s="15" t="str">
        <f>IF(INDEX(products!$A$1:$G$49,MATCH(orders!$D294,products!$A$1:$A$49,0),MATCH(orders!I$1,products!$A$1:$G$1,0))="Rob","Robusta",IF(INDEX(products!$A$1:$G$49,MATCH(orders!$D294,products!$A$1:$A$49,0),MATCH(orders!I$1,products!$A$1:$G$1,0))="Exc","Excelsa",IF(INDEX(products!$A$1:$G$49,MATCH(orders!$D294,products!$A$1:$A$49,0),MATCH(orders!I$1,products!$A$1:$G$1,0))="Ara","Arabica","Liberica")))</f>
        <v>Arabica</v>
      </c>
      <c r="J294" s="15" t="str">
        <f>IF(INDEX(products!$A$1:$G$49,MATCH(orders!$D294,products!$A$1:$A$49,0),MATCH(orders!J$1,products!$A$1:$G$1,0))="M","Medium",IF(INDEX(products!$A$1:$G$49,MATCH(orders!$D294,products!$A$1:$A$49,0),MATCH(orders!J$1,products!$A$1:$G$1,0))="L","Light","Dark"))</f>
        <v>Dark</v>
      </c>
      <c r="K294" s="24">
        <f>INDEX(products!$A$1:$G$49,MATCH(orders!$D294,products!$A$1:$A$49,0),MATCH(orders!K$1,products!$A$1:$G$1,0))</f>
        <v>0.5</v>
      </c>
      <c r="L294" s="25">
        <f>INDEX(products!$A$1:$G$49,MATCH(orders!$D294,products!$A$1:$A$49,0),MATCH(orders!L$1,products!$A$1:$G$1,0))</f>
        <v>5.97</v>
      </c>
      <c r="M294" s="22">
        <f>E294*L294</f>
        <v>17.91</v>
      </c>
      <c r="N294" s="6" t="str">
        <f>VLOOKUP(orders!$F294,customers!B$1:I$1001,8,FALSE)</f>
        <v>No</v>
      </c>
    </row>
    <row r="295" spans="1:14" x14ac:dyDescent="0.3">
      <c r="A295" s="2" t="s">
        <v>2142</v>
      </c>
      <c r="B295" s="17">
        <v>44275</v>
      </c>
      <c r="C295" s="2" t="s">
        <v>2143</v>
      </c>
      <c r="D295" s="7" t="s">
        <v>6158</v>
      </c>
      <c r="E295" s="2">
        <v>5</v>
      </c>
      <c r="F295" s="2" t="str">
        <f>VLOOKUP(C295,customers!A$1:I$1001,2,FALSE)</f>
        <v>Cassie Pinkerton</v>
      </c>
      <c r="G295" s="2" t="str">
        <f>IF(VLOOKUP(C295,customers!A$1:I$1001,3,FALSE)=0," ",VLOOKUP(C295,customers!A$1:I$1001,3,FALSE))</f>
        <v>cpinkerton85@upenn.edu</v>
      </c>
      <c r="H295" s="2" t="str">
        <f>VLOOKUP(C295,customers!A$1:I$1001,7,FALSE)</f>
        <v>United States</v>
      </c>
      <c r="I295" s="26" t="str">
        <f>IF(INDEX(products!$A$1:$G$49,MATCH(orders!$D295,products!$A$1:$A$49,0),MATCH(orders!I$1,products!$A$1:$G$1,0))="Rob","Robusta",IF(INDEX(products!$A$1:$G$49,MATCH(orders!$D295,products!$A$1:$A$49,0),MATCH(orders!I$1,products!$A$1:$G$1,0))="Exc","Excelsa",IF(INDEX(products!$A$1:$G$49,MATCH(orders!$D295,products!$A$1:$A$49,0),MATCH(orders!I$1,products!$A$1:$G$1,0))="Ara","Arabica","Liberica")))</f>
        <v>Arabica</v>
      </c>
      <c r="J295" s="26" t="str">
        <f>IF(INDEX(products!$A$1:$G$49,MATCH(orders!$D295,products!$A$1:$A$49,0),MATCH(orders!J$1,products!$A$1:$G$1,0))="M","Medium",IF(INDEX(products!$A$1:$G$49,MATCH(orders!$D295,products!$A$1:$A$49,0),MATCH(orders!J$1,products!$A$1:$G$1,0))="L","Light","Dark"))</f>
        <v>Dark</v>
      </c>
      <c r="K295" s="27">
        <f>INDEX(products!$A$1:$G$49,MATCH(orders!$D295,products!$A$1:$A$49,0),MATCH(orders!K$1,products!$A$1:$G$1,0))</f>
        <v>0.5</v>
      </c>
      <c r="L295" s="28">
        <f>INDEX(products!$A$1:$G$49,MATCH(orders!$D295,products!$A$1:$A$49,0),MATCH(orders!L$1,products!$A$1:$G$1,0))</f>
        <v>5.97</v>
      </c>
      <c r="M295" s="21">
        <f>E295*L295</f>
        <v>29.849999999999998</v>
      </c>
      <c r="N295" s="7" t="str">
        <f>VLOOKUP(orders!$F295,customers!B$1:I$1001,8,FALSE)</f>
        <v>No</v>
      </c>
    </row>
    <row r="296" spans="1:14" x14ac:dyDescent="0.3">
      <c r="A296" s="12" t="s">
        <v>2148</v>
      </c>
      <c r="B296" s="18">
        <v>44659</v>
      </c>
      <c r="C296" s="12" t="s">
        <v>2149</v>
      </c>
      <c r="D296" s="6" t="s">
        <v>6171</v>
      </c>
      <c r="E296" s="12">
        <v>3</v>
      </c>
      <c r="F296" s="12" t="str">
        <f>VLOOKUP(C296,customers!A$1:I$1001,2,FALSE)</f>
        <v>Micki Fero</v>
      </c>
      <c r="G296" s="12" t="str">
        <f>IF(VLOOKUP(C296,customers!A$1:I$1001,3,FALSE)=0," ",VLOOKUP(C296,customers!A$1:I$1001,3,FALSE))</f>
        <v xml:space="preserve"> </v>
      </c>
      <c r="H296" s="12" t="str">
        <f>VLOOKUP(C296,customers!A$1:I$1001,7,FALSE)</f>
        <v>United States</v>
      </c>
      <c r="I296" s="15" t="str">
        <f>IF(INDEX(products!$A$1:$G$49,MATCH(orders!$D296,products!$A$1:$A$49,0),MATCH(orders!I$1,products!$A$1:$G$1,0))="Rob","Robusta",IF(INDEX(products!$A$1:$G$49,MATCH(orders!$D296,products!$A$1:$A$49,0),MATCH(orders!I$1,products!$A$1:$G$1,0))="Exc","Excelsa",IF(INDEX(products!$A$1:$G$49,MATCH(orders!$D296,products!$A$1:$A$49,0),MATCH(orders!I$1,products!$A$1:$G$1,0))="Ara","Arabica","Liberica")))</f>
        <v>Excelsa</v>
      </c>
      <c r="J296" s="15" t="str">
        <f>IF(INDEX(products!$A$1:$G$49,MATCH(orders!$D296,products!$A$1:$A$49,0),MATCH(orders!J$1,products!$A$1:$G$1,0))="M","Medium",IF(INDEX(products!$A$1:$G$49,MATCH(orders!$D296,products!$A$1:$A$49,0),MATCH(orders!J$1,products!$A$1:$G$1,0))="L","Light","Dark"))</f>
        <v>Light</v>
      </c>
      <c r="K296" s="24">
        <f>INDEX(products!$A$1:$G$49,MATCH(orders!$D296,products!$A$1:$A$49,0),MATCH(orders!K$1,products!$A$1:$G$1,0))</f>
        <v>1</v>
      </c>
      <c r="L296" s="25">
        <f>INDEX(products!$A$1:$G$49,MATCH(orders!$D296,products!$A$1:$A$49,0),MATCH(orders!L$1,products!$A$1:$G$1,0))</f>
        <v>14.85</v>
      </c>
      <c r="M296" s="22">
        <f>E296*L296</f>
        <v>44.55</v>
      </c>
      <c r="N296" s="6" t="str">
        <f>VLOOKUP(orders!$F296,customers!B$1:I$1001,8,FALSE)</f>
        <v>No</v>
      </c>
    </row>
    <row r="297" spans="1:14" x14ac:dyDescent="0.3">
      <c r="A297" s="2" t="s">
        <v>2153</v>
      </c>
      <c r="B297" s="17">
        <v>44057</v>
      </c>
      <c r="C297" s="2" t="s">
        <v>2154</v>
      </c>
      <c r="D297" s="7" t="s">
        <v>6141</v>
      </c>
      <c r="E297" s="2">
        <v>2</v>
      </c>
      <c r="F297" s="2" t="str">
        <f>VLOOKUP(C297,customers!A$1:I$1001,2,FALSE)</f>
        <v>Cybill Graddell</v>
      </c>
      <c r="G297" s="2" t="str">
        <f>IF(VLOOKUP(C297,customers!A$1:I$1001,3,FALSE)=0," ",VLOOKUP(C297,customers!A$1:I$1001,3,FALSE))</f>
        <v xml:space="preserve"> </v>
      </c>
      <c r="H297" s="2" t="str">
        <f>VLOOKUP(C297,customers!A$1:I$1001,7,FALSE)</f>
        <v>United States</v>
      </c>
      <c r="I297" s="26" t="str">
        <f>IF(INDEX(products!$A$1:$G$49,MATCH(orders!$D297,products!$A$1:$A$49,0),MATCH(orders!I$1,products!$A$1:$G$1,0))="Rob","Robusta",IF(INDEX(products!$A$1:$G$49,MATCH(orders!$D297,products!$A$1:$A$49,0),MATCH(orders!I$1,products!$A$1:$G$1,0))="Exc","Excelsa",IF(INDEX(products!$A$1:$G$49,MATCH(orders!$D297,products!$A$1:$A$49,0),MATCH(orders!I$1,products!$A$1:$G$1,0))="Ara","Arabica","Liberica")))</f>
        <v>Excelsa</v>
      </c>
      <c r="J297" s="26" t="str">
        <f>IF(INDEX(products!$A$1:$G$49,MATCH(orders!$D297,products!$A$1:$A$49,0),MATCH(orders!J$1,products!$A$1:$G$1,0))="M","Medium",IF(INDEX(products!$A$1:$G$49,MATCH(orders!$D297,products!$A$1:$A$49,0),MATCH(orders!J$1,products!$A$1:$G$1,0))="L","Light","Dark"))</f>
        <v>Medium</v>
      </c>
      <c r="K297" s="27">
        <f>INDEX(products!$A$1:$G$49,MATCH(orders!$D297,products!$A$1:$A$49,0),MATCH(orders!K$1,products!$A$1:$G$1,0))</f>
        <v>1</v>
      </c>
      <c r="L297" s="28">
        <f>INDEX(products!$A$1:$G$49,MATCH(orders!$D297,products!$A$1:$A$49,0),MATCH(orders!L$1,products!$A$1:$G$1,0))</f>
        <v>13.75</v>
      </c>
      <c r="M297" s="21">
        <f>E297*L297</f>
        <v>27.5</v>
      </c>
      <c r="N297" s="7" t="str">
        <f>VLOOKUP(orders!$F297,customers!B$1:I$1001,8,FALSE)</f>
        <v>No</v>
      </c>
    </row>
    <row r="298" spans="1:14" x14ac:dyDescent="0.3">
      <c r="A298" s="12" t="s">
        <v>2157</v>
      </c>
      <c r="B298" s="18">
        <v>43597</v>
      </c>
      <c r="C298" s="12" t="s">
        <v>2158</v>
      </c>
      <c r="D298" s="6" t="s">
        <v>6146</v>
      </c>
      <c r="E298" s="12">
        <v>6</v>
      </c>
      <c r="F298" s="12" t="str">
        <f>VLOOKUP(C298,customers!A$1:I$1001,2,FALSE)</f>
        <v>Dorian Vizor</v>
      </c>
      <c r="G298" s="12" t="str">
        <f>IF(VLOOKUP(C298,customers!A$1:I$1001,3,FALSE)=0," ",VLOOKUP(C298,customers!A$1:I$1001,3,FALSE))</f>
        <v>dvizor88@furl.net</v>
      </c>
      <c r="H298" s="12" t="str">
        <f>VLOOKUP(C298,customers!A$1:I$1001,7,FALSE)</f>
        <v>United States</v>
      </c>
      <c r="I298" s="15" t="str">
        <f>IF(INDEX(products!$A$1:$G$49,MATCH(orders!$D298,products!$A$1:$A$49,0),MATCH(orders!I$1,products!$A$1:$G$1,0))="Rob","Robusta",IF(INDEX(products!$A$1:$G$49,MATCH(orders!$D298,products!$A$1:$A$49,0),MATCH(orders!I$1,products!$A$1:$G$1,0))="Exc","Excelsa",IF(INDEX(products!$A$1:$G$49,MATCH(orders!$D298,products!$A$1:$A$49,0),MATCH(orders!I$1,products!$A$1:$G$1,0))="Ara","Arabica","Liberica")))</f>
        <v>Robusta</v>
      </c>
      <c r="J298" s="15" t="str">
        <f>IF(INDEX(products!$A$1:$G$49,MATCH(orders!$D298,products!$A$1:$A$49,0),MATCH(orders!J$1,products!$A$1:$G$1,0))="M","Medium",IF(INDEX(products!$A$1:$G$49,MATCH(orders!$D298,products!$A$1:$A$49,0),MATCH(orders!J$1,products!$A$1:$G$1,0))="L","Light","Dark"))</f>
        <v>Medium</v>
      </c>
      <c r="K298" s="24">
        <f>INDEX(products!$A$1:$G$49,MATCH(orders!$D298,products!$A$1:$A$49,0),MATCH(orders!K$1,products!$A$1:$G$1,0))</f>
        <v>0.5</v>
      </c>
      <c r="L298" s="25">
        <f>INDEX(products!$A$1:$G$49,MATCH(orders!$D298,products!$A$1:$A$49,0),MATCH(orders!L$1,products!$A$1:$G$1,0))</f>
        <v>5.97</v>
      </c>
      <c r="M298" s="22">
        <f>E298*L298</f>
        <v>35.82</v>
      </c>
      <c r="N298" s="6" t="str">
        <f>VLOOKUP(orders!$F298,customers!B$1:I$1001,8,FALSE)</f>
        <v>Yes</v>
      </c>
    </row>
    <row r="299" spans="1:14" x14ac:dyDescent="0.3">
      <c r="A299" s="2" t="s">
        <v>2163</v>
      </c>
      <c r="B299" s="17">
        <v>44258</v>
      </c>
      <c r="C299" s="2" t="s">
        <v>2164</v>
      </c>
      <c r="D299" s="7" t="s">
        <v>6172</v>
      </c>
      <c r="E299" s="2">
        <v>3</v>
      </c>
      <c r="F299" s="2" t="str">
        <f>VLOOKUP(C299,customers!A$1:I$1001,2,FALSE)</f>
        <v>Eddi Sedgebeer</v>
      </c>
      <c r="G299" s="2" t="str">
        <f>IF(VLOOKUP(C299,customers!A$1:I$1001,3,FALSE)=0," ",VLOOKUP(C299,customers!A$1:I$1001,3,FALSE))</f>
        <v>esedgebeer89@oaic.gov.au</v>
      </c>
      <c r="H299" s="2" t="str">
        <f>VLOOKUP(C299,customers!A$1:I$1001,7,FALSE)</f>
        <v>United States</v>
      </c>
      <c r="I299" s="26" t="str">
        <f>IF(INDEX(products!$A$1:$G$49,MATCH(orders!$D299,products!$A$1:$A$49,0),MATCH(orders!I$1,products!$A$1:$G$1,0))="Rob","Robusta",IF(INDEX(products!$A$1:$G$49,MATCH(orders!$D299,products!$A$1:$A$49,0),MATCH(orders!I$1,products!$A$1:$G$1,0))="Exc","Excelsa",IF(INDEX(products!$A$1:$G$49,MATCH(orders!$D299,products!$A$1:$A$49,0),MATCH(orders!I$1,products!$A$1:$G$1,0))="Ara","Arabica","Liberica")))</f>
        <v>Robusta</v>
      </c>
      <c r="J299" s="26" t="str">
        <f>IF(INDEX(products!$A$1:$G$49,MATCH(orders!$D299,products!$A$1:$A$49,0),MATCH(orders!J$1,products!$A$1:$G$1,0))="M","Medium",IF(INDEX(products!$A$1:$G$49,MATCH(orders!$D299,products!$A$1:$A$49,0),MATCH(orders!J$1,products!$A$1:$G$1,0))="L","Light","Dark"))</f>
        <v>Dark</v>
      </c>
      <c r="K299" s="27">
        <f>INDEX(products!$A$1:$G$49,MATCH(orders!$D299,products!$A$1:$A$49,0),MATCH(orders!K$1,products!$A$1:$G$1,0))</f>
        <v>0.5</v>
      </c>
      <c r="L299" s="28">
        <f>INDEX(products!$A$1:$G$49,MATCH(orders!$D299,products!$A$1:$A$49,0),MATCH(orders!L$1,products!$A$1:$G$1,0))</f>
        <v>5.3699999999999992</v>
      </c>
      <c r="M299" s="21">
        <f>E299*L299</f>
        <v>16.11</v>
      </c>
      <c r="N299" s="7" t="str">
        <f>VLOOKUP(orders!$F299,customers!B$1:I$1001,8,FALSE)</f>
        <v>Yes</v>
      </c>
    </row>
    <row r="300" spans="1:14" x14ac:dyDescent="0.3">
      <c r="A300" s="12" t="s">
        <v>2169</v>
      </c>
      <c r="B300" s="18">
        <v>43872</v>
      </c>
      <c r="C300" s="12" t="s">
        <v>2170</v>
      </c>
      <c r="D300" s="6" t="s">
        <v>6184</v>
      </c>
      <c r="E300" s="12">
        <v>6</v>
      </c>
      <c r="F300" s="12" t="str">
        <f>VLOOKUP(C300,customers!A$1:I$1001,2,FALSE)</f>
        <v>Ken Lestrange</v>
      </c>
      <c r="G300" s="12" t="str">
        <f>IF(VLOOKUP(C300,customers!A$1:I$1001,3,FALSE)=0," ",VLOOKUP(C300,customers!A$1:I$1001,3,FALSE))</f>
        <v>klestrange8a@lulu.com</v>
      </c>
      <c r="H300" s="12" t="str">
        <f>VLOOKUP(C300,customers!A$1:I$1001,7,FALSE)</f>
        <v>United States</v>
      </c>
      <c r="I300" s="15" t="str">
        <f>IF(INDEX(products!$A$1:$G$49,MATCH(orders!$D300,products!$A$1:$A$49,0),MATCH(orders!I$1,products!$A$1:$G$1,0))="Rob","Robusta",IF(INDEX(products!$A$1:$G$49,MATCH(orders!$D300,products!$A$1:$A$49,0),MATCH(orders!I$1,products!$A$1:$G$1,0))="Exc","Excelsa",IF(INDEX(products!$A$1:$G$49,MATCH(orders!$D300,products!$A$1:$A$49,0),MATCH(orders!I$1,products!$A$1:$G$1,0))="Ara","Arabica","Liberica")))</f>
        <v>Excelsa</v>
      </c>
      <c r="J300" s="15" t="str">
        <f>IF(INDEX(products!$A$1:$G$49,MATCH(orders!$D300,products!$A$1:$A$49,0),MATCH(orders!J$1,products!$A$1:$G$1,0))="M","Medium",IF(INDEX(products!$A$1:$G$49,MATCH(orders!$D300,products!$A$1:$A$49,0),MATCH(orders!J$1,products!$A$1:$G$1,0))="L","Light","Dark"))</f>
        <v>Light</v>
      </c>
      <c r="K300" s="24">
        <f>INDEX(products!$A$1:$G$49,MATCH(orders!$D300,products!$A$1:$A$49,0),MATCH(orders!K$1,products!$A$1:$G$1,0))</f>
        <v>0.2</v>
      </c>
      <c r="L300" s="25">
        <f>INDEX(products!$A$1:$G$49,MATCH(orders!$D300,products!$A$1:$A$49,0),MATCH(orders!L$1,products!$A$1:$G$1,0))</f>
        <v>4.4550000000000001</v>
      </c>
      <c r="M300" s="22">
        <f>E300*L300</f>
        <v>26.73</v>
      </c>
      <c r="N300" s="6" t="str">
        <f>VLOOKUP(orders!$F300,customers!B$1:I$1001,8,FALSE)</f>
        <v>Yes</v>
      </c>
    </row>
    <row r="301" spans="1:14" x14ac:dyDescent="0.3">
      <c r="A301" s="2" t="s">
        <v>2175</v>
      </c>
      <c r="B301" s="17">
        <v>43582</v>
      </c>
      <c r="C301" s="2" t="s">
        <v>2176</v>
      </c>
      <c r="D301" s="7" t="s">
        <v>6148</v>
      </c>
      <c r="E301" s="2">
        <v>6</v>
      </c>
      <c r="F301" s="2" t="str">
        <f>VLOOKUP(C301,customers!A$1:I$1001,2,FALSE)</f>
        <v>Lacee Tanti</v>
      </c>
      <c r="G301" s="2" t="str">
        <f>IF(VLOOKUP(C301,customers!A$1:I$1001,3,FALSE)=0," ",VLOOKUP(C301,customers!A$1:I$1001,3,FALSE))</f>
        <v>ltanti8b@techcrunch.com</v>
      </c>
      <c r="H301" s="2" t="str">
        <f>VLOOKUP(C301,customers!A$1:I$1001,7,FALSE)</f>
        <v>United States</v>
      </c>
      <c r="I301" s="26" t="str">
        <f>IF(INDEX(products!$A$1:$G$49,MATCH(orders!$D301,products!$A$1:$A$49,0),MATCH(orders!I$1,products!$A$1:$G$1,0))="Rob","Robusta",IF(INDEX(products!$A$1:$G$49,MATCH(orders!$D301,products!$A$1:$A$49,0),MATCH(orders!I$1,products!$A$1:$G$1,0))="Exc","Excelsa",IF(INDEX(products!$A$1:$G$49,MATCH(orders!$D301,products!$A$1:$A$49,0),MATCH(orders!I$1,products!$A$1:$G$1,0))="Ara","Arabica","Liberica")))</f>
        <v>Excelsa</v>
      </c>
      <c r="J301" s="26" t="str">
        <f>IF(INDEX(products!$A$1:$G$49,MATCH(orders!$D301,products!$A$1:$A$49,0),MATCH(orders!J$1,products!$A$1:$G$1,0))="M","Medium",IF(INDEX(products!$A$1:$G$49,MATCH(orders!$D301,products!$A$1:$A$49,0),MATCH(orders!J$1,products!$A$1:$G$1,0))="L","Light","Dark"))</f>
        <v>Light</v>
      </c>
      <c r="K301" s="27">
        <f>INDEX(products!$A$1:$G$49,MATCH(orders!$D301,products!$A$1:$A$49,0),MATCH(orders!K$1,products!$A$1:$G$1,0))</f>
        <v>2.5</v>
      </c>
      <c r="L301" s="28">
        <f>INDEX(products!$A$1:$G$49,MATCH(orders!$D301,products!$A$1:$A$49,0),MATCH(orders!L$1,products!$A$1:$G$1,0))</f>
        <v>34.154999999999994</v>
      </c>
      <c r="M301" s="21">
        <f>E301*L301</f>
        <v>204.92999999999995</v>
      </c>
      <c r="N301" s="7" t="str">
        <f>VLOOKUP(orders!$F301,customers!B$1:I$1001,8,FALSE)</f>
        <v>Yes</v>
      </c>
    </row>
    <row r="302" spans="1:14" x14ac:dyDescent="0.3">
      <c r="A302" s="12" t="s">
        <v>2181</v>
      </c>
      <c r="B302" s="18">
        <v>44646</v>
      </c>
      <c r="C302" s="12" t="s">
        <v>2182</v>
      </c>
      <c r="D302" s="6" t="s">
        <v>6140</v>
      </c>
      <c r="E302" s="12">
        <v>3</v>
      </c>
      <c r="F302" s="12" t="str">
        <f>VLOOKUP(C302,customers!A$1:I$1001,2,FALSE)</f>
        <v>Arel De Lasci</v>
      </c>
      <c r="G302" s="12" t="str">
        <f>IF(VLOOKUP(C302,customers!A$1:I$1001,3,FALSE)=0," ",VLOOKUP(C302,customers!A$1:I$1001,3,FALSE))</f>
        <v>ade8c@1und1.de</v>
      </c>
      <c r="H302" s="12" t="str">
        <f>VLOOKUP(C302,customers!A$1:I$1001,7,FALSE)</f>
        <v>United States</v>
      </c>
      <c r="I302" s="15" t="str">
        <f>IF(INDEX(products!$A$1:$G$49,MATCH(orders!$D302,products!$A$1:$A$49,0),MATCH(orders!I$1,products!$A$1:$G$1,0))="Rob","Robusta",IF(INDEX(products!$A$1:$G$49,MATCH(orders!$D302,products!$A$1:$A$49,0),MATCH(orders!I$1,products!$A$1:$G$1,0))="Exc","Excelsa",IF(INDEX(products!$A$1:$G$49,MATCH(orders!$D302,products!$A$1:$A$49,0),MATCH(orders!I$1,products!$A$1:$G$1,0))="Ara","Arabica","Liberica")))</f>
        <v>Arabica</v>
      </c>
      <c r="J302" s="15" t="str">
        <f>IF(INDEX(products!$A$1:$G$49,MATCH(orders!$D302,products!$A$1:$A$49,0),MATCH(orders!J$1,products!$A$1:$G$1,0))="M","Medium",IF(INDEX(products!$A$1:$G$49,MATCH(orders!$D302,products!$A$1:$A$49,0),MATCH(orders!J$1,products!$A$1:$G$1,0))="L","Light","Dark"))</f>
        <v>Light</v>
      </c>
      <c r="K302" s="24">
        <f>INDEX(products!$A$1:$G$49,MATCH(orders!$D302,products!$A$1:$A$49,0),MATCH(orders!K$1,products!$A$1:$G$1,0))</f>
        <v>1</v>
      </c>
      <c r="L302" s="25">
        <f>INDEX(products!$A$1:$G$49,MATCH(orders!$D302,products!$A$1:$A$49,0),MATCH(orders!L$1,products!$A$1:$G$1,0))</f>
        <v>12.95</v>
      </c>
      <c r="M302" s="22">
        <f>E302*L302</f>
        <v>38.849999999999994</v>
      </c>
      <c r="N302" s="6" t="str">
        <f>VLOOKUP(orders!$F302,customers!B$1:I$1001,8,FALSE)</f>
        <v>Yes</v>
      </c>
    </row>
    <row r="303" spans="1:14" x14ac:dyDescent="0.3">
      <c r="A303" s="2" t="s">
        <v>2187</v>
      </c>
      <c r="B303" s="17">
        <v>44102</v>
      </c>
      <c r="C303" s="2" t="s">
        <v>2188</v>
      </c>
      <c r="D303" s="7" t="s">
        <v>6150</v>
      </c>
      <c r="E303" s="2">
        <v>4</v>
      </c>
      <c r="F303" s="2" t="str">
        <f>VLOOKUP(C303,customers!A$1:I$1001,2,FALSE)</f>
        <v>Trescha Jedrachowicz</v>
      </c>
      <c r="G303" s="2" t="str">
        <f>IF(VLOOKUP(C303,customers!A$1:I$1001,3,FALSE)=0," ",VLOOKUP(C303,customers!A$1:I$1001,3,FALSE))</f>
        <v>tjedrachowicz8d@acquirethisname.com</v>
      </c>
      <c r="H303" s="2" t="str">
        <f>VLOOKUP(C303,customers!A$1:I$1001,7,FALSE)</f>
        <v>United States</v>
      </c>
      <c r="I303" s="26" t="str">
        <f>IF(INDEX(products!$A$1:$G$49,MATCH(orders!$D303,products!$A$1:$A$49,0),MATCH(orders!I$1,products!$A$1:$G$1,0))="Rob","Robusta",IF(INDEX(products!$A$1:$G$49,MATCH(orders!$D303,products!$A$1:$A$49,0),MATCH(orders!I$1,products!$A$1:$G$1,0))="Exc","Excelsa",IF(INDEX(products!$A$1:$G$49,MATCH(orders!$D303,products!$A$1:$A$49,0),MATCH(orders!I$1,products!$A$1:$G$1,0))="Ara","Arabica","Liberica")))</f>
        <v>Liberica</v>
      </c>
      <c r="J303" s="26" t="str">
        <f>IF(INDEX(products!$A$1:$G$49,MATCH(orders!$D303,products!$A$1:$A$49,0),MATCH(orders!J$1,products!$A$1:$G$1,0))="M","Medium",IF(INDEX(products!$A$1:$G$49,MATCH(orders!$D303,products!$A$1:$A$49,0),MATCH(orders!J$1,products!$A$1:$G$1,0))="L","Light","Dark"))</f>
        <v>Dark</v>
      </c>
      <c r="K303" s="27">
        <f>INDEX(products!$A$1:$G$49,MATCH(orders!$D303,products!$A$1:$A$49,0),MATCH(orders!K$1,products!$A$1:$G$1,0))</f>
        <v>0.2</v>
      </c>
      <c r="L303" s="28">
        <f>INDEX(products!$A$1:$G$49,MATCH(orders!$D303,products!$A$1:$A$49,0),MATCH(orders!L$1,products!$A$1:$G$1,0))</f>
        <v>3.8849999999999998</v>
      </c>
      <c r="M303" s="21">
        <f>E303*L303</f>
        <v>15.54</v>
      </c>
      <c r="N303" s="7" t="str">
        <f>VLOOKUP(orders!$F303,customers!B$1:I$1001,8,FALSE)</f>
        <v>Yes</v>
      </c>
    </row>
    <row r="304" spans="1:14" x14ac:dyDescent="0.3">
      <c r="A304" s="12" t="s">
        <v>2193</v>
      </c>
      <c r="B304" s="18">
        <v>43762</v>
      </c>
      <c r="C304" s="12" t="s">
        <v>2194</v>
      </c>
      <c r="D304" s="6" t="s">
        <v>6157</v>
      </c>
      <c r="E304" s="12">
        <v>1</v>
      </c>
      <c r="F304" s="12" t="str">
        <f>VLOOKUP(C304,customers!A$1:I$1001,2,FALSE)</f>
        <v>Perkin Stonner</v>
      </c>
      <c r="G304" s="12" t="str">
        <f>IF(VLOOKUP(C304,customers!A$1:I$1001,3,FALSE)=0," ",VLOOKUP(C304,customers!A$1:I$1001,3,FALSE))</f>
        <v>pstonner8e@moonfruit.com</v>
      </c>
      <c r="H304" s="12" t="str">
        <f>VLOOKUP(C304,customers!A$1:I$1001,7,FALSE)</f>
        <v>United States</v>
      </c>
      <c r="I304" s="15" t="str">
        <f>IF(INDEX(products!$A$1:$G$49,MATCH(orders!$D304,products!$A$1:$A$49,0),MATCH(orders!I$1,products!$A$1:$G$1,0))="Rob","Robusta",IF(INDEX(products!$A$1:$G$49,MATCH(orders!$D304,products!$A$1:$A$49,0),MATCH(orders!I$1,products!$A$1:$G$1,0))="Exc","Excelsa",IF(INDEX(products!$A$1:$G$49,MATCH(orders!$D304,products!$A$1:$A$49,0),MATCH(orders!I$1,products!$A$1:$G$1,0))="Ara","Arabica","Liberica")))</f>
        <v>Arabica</v>
      </c>
      <c r="J304" s="15" t="str">
        <f>IF(INDEX(products!$A$1:$G$49,MATCH(orders!$D304,products!$A$1:$A$49,0),MATCH(orders!J$1,products!$A$1:$G$1,0))="M","Medium",IF(INDEX(products!$A$1:$G$49,MATCH(orders!$D304,products!$A$1:$A$49,0),MATCH(orders!J$1,products!$A$1:$G$1,0))="L","Light","Dark"))</f>
        <v>Medium</v>
      </c>
      <c r="K304" s="24">
        <f>INDEX(products!$A$1:$G$49,MATCH(orders!$D304,products!$A$1:$A$49,0),MATCH(orders!K$1,products!$A$1:$G$1,0))</f>
        <v>0.5</v>
      </c>
      <c r="L304" s="25">
        <f>INDEX(products!$A$1:$G$49,MATCH(orders!$D304,products!$A$1:$A$49,0),MATCH(orders!L$1,products!$A$1:$G$1,0))</f>
        <v>6.75</v>
      </c>
      <c r="M304" s="22">
        <f>E304*L304</f>
        <v>6.75</v>
      </c>
      <c r="N304" s="6" t="str">
        <f>VLOOKUP(orders!$F304,customers!B$1:I$1001,8,FALSE)</f>
        <v>No</v>
      </c>
    </row>
    <row r="305" spans="1:14" x14ac:dyDescent="0.3">
      <c r="A305" s="2" t="s">
        <v>2199</v>
      </c>
      <c r="B305" s="17">
        <v>44412</v>
      </c>
      <c r="C305" s="2" t="s">
        <v>2200</v>
      </c>
      <c r="D305" s="7" t="s">
        <v>6185</v>
      </c>
      <c r="E305" s="2">
        <v>4</v>
      </c>
      <c r="F305" s="2" t="str">
        <f>VLOOKUP(C305,customers!A$1:I$1001,2,FALSE)</f>
        <v>Darrin Tingly</v>
      </c>
      <c r="G305" s="2" t="str">
        <f>IF(VLOOKUP(C305,customers!A$1:I$1001,3,FALSE)=0," ",VLOOKUP(C305,customers!A$1:I$1001,3,FALSE))</f>
        <v>dtingly8f@goo.ne.jp</v>
      </c>
      <c r="H305" s="2" t="str">
        <f>VLOOKUP(C305,customers!A$1:I$1001,7,FALSE)</f>
        <v>United States</v>
      </c>
      <c r="I305" s="26" t="str">
        <f>IF(INDEX(products!$A$1:$G$49,MATCH(orders!$D305,products!$A$1:$A$49,0),MATCH(orders!I$1,products!$A$1:$G$1,0))="Rob","Robusta",IF(INDEX(products!$A$1:$G$49,MATCH(orders!$D305,products!$A$1:$A$49,0),MATCH(orders!I$1,products!$A$1:$G$1,0))="Exc","Excelsa",IF(INDEX(products!$A$1:$G$49,MATCH(orders!$D305,products!$A$1:$A$49,0),MATCH(orders!I$1,products!$A$1:$G$1,0))="Ara","Arabica","Liberica")))</f>
        <v>Excelsa</v>
      </c>
      <c r="J305" s="26" t="str">
        <f>IF(INDEX(products!$A$1:$G$49,MATCH(orders!$D305,products!$A$1:$A$49,0),MATCH(orders!J$1,products!$A$1:$G$1,0))="M","Medium",IF(INDEX(products!$A$1:$G$49,MATCH(orders!$D305,products!$A$1:$A$49,0),MATCH(orders!J$1,products!$A$1:$G$1,0))="L","Light","Dark"))</f>
        <v>Dark</v>
      </c>
      <c r="K305" s="27">
        <f>INDEX(products!$A$1:$G$49,MATCH(orders!$D305,products!$A$1:$A$49,0),MATCH(orders!K$1,products!$A$1:$G$1,0))</f>
        <v>2.5</v>
      </c>
      <c r="L305" s="28">
        <f>INDEX(products!$A$1:$G$49,MATCH(orders!$D305,products!$A$1:$A$49,0),MATCH(orders!L$1,products!$A$1:$G$1,0))</f>
        <v>27.945</v>
      </c>
      <c r="M305" s="21">
        <f>E305*L305</f>
        <v>111.78</v>
      </c>
      <c r="N305" s="7" t="str">
        <f>VLOOKUP(orders!$F305,customers!B$1:I$1001,8,FALSE)</f>
        <v>Yes</v>
      </c>
    </row>
    <row r="306" spans="1:14" x14ac:dyDescent="0.3">
      <c r="A306" s="12" t="s">
        <v>2204</v>
      </c>
      <c r="B306" s="18">
        <v>43828</v>
      </c>
      <c r="C306" s="12" t="s">
        <v>2245</v>
      </c>
      <c r="D306" s="6" t="s">
        <v>6167</v>
      </c>
      <c r="E306" s="12">
        <v>1</v>
      </c>
      <c r="F306" s="12" t="str">
        <f>VLOOKUP(C306,customers!A$1:I$1001,2,FALSE)</f>
        <v>Claudetta Rushe</v>
      </c>
      <c r="G306" s="12" t="str">
        <f>IF(VLOOKUP(C306,customers!A$1:I$1001,3,FALSE)=0," ",VLOOKUP(C306,customers!A$1:I$1001,3,FALSE))</f>
        <v>crushe8n@about.me</v>
      </c>
      <c r="H306" s="12" t="str">
        <f>VLOOKUP(C306,customers!A$1:I$1001,7,FALSE)</f>
        <v>United States</v>
      </c>
      <c r="I306" s="15" t="str">
        <f>IF(INDEX(products!$A$1:$G$49,MATCH(orders!$D306,products!$A$1:$A$49,0),MATCH(orders!I$1,products!$A$1:$G$1,0))="Rob","Robusta",IF(INDEX(products!$A$1:$G$49,MATCH(orders!$D306,products!$A$1:$A$49,0),MATCH(orders!I$1,products!$A$1:$G$1,0))="Exc","Excelsa",IF(INDEX(products!$A$1:$G$49,MATCH(orders!$D306,products!$A$1:$A$49,0),MATCH(orders!I$1,products!$A$1:$G$1,0))="Ara","Arabica","Liberica")))</f>
        <v>Arabica</v>
      </c>
      <c r="J306" s="15" t="str">
        <f>IF(INDEX(products!$A$1:$G$49,MATCH(orders!$D306,products!$A$1:$A$49,0),MATCH(orders!J$1,products!$A$1:$G$1,0))="M","Medium",IF(INDEX(products!$A$1:$G$49,MATCH(orders!$D306,products!$A$1:$A$49,0),MATCH(orders!J$1,products!$A$1:$G$1,0))="L","Light","Dark"))</f>
        <v>Light</v>
      </c>
      <c r="K306" s="24">
        <f>INDEX(products!$A$1:$G$49,MATCH(orders!$D306,products!$A$1:$A$49,0),MATCH(orders!K$1,products!$A$1:$G$1,0))</f>
        <v>0.2</v>
      </c>
      <c r="L306" s="25">
        <f>INDEX(products!$A$1:$G$49,MATCH(orders!$D306,products!$A$1:$A$49,0),MATCH(orders!L$1,products!$A$1:$G$1,0))</f>
        <v>3.8849999999999998</v>
      </c>
      <c r="M306" s="22">
        <f>E306*L306</f>
        <v>3.8849999999999998</v>
      </c>
      <c r="N306" s="6" t="str">
        <f>VLOOKUP(orders!$F306,customers!B$1:I$1001,8,FALSE)</f>
        <v>Yes</v>
      </c>
    </row>
    <row r="307" spans="1:14" x14ac:dyDescent="0.3">
      <c r="A307" s="2" t="s">
        <v>2209</v>
      </c>
      <c r="B307" s="17">
        <v>43796</v>
      </c>
      <c r="C307" s="2" t="s">
        <v>2210</v>
      </c>
      <c r="D307" s="7" t="s">
        <v>6159</v>
      </c>
      <c r="E307" s="2">
        <v>5</v>
      </c>
      <c r="F307" s="2" t="str">
        <f>VLOOKUP(C307,customers!A$1:I$1001,2,FALSE)</f>
        <v>Benn Checci</v>
      </c>
      <c r="G307" s="2" t="str">
        <f>IF(VLOOKUP(C307,customers!A$1:I$1001,3,FALSE)=0," ",VLOOKUP(C307,customers!A$1:I$1001,3,FALSE))</f>
        <v>bchecci8h@usa.gov</v>
      </c>
      <c r="H307" s="2" t="str">
        <f>VLOOKUP(C307,customers!A$1:I$1001,7,FALSE)</f>
        <v>United Kingdom</v>
      </c>
      <c r="I307" s="26" t="str">
        <f>IF(INDEX(products!$A$1:$G$49,MATCH(orders!$D307,products!$A$1:$A$49,0),MATCH(orders!I$1,products!$A$1:$G$1,0))="Rob","Robusta",IF(INDEX(products!$A$1:$G$49,MATCH(orders!$D307,products!$A$1:$A$49,0),MATCH(orders!I$1,products!$A$1:$G$1,0))="Exc","Excelsa",IF(INDEX(products!$A$1:$G$49,MATCH(orders!$D307,products!$A$1:$A$49,0),MATCH(orders!I$1,products!$A$1:$G$1,0))="Ara","Arabica","Liberica")))</f>
        <v>Liberica</v>
      </c>
      <c r="J307" s="26" t="str">
        <f>IF(INDEX(products!$A$1:$G$49,MATCH(orders!$D307,products!$A$1:$A$49,0),MATCH(orders!J$1,products!$A$1:$G$1,0))="M","Medium",IF(INDEX(products!$A$1:$G$49,MATCH(orders!$D307,products!$A$1:$A$49,0),MATCH(orders!J$1,products!$A$1:$G$1,0))="L","Light","Dark"))</f>
        <v>Medium</v>
      </c>
      <c r="K307" s="27">
        <f>INDEX(products!$A$1:$G$49,MATCH(orders!$D307,products!$A$1:$A$49,0),MATCH(orders!K$1,products!$A$1:$G$1,0))</f>
        <v>0.2</v>
      </c>
      <c r="L307" s="28">
        <f>INDEX(products!$A$1:$G$49,MATCH(orders!$D307,products!$A$1:$A$49,0),MATCH(orders!L$1,products!$A$1:$G$1,0))</f>
        <v>4.3650000000000002</v>
      </c>
      <c r="M307" s="21">
        <f>E307*L307</f>
        <v>21.825000000000003</v>
      </c>
      <c r="N307" s="7" t="str">
        <f>VLOOKUP(orders!$F307,customers!B$1:I$1001,8,FALSE)</f>
        <v>No</v>
      </c>
    </row>
    <row r="308" spans="1:14" x14ac:dyDescent="0.3">
      <c r="A308" s="12" t="s">
        <v>2215</v>
      </c>
      <c r="B308" s="18">
        <v>43890</v>
      </c>
      <c r="C308" s="12" t="s">
        <v>2216</v>
      </c>
      <c r="D308" s="6" t="s">
        <v>6174</v>
      </c>
      <c r="E308" s="12">
        <v>5</v>
      </c>
      <c r="F308" s="12" t="str">
        <f>VLOOKUP(C308,customers!A$1:I$1001,2,FALSE)</f>
        <v>Janifer Bagot</v>
      </c>
      <c r="G308" s="12" t="str">
        <f>IF(VLOOKUP(C308,customers!A$1:I$1001,3,FALSE)=0," ",VLOOKUP(C308,customers!A$1:I$1001,3,FALSE))</f>
        <v>jbagot8i@mac.com</v>
      </c>
      <c r="H308" s="12" t="str">
        <f>VLOOKUP(C308,customers!A$1:I$1001,7,FALSE)</f>
        <v>United States</v>
      </c>
      <c r="I308" s="15" t="str">
        <f>IF(INDEX(products!$A$1:$G$49,MATCH(orders!$D308,products!$A$1:$A$49,0),MATCH(orders!I$1,products!$A$1:$G$1,0))="Rob","Robusta",IF(INDEX(products!$A$1:$G$49,MATCH(orders!$D308,products!$A$1:$A$49,0),MATCH(orders!I$1,products!$A$1:$G$1,0))="Exc","Excelsa",IF(INDEX(products!$A$1:$G$49,MATCH(orders!$D308,products!$A$1:$A$49,0),MATCH(orders!I$1,products!$A$1:$G$1,0))="Ara","Arabica","Liberica")))</f>
        <v>Robusta</v>
      </c>
      <c r="J308" s="15" t="str">
        <f>IF(INDEX(products!$A$1:$G$49,MATCH(orders!$D308,products!$A$1:$A$49,0),MATCH(orders!J$1,products!$A$1:$G$1,0))="M","Medium",IF(INDEX(products!$A$1:$G$49,MATCH(orders!$D308,products!$A$1:$A$49,0),MATCH(orders!J$1,products!$A$1:$G$1,0))="L","Light","Dark"))</f>
        <v>Medium</v>
      </c>
      <c r="K308" s="24">
        <f>INDEX(products!$A$1:$G$49,MATCH(orders!$D308,products!$A$1:$A$49,0),MATCH(orders!K$1,products!$A$1:$G$1,0))</f>
        <v>0.2</v>
      </c>
      <c r="L308" s="25">
        <f>INDEX(products!$A$1:$G$49,MATCH(orders!$D308,products!$A$1:$A$49,0),MATCH(orders!L$1,products!$A$1:$G$1,0))</f>
        <v>2.9849999999999999</v>
      </c>
      <c r="M308" s="22">
        <f>E308*L308</f>
        <v>14.924999999999999</v>
      </c>
      <c r="N308" s="6" t="str">
        <f>VLOOKUP(orders!$F308,customers!B$1:I$1001,8,FALSE)</f>
        <v>No</v>
      </c>
    </row>
    <row r="309" spans="1:14" x14ac:dyDescent="0.3">
      <c r="A309" s="2" t="s">
        <v>2221</v>
      </c>
      <c r="B309" s="17">
        <v>44227</v>
      </c>
      <c r="C309" s="2" t="s">
        <v>2222</v>
      </c>
      <c r="D309" s="7" t="s">
        <v>6155</v>
      </c>
      <c r="E309" s="2">
        <v>3</v>
      </c>
      <c r="F309" s="2" t="str">
        <f>VLOOKUP(C309,customers!A$1:I$1001,2,FALSE)</f>
        <v>Ermin Beeble</v>
      </c>
      <c r="G309" s="2" t="str">
        <f>IF(VLOOKUP(C309,customers!A$1:I$1001,3,FALSE)=0," ",VLOOKUP(C309,customers!A$1:I$1001,3,FALSE))</f>
        <v>ebeeble8j@soundcloud.com</v>
      </c>
      <c r="H309" s="2" t="str">
        <f>VLOOKUP(C309,customers!A$1:I$1001,7,FALSE)</f>
        <v>United States</v>
      </c>
      <c r="I309" s="26" t="str">
        <f>IF(INDEX(products!$A$1:$G$49,MATCH(orders!$D309,products!$A$1:$A$49,0),MATCH(orders!I$1,products!$A$1:$G$1,0))="Rob","Robusta",IF(INDEX(products!$A$1:$G$49,MATCH(orders!$D309,products!$A$1:$A$49,0),MATCH(orders!I$1,products!$A$1:$G$1,0))="Exc","Excelsa",IF(INDEX(products!$A$1:$G$49,MATCH(orders!$D309,products!$A$1:$A$49,0),MATCH(orders!I$1,products!$A$1:$G$1,0))="Ara","Arabica","Liberica")))</f>
        <v>Arabica</v>
      </c>
      <c r="J309" s="26" t="str">
        <f>IF(INDEX(products!$A$1:$G$49,MATCH(orders!$D309,products!$A$1:$A$49,0),MATCH(orders!J$1,products!$A$1:$G$1,0))="M","Medium",IF(INDEX(products!$A$1:$G$49,MATCH(orders!$D309,products!$A$1:$A$49,0),MATCH(orders!J$1,products!$A$1:$G$1,0))="L","Light","Dark"))</f>
        <v>Medium</v>
      </c>
      <c r="K309" s="27">
        <f>INDEX(products!$A$1:$G$49,MATCH(orders!$D309,products!$A$1:$A$49,0),MATCH(orders!K$1,products!$A$1:$G$1,0))</f>
        <v>1</v>
      </c>
      <c r="L309" s="28">
        <f>INDEX(products!$A$1:$G$49,MATCH(orders!$D309,products!$A$1:$A$49,0),MATCH(orders!L$1,products!$A$1:$G$1,0))</f>
        <v>11.25</v>
      </c>
      <c r="M309" s="21">
        <f>E309*L309</f>
        <v>33.75</v>
      </c>
      <c r="N309" s="7" t="str">
        <f>VLOOKUP(orders!$F309,customers!B$1:I$1001,8,FALSE)</f>
        <v>Yes</v>
      </c>
    </row>
    <row r="310" spans="1:14" x14ac:dyDescent="0.3">
      <c r="A310" s="12" t="s">
        <v>2227</v>
      </c>
      <c r="B310" s="18">
        <v>44729</v>
      </c>
      <c r="C310" s="12" t="s">
        <v>2228</v>
      </c>
      <c r="D310" s="6" t="s">
        <v>6155</v>
      </c>
      <c r="E310" s="12">
        <v>3</v>
      </c>
      <c r="F310" s="12" t="str">
        <f>VLOOKUP(C310,customers!A$1:I$1001,2,FALSE)</f>
        <v>Cos Fluin</v>
      </c>
      <c r="G310" s="12" t="str">
        <f>IF(VLOOKUP(C310,customers!A$1:I$1001,3,FALSE)=0," ",VLOOKUP(C310,customers!A$1:I$1001,3,FALSE))</f>
        <v>cfluin8k@flickr.com</v>
      </c>
      <c r="H310" s="12" t="str">
        <f>VLOOKUP(C310,customers!A$1:I$1001,7,FALSE)</f>
        <v>United Kingdom</v>
      </c>
      <c r="I310" s="15" t="str">
        <f>IF(INDEX(products!$A$1:$G$49,MATCH(orders!$D310,products!$A$1:$A$49,0),MATCH(orders!I$1,products!$A$1:$G$1,0))="Rob","Robusta",IF(INDEX(products!$A$1:$G$49,MATCH(orders!$D310,products!$A$1:$A$49,0),MATCH(orders!I$1,products!$A$1:$G$1,0))="Exc","Excelsa",IF(INDEX(products!$A$1:$G$49,MATCH(orders!$D310,products!$A$1:$A$49,0),MATCH(orders!I$1,products!$A$1:$G$1,0))="Ara","Arabica","Liberica")))</f>
        <v>Arabica</v>
      </c>
      <c r="J310" s="15" t="str">
        <f>IF(INDEX(products!$A$1:$G$49,MATCH(orders!$D310,products!$A$1:$A$49,0),MATCH(orders!J$1,products!$A$1:$G$1,0))="M","Medium",IF(INDEX(products!$A$1:$G$49,MATCH(orders!$D310,products!$A$1:$A$49,0),MATCH(orders!J$1,products!$A$1:$G$1,0))="L","Light","Dark"))</f>
        <v>Medium</v>
      </c>
      <c r="K310" s="24">
        <f>INDEX(products!$A$1:$G$49,MATCH(orders!$D310,products!$A$1:$A$49,0),MATCH(orders!K$1,products!$A$1:$G$1,0))</f>
        <v>1</v>
      </c>
      <c r="L310" s="25">
        <f>INDEX(products!$A$1:$G$49,MATCH(orders!$D310,products!$A$1:$A$49,0),MATCH(orders!L$1,products!$A$1:$G$1,0))</f>
        <v>11.25</v>
      </c>
      <c r="M310" s="22">
        <f>E310*L310</f>
        <v>33.75</v>
      </c>
      <c r="N310" s="6" t="str">
        <f>VLOOKUP(orders!$F310,customers!B$1:I$1001,8,FALSE)</f>
        <v>No</v>
      </c>
    </row>
    <row r="311" spans="1:14" x14ac:dyDescent="0.3">
      <c r="A311" s="2" t="s">
        <v>2232</v>
      </c>
      <c r="B311" s="17">
        <v>43864</v>
      </c>
      <c r="C311" s="2" t="s">
        <v>2233</v>
      </c>
      <c r="D311" s="7" t="s">
        <v>6159</v>
      </c>
      <c r="E311" s="2">
        <v>6</v>
      </c>
      <c r="F311" s="2" t="str">
        <f>VLOOKUP(C311,customers!A$1:I$1001,2,FALSE)</f>
        <v>Eveleen Bletsor</v>
      </c>
      <c r="G311" s="2" t="str">
        <f>IF(VLOOKUP(C311,customers!A$1:I$1001,3,FALSE)=0," ",VLOOKUP(C311,customers!A$1:I$1001,3,FALSE))</f>
        <v>ebletsor8l@vinaora.com</v>
      </c>
      <c r="H311" s="2" t="str">
        <f>VLOOKUP(C311,customers!A$1:I$1001,7,FALSE)</f>
        <v>United States</v>
      </c>
      <c r="I311" s="26" t="str">
        <f>IF(INDEX(products!$A$1:$G$49,MATCH(orders!$D311,products!$A$1:$A$49,0),MATCH(orders!I$1,products!$A$1:$G$1,0))="Rob","Robusta",IF(INDEX(products!$A$1:$G$49,MATCH(orders!$D311,products!$A$1:$A$49,0),MATCH(orders!I$1,products!$A$1:$G$1,0))="Exc","Excelsa",IF(INDEX(products!$A$1:$G$49,MATCH(orders!$D311,products!$A$1:$A$49,0),MATCH(orders!I$1,products!$A$1:$G$1,0))="Ara","Arabica","Liberica")))</f>
        <v>Liberica</v>
      </c>
      <c r="J311" s="26" t="str">
        <f>IF(INDEX(products!$A$1:$G$49,MATCH(orders!$D311,products!$A$1:$A$49,0),MATCH(orders!J$1,products!$A$1:$G$1,0))="M","Medium",IF(INDEX(products!$A$1:$G$49,MATCH(orders!$D311,products!$A$1:$A$49,0),MATCH(orders!J$1,products!$A$1:$G$1,0))="L","Light","Dark"))</f>
        <v>Medium</v>
      </c>
      <c r="K311" s="27">
        <f>INDEX(products!$A$1:$G$49,MATCH(orders!$D311,products!$A$1:$A$49,0),MATCH(orders!K$1,products!$A$1:$G$1,0))</f>
        <v>0.2</v>
      </c>
      <c r="L311" s="28">
        <f>INDEX(products!$A$1:$G$49,MATCH(orders!$D311,products!$A$1:$A$49,0),MATCH(orders!L$1,products!$A$1:$G$1,0))</f>
        <v>4.3650000000000002</v>
      </c>
      <c r="M311" s="21">
        <f>E311*L311</f>
        <v>26.19</v>
      </c>
      <c r="N311" s="7" t="str">
        <f>VLOOKUP(orders!$F311,customers!B$1:I$1001,8,FALSE)</f>
        <v>Yes</v>
      </c>
    </row>
    <row r="312" spans="1:14" x14ac:dyDescent="0.3">
      <c r="A312" s="12" t="s">
        <v>2238</v>
      </c>
      <c r="B312" s="18">
        <v>44586</v>
      </c>
      <c r="C312" s="12" t="s">
        <v>2239</v>
      </c>
      <c r="D312" s="6" t="s">
        <v>6171</v>
      </c>
      <c r="E312" s="12">
        <v>1</v>
      </c>
      <c r="F312" s="12" t="str">
        <f>VLOOKUP(C312,customers!A$1:I$1001,2,FALSE)</f>
        <v>Paola Brydell</v>
      </c>
      <c r="G312" s="12" t="str">
        <f>IF(VLOOKUP(C312,customers!A$1:I$1001,3,FALSE)=0," ",VLOOKUP(C312,customers!A$1:I$1001,3,FALSE))</f>
        <v>pbrydell8m@bloglovin.com</v>
      </c>
      <c r="H312" s="12" t="str">
        <f>VLOOKUP(C312,customers!A$1:I$1001,7,FALSE)</f>
        <v>Ireland</v>
      </c>
      <c r="I312" s="15" t="str">
        <f>IF(INDEX(products!$A$1:$G$49,MATCH(orders!$D312,products!$A$1:$A$49,0),MATCH(orders!I$1,products!$A$1:$G$1,0))="Rob","Robusta",IF(INDEX(products!$A$1:$G$49,MATCH(orders!$D312,products!$A$1:$A$49,0),MATCH(orders!I$1,products!$A$1:$G$1,0))="Exc","Excelsa",IF(INDEX(products!$A$1:$G$49,MATCH(orders!$D312,products!$A$1:$A$49,0),MATCH(orders!I$1,products!$A$1:$G$1,0))="Ara","Arabica","Liberica")))</f>
        <v>Excelsa</v>
      </c>
      <c r="J312" s="15" t="str">
        <f>IF(INDEX(products!$A$1:$G$49,MATCH(orders!$D312,products!$A$1:$A$49,0),MATCH(orders!J$1,products!$A$1:$G$1,0))="M","Medium",IF(INDEX(products!$A$1:$G$49,MATCH(orders!$D312,products!$A$1:$A$49,0),MATCH(orders!J$1,products!$A$1:$G$1,0))="L","Light","Dark"))</f>
        <v>Light</v>
      </c>
      <c r="K312" s="24">
        <f>INDEX(products!$A$1:$G$49,MATCH(orders!$D312,products!$A$1:$A$49,0),MATCH(orders!K$1,products!$A$1:$G$1,0))</f>
        <v>1</v>
      </c>
      <c r="L312" s="25">
        <f>INDEX(products!$A$1:$G$49,MATCH(orders!$D312,products!$A$1:$A$49,0),MATCH(orders!L$1,products!$A$1:$G$1,0))</f>
        <v>14.85</v>
      </c>
      <c r="M312" s="22">
        <f>E312*L312</f>
        <v>14.85</v>
      </c>
      <c r="N312" s="6" t="str">
        <f>VLOOKUP(orders!$F312,customers!B$1:I$1001,8,FALSE)</f>
        <v>No</v>
      </c>
    </row>
    <row r="313" spans="1:14" x14ac:dyDescent="0.3">
      <c r="A313" s="2" t="s">
        <v>2244</v>
      </c>
      <c r="B313" s="17">
        <v>43951</v>
      </c>
      <c r="C313" s="2" t="s">
        <v>2245</v>
      </c>
      <c r="D313" s="7" t="s">
        <v>6166</v>
      </c>
      <c r="E313" s="2">
        <v>6</v>
      </c>
      <c r="F313" s="2" t="str">
        <f>VLOOKUP(C313,customers!A$1:I$1001,2,FALSE)</f>
        <v>Claudetta Rushe</v>
      </c>
      <c r="G313" s="2" t="str">
        <f>IF(VLOOKUP(C313,customers!A$1:I$1001,3,FALSE)=0," ",VLOOKUP(C313,customers!A$1:I$1001,3,FALSE))</f>
        <v>crushe8n@about.me</v>
      </c>
      <c r="H313" s="2" t="str">
        <f>VLOOKUP(C313,customers!A$1:I$1001,7,FALSE)</f>
        <v>United States</v>
      </c>
      <c r="I313" s="26" t="str">
        <f>IF(INDEX(products!$A$1:$G$49,MATCH(orders!$D313,products!$A$1:$A$49,0),MATCH(orders!I$1,products!$A$1:$G$1,0))="Rob","Robusta",IF(INDEX(products!$A$1:$G$49,MATCH(orders!$D313,products!$A$1:$A$49,0),MATCH(orders!I$1,products!$A$1:$G$1,0))="Exc","Excelsa",IF(INDEX(products!$A$1:$G$49,MATCH(orders!$D313,products!$A$1:$A$49,0),MATCH(orders!I$1,products!$A$1:$G$1,0))="Ara","Arabica","Liberica")))</f>
        <v>Excelsa</v>
      </c>
      <c r="J313" s="26" t="str">
        <f>IF(INDEX(products!$A$1:$G$49,MATCH(orders!$D313,products!$A$1:$A$49,0),MATCH(orders!J$1,products!$A$1:$G$1,0))="M","Medium",IF(INDEX(products!$A$1:$G$49,MATCH(orders!$D313,products!$A$1:$A$49,0),MATCH(orders!J$1,products!$A$1:$G$1,0))="L","Light","Dark"))</f>
        <v>Medium</v>
      </c>
      <c r="K313" s="27">
        <f>INDEX(products!$A$1:$G$49,MATCH(orders!$D313,products!$A$1:$A$49,0),MATCH(orders!K$1,products!$A$1:$G$1,0))</f>
        <v>2.5</v>
      </c>
      <c r="L313" s="28">
        <f>INDEX(products!$A$1:$G$49,MATCH(orders!$D313,products!$A$1:$A$49,0),MATCH(orders!L$1,products!$A$1:$G$1,0))</f>
        <v>31.624999999999996</v>
      </c>
      <c r="M313" s="21">
        <f>E313*L313</f>
        <v>189.74999999999997</v>
      </c>
      <c r="N313" s="7" t="str">
        <f>VLOOKUP(orders!$F313,customers!B$1:I$1001,8,FALSE)</f>
        <v>Yes</v>
      </c>
    </row>
    <row r="314" spans="1:14" x14ac:dyDescent="0.3">
      <c r="A314" s="12" t="s">
        <v>2250</v>
      </c>
      <c r="B314" s="18">
        <v>44317</v>
      </c>
      <c r="C314" s="12" t="s">
        <v>2251</v>
      </c>
      <c r="D314" s="6" t="s">
        <v>6146</v>
      </c>
      <c r="E314" s="12">
        <v>1</v>
      </c>
      <c r="F314" s="12" t="str">
        <f>VLOOKUP(C314,customers!A$1:I$1001,2,FALSE)</f>
        <v>Natka Leethem</v>
      </c>
      <c r="G314" s="12" t="str">
        <f>IF(VLOOKUP(C314,customers!A$1:I$1001,3,FALSE)=0," ",VLOOKUP(C314,customers!A$1:I$1001,3,FALSE))</f>
        <v>nleethem8o@mac.com</v>
      </c>
      <c r="H314" s="12" t="str">
        <f>VLOOKUP(C314,customers!A$1:I$1001,7,FALSE)</f>
        <v>United States</v>
      </c>
      <c r="I314" s="15" t="str">
        <f>IF(INDEX(products!$A$1:$G$49,MATCH(orders!$D314,products!$A$1:$A$49,0),MATCH(orders!I$1,products!$A$1:$G$1,0))="Rob","Robusta",IF(INDEX(products!$A$1:$G$49,MATCH(orders!$D314,products!$A$1:$A$49,0),MATCH(orders!I$1,products!$A$1:$G$1,0))="Exc","Excelsa",IF(INDEX(products!$A$1:$G$49,MATCH(orders!$D314,products!$A$1:$A$49,0),MATCH(orders!I$1,products!$A$1:$G$1,0))="Ara","Arabica","Liberica")))</f>
        <v>Robusta</v>
      </c>
      <c r="J314" s="15" t="str">
        <f>IF(INDEX(products!$A$1:$G$49,MATCH(orders!$D314,products!$A$1:$A$49,0),MATCH(orders!J$1,products!$A$1:$G$1,0))="M","Medium",IF(INDEX(products!$A$1:$G$49,MATCH(orders!$D314,products!$A$1:$A$49,0),MATCH(orders!J$1,products!$A$1:$G$1,0))="L","Light","Dark"))</f>
        <v>Medium</v>
      </c>
      <c r="K314" s="24">
        <f>INDEX(products!$A$1:$G$49,MATCH(orders!$D314,products!$A$1:$A$49,0),MATCH(orders!K$1,products!$A$1:$G$1,0))</f>
        <v>0.5</v>
      </c>
      <c r="L314" s="25">
        <f>INDEX(products!$A$1:$G$49,MATCH(orders!$D314,products!$A$1:$A$49,0),MATCH(orders!L$1,products!$A$1:$G$1,0))</f>
        <v>5.97</v>
      </c>
      <c r="M314" s="22">
        <f>E314*L314</f>
        <v>5.97</v>
      </c>
      <c r="N314" s="6" t="str">
        <f>VLOOKUP(orders!$F314,customers!B$1:I$1001,8,FALSE)</f>
        <v>Yes</v>
      </c>
    </row>
    <row r="315" spans="1:14" x14ac:dyDescent="0.3">
      <c r="A315" s="2" t="s">
        <v>2256</v>
      </c>
      <c r="B315" s="17">
        <v>44497</v>
      </c>
      <c r="C315" s="2" t="s">
        <v>2257</v>
      </c>
      <c r="D315" s="7" t="s">
        <v>6138</v>
      </c>
      <c r="E315" s="2">
        <v>3</v>
      </c>
      <c r="F315" s="2" t="str">
        <f>VLOOKUP(C315,customers!A$1:I$1001,2,FALSE)</f>
        <v>Ailene Nesfield</v>
      </c>
      <c r="G315" s="2" t="str">
        <f>IF(VLOOKUP(C315,customers!A$1:I$1001,3,FALSE)=0," ",VLOOKUP(C315,customers!A$1:I$1001,3,FALSE))</f>
        <v>anesfield8p@people.com.cn</v>
      </c>
      <c r="H315" s="2" t="str">
        <f>VLOOKUP(C315,customers!A$1:I$1001,7,FALSE)</f>
        <v>United Kingdom</v>
      </c>
      <c r="I315" s="26" t="str">
        <f>IF(INDEX(products!$A$1:$G$49,MATCH(orders!$D315,products!$A$1:$A$49,0),MATCH(orders!I$1,products!$A$1:$G$1,0))="Rob","Robusta",IF(INDEX(products!$A$1:$G$49,MATCH(orders!$D315,products!$A$1:$A$49,0),MATCH(orders!I$1,products!$A$1:$G$1,0))="Exc","Excelsa",IF(INDEX(products!$A$1:$G$49,MATCH(orders!$D315,products!$A$1:$A$49,0),MATCH(orders!I$1,products!$A$1:$G$1,0))="Ara","Arabica","Liberica")))</f>
        <v>Robusta</v>
      </c>
      <c r="J315" s="26" t="str">
        <f>IF(INDEX(products!$A$1:$G$49,MATCH(orders!$D315,products!$A$1:$A$49,0),MATCH(orders!J$1,products!$A$1:$G$1,0))="M","Medium",IF(INDEX(products!$A$1:$G$49,MATCH(orders!$D315,products!$A$1:$A$49,0),MATCH(orders!J$1,products!$A$1:$G$1,0))="L","Light","Dark"))</f>
        <v>Medium</v>
      </c>
      <c r="K315" s="27">
        <f>INDEX(products!$A$1:$G$49,MATCH(orders!$D315,products!$A$1:$A$49,0),MATCH(orders!K$1,products!$A$1:$G$1,0))</f>
        <v>1</v>
      </c>
      <c r="L315" s="28">
        <f>INDEX(products!$A$1:$G$49,MATCH(orders!$D315,products!$A$1:$A$49,0),MATCH(orders!L$1,products!$A$1:$G$1,0))</f>
        <v>9.9499999999999993</v>
      </c>
      <c r="M315" s="21">
        <f>E315*L315</f>
        <v>29.849999999999998</v>
      </c>
      <c r="N315" s="7" t="str">
        <f>VLOOKUP(orders!$F315,customers!B$1:I$1001,8,FALSE)</f>
        <v>Yes</v>
      </c>
    </row>
    <row r="316" spans="1:14" x14ac:dyDescent="0.3">
      <c r="A316" s="12" t="s">
        <v>2262</v>
      </c>
      <c r="B316" s="18">
        <v>44437</v>
      </c>
      <c r="C316" s="12" t="s">
        <v>2263</v>
      </c>
      <c r="D316" s="6" t="s">
        <v>6177</v>
      </c>
      <c r="E316" s="12">
        <v>5</v>
      </c>
      <c r="F316" s="12" t="str">
        <f>VLOOKUP(C316,customers!A$1:I$1001,2,FALSE)</f>
        <v>Stacy Pickworth</v>
      </c>
      <c r="G316" s="12" t="str">
        <f>IF(VLOOKUP(C316,customers!A$1:I$1001,3,FALSE)=0," ",VLOOKUP(C316,customers!A$1:I$1001,3,FALSE))</f>
        <v xml:space="preserve"> </v>
      </c>
      <c r="H316" s="12" t="str">
        <f>VLOOKUP(C316,customers!A$1:I$1001,7,FALSE)</f>
        <v>United States</v>
      </c>
      <c r="I316" s="15" t="str">
        <f>IF(INDEX(products!$A$1:$G$49,MATCH(orders!$D316,products!$A$1:$A$49,0),MATCH(orders!I$1,products!$A$1:$G$1,0))="Rob","Robusta",IF(INDEX(products!$A$1:$G$49,MATCH(orders!$D316,products!$A$1:$A$49,0),MATCH(orders!I$1,products!$A$1:$G$1,0))="Exc","Excelsa",IF(INDEX(products!$A$1:$G$49,MATCH(orders!$D316,products!$A$1:$A$49,0),MATCH(orders!I$1,products!$A$1:$G$1,0))="Ara","Arabica","Liberica")))</f>
        <v>Robusta</v>
      </c>
      <c r="J316" s="15" t="str">
        <f>IF(INDEX(products!$A$1:$G$49,MATCH(orders!$D316,products!$A$1:$A$49,0),MATCH(orders!J$1,products!$A$1:$G$1,0))="M","Medium",IF(INDEX(products!$A$1:$G$49,MATCH(orders!$D316,products!$A$1:$A$49,0),MATCH(orders!J$1,products!$A$1:$G$1,0))="L","Light","Dark"))</f>
        <v>Dark</v>
      </c>
      <c r="K316" s="24">
        <f>INDEX(products!$A$1:$G$49,MATCH(orders!$D316,products!$A$1:$A$49,0),MATCH(orders!K$1,products!$A$1:$G$1,0))</f>
        <v>1</v>
      </c>
      <c r="L316" s="25">
        <f>INDEX(products!$A$1:$G$49,MATCH(orders!$D316,products!$A$1:$A$49,0),MATCH(orders!L$1,products!$A$1:$G$1,0))</f>
        <v>8.9499999999999993</v>
      </c>
      <c r="M316" s="22">
        <f>E316*L316</f>
        <v>44.75</v>
      </c>
      <c r="N316" s="6" t="str">
        <f>VLOOKUP(orders!$F316,customers!B$1:I$1001,8,FALSE)</f>
        <v>No</v>
      </c>
    </row>
    <row r="317" spans="1:14" x14ac:dyDescent="0.3">
      <c r="A317" s="2" t="s">
        <v>2267</v>
      </c>
      <c r="B317" s="17">
        <v>43826</v>
      </c>
      <c r="C317" s="2" t="s">
        <v>2268</v>
      </c>
      <c r="D317" s="7" t="s">
        <v>6148</v>
      </c>
      <c r="E317" s="2">
        <v>1</v>
      </c>
      <c r="F317" s="2" t="str">
        <f>VLOOKUP(C317,customers!A$1:I$1001,2,FALSE)</f>
        <v>Melli Brockway</v>
      </c>
      <c r="G317" s="2" t="str">
        <f>IF(VLOOKUP(C317,customers!A$1:I$1001,3,FALSE)=0," ",VLOOKUP(C317,customers!A$1:I$1001,3,FALSE))</f>
        <v>mbrockway8r@ibm.com</v>
      </c>
      <c r="H317" s="2" t="str">
        <f>VLOOKUP(C317,customers!A$1:I$1001,7,FALSE)</f>
        <v>United States</v>
      </c>
      <c r="I317" s="26" t="str">
        <f>IF(INDEX(products!$A$1:$G$49,MATCH(orders!$D317,products!$A$1:$A$49,0),MATCH(orders!I$1,products!$A$1:$G$1,0))="Rob","Robusta",IF(INDEX(products!$A$1:$G$49,MATCH(orders!$D317,products!$A$1:$A$49,0),MATCH(orders!I$1,products!$A$1:$G$1,0))="Exc","Excelsa",IF(INDEX(products!$A$1:$G$49,MATCH(orders!$D317,products!$A$1:$A$49,0),MATCH(orders!I$1,products!$A$1:$G$1,0))="Ara","Arabica","Liberica")))</f>
        <v>Excelsa</v>
      </c>
      <c r="J317" s="26" t="str">
        <f>IF(INDEX(products!$A$1:$G$49,MATCH(orders!$D317,products!$A$1:$A$49,0),MATCH(orders!J$1,products!$A$1:$G$1,0))="M","Medium",IF(INDEX(products!$A$1:$G$49,MATCH(orders!$D317,products!$A$1:$A$49,0),MATCH(orders!J$1,products!$A$1:$G$1,0))="L","Light","Dark"))</f>
        <v>Light</v>
      </c>
      <c r="K317" s="27">
        <f>INDEX(products!$A$1:$G$49,MATCH(orders!$D317,products!$A$1:$A$49,0),MATCH(orders!K$1,products!$A$1:$G$1,0))</f>
        <v>2.5</v>
      </c>
      <c r="L317" s="28">
        <f>INDEX(products!$A$1:$G$49,MATCH(orders!$D317,products!$A$1:$A$49,0),MATCH(orders!L$1,products!$A$1:$G$1,0))</f>
        <v>34.154999999999994</v>
      </c>
      <c r="M317" s="21">
        <f>E317*L317</f>
        <v>34.154999999999994</v>
      </c>
      <c r="N317" s="7" t="str">
        <f>VLOOKUP(orders!$F317,customers!B$1:I$1001,8,FALSE)</f>
        <v>Yes</v>
      </c>
    </row>
    <row r="318" spans="1:14" x14ac:dyDescent="0.3">
      <c r="A318" s="12" t="s">
        <v>2273</v>
      </c>
      <c r="B318" s="18">
        <v>43641</v>
      </c>
      <c r="C318" s="12" t="s">
        <v>2274</v>
      </c>
      <c r="D318" s="6" t="s">
        <v>6148</v>
      </c>
      <c r="E318" s="12">
        <v>6</v>
      </c>
      <c r="F318" s="12" t="str">
        <f>VLOOKUP(C318,customers!A$1:I$1001,2,FALSE)</f>
        <v>Nanny Lush</v>
      </c>
      <c r="G318" s="12" t="str">
        <f>IF(VLOOKUP(C318,customers!A$1:I$1001,3,FALSE)=0," ",VLOOKUP(C318,customers!A$1:I$1001,3,FALSE))</f>
        <v>nlush8s@dedecms.com</v>
      </c>
      <c r="H318" s="12" t="str">
        <f>VLOOKUP(C318,customers!A$1:I$1001,7,FALSE)</f>
        <v>Ireland</v>
      </c>
      <c r="I318" s="15" t="str">
        <f>IF(INDEX(products!$A$1:$G$49,MATCH(orders!$D318,products!$A$1:$A$49,0),MATCH(orders!I$1,products!$A$1:$G$1,0))="Rob","Robusta",IF(INDEX(products!$A$1:$G$49,MATCH(orders!$D318,products!$A$1:$A$49,0),MATCH(orders!I$1,products!$A$1:$G$1,0))="Exc","Excelsa",IF(INDEX(products!$A$1:$G$49,MATCH(orders!$D318,products!$A$1:$A$49,0),MATCH(orders!I$1,products!$A$1:$G$1,0))="Ara","Arabica","Liberica")))</f>
        <v>Excelsa</v>
      </c>
      <c r="J318" s="15" t="str">
        <f>IF(INDEX(products!$A$1:$G$49,MATCH(orders!$D318,products!$A$1:$A$49,0),MATCH(orders!J$1,products!$A$1:$G$1,0))="M","Medium",IF(INDEX(products!$A$1:$G$49,MATCH(orders!$D318,products!$A$1:$A$49,0),MATCH(orders!J$1,products!$A$1:$G$1,0))="L","Light","Dark"))</f>
        <v>Light</v>
      </c>
      <c r="K318" s="24">
        <f>INDEX(products!$A$1:$G$49,MATCH(orders!$D318,products!$A$1:$A$49,0),MATCH(orders!K$1,products!$A$1:$G$1,0))</f>
        <v>2.5</v>
      </c>
      <c r="L318" s="25">
        <f>INDEX(products!$A$1:$G$49,MATCH(orders!$D318,products!$A$1:$A$49,0),MATCH(orders!L$1,products!$A$1:$G$1,0))</f>
        <v>34.154999999999994</v>
      </c>
      <c r="M318" s="22">
        <f>E318*L318</f>
        <v>204.92999999999995</v>
      </c>
      <c r="N318" s="6" t="str">
        <f>VLOOKUP(orders!$F318,customers!B$1:I$1001,8,FALSE)</f>
        <v>No</v>
      </c>
    </row>
    <row r="319" spans="1:14" x14ac:dyDescent="0.3">
      <c r="A319" s="2" t="s">
        <v>2279</v>
      </c>
      <c r="B319" s="17">
        <v>43526</v>
      </c>
      <c r="C319" s="2" t="s">
        <v>2280</v>
      </c>
      <c r="D319" s="7" t="s">
        <v>6144</v>
      </c>
      <c r="E319" s="2">
        <v>3</v>
      </c>
      <c r="F319" s="2" t="str">
        <f>VLOOKUP(C319,customers!A$1:I$1001,2,FALSE)</f>
        <v>Selma McMillian</v>
      </c>
      <c r="G319" s="2" t="str">
        <f>IF(VLOOKUP(C319,customers!A$1:I$1001,3,FALSE)=0," ",VLOOKUP(C319,customers!A$1:I$1001,3,FALSE))</f>
        <v>smcmillian8t@csmonitor.com</v>
      </c>
      <c r="H319" s="2" t="str">
        <f>VLOOKUP(C319,customers!A$1:I$1001,7,FALSE)</f>
        <v>United States</v>
      </c>
      <c r="I319" s="26" t="str">
        <f>IF(INDEX(products!$A$1:$G$49,MATCH(orders!$D319,products!$A$1:$A$49,0),MATCH(orders!I$1,products!$A$1:$G$1,0))="Rob","Robusta",IF(INDEX(products!$A$1:$G$49,MATCH(orders!$D319,products!$A$1:$A$49,0),MATCH(orders!I$1,products!$A$1:$G$1,0))="Exc","Excelsa",IF(INDEX(products!$A$1:$G$49,MATCH(orders!$D319,products!$A$1:$A$49,0),MATCH(orders!I$1,products!$A$1:$G$1,0))="Ara","Arabica","Liberica")))</f>
        <v>Excelsa</v>
      </c>
      <c r="J319" s="26" t="str">
        <f>IF(INDEX(products!$A$1:$G$49,MATCH(orders!$D319,products!$A$1:$A$49,0),MATCH(orders!J$1,products!$A$1:$G$1,0))="M","Medium",IF(INDEX(products!$A$1:$G$49,MATCH(orders!$D319,products!$A$1:$A$49,0),MATCH(orders!J$1,products!$A$1:$G$1,0))="L","Light","Dark"))</f>
        <v>Dark</v>
      </c>
      <c r="K319" s="27">
        <f>INDEX(products!$A$1:$G$49,MATCH(orders!$D319,products!$A$1:$A$49,0),MATCH(orders!K$1,products!$A$1:$G$1,0))</f>
        <v>0.5</v>
      </c>
      <c r="L319" s="28">
        <f>INDEX(products!$A$1:$G$49,MATCH(orders!$D319,products!$A$1:$A$49,0),MATCH(orders!L$1,products!$A$1:$G$1,0))</f>
        <v>7.29</v>
      </c>
      <c r="M319" s="21">
        <f>E319*L319</f>
        <v>21.87</v>
      </c>
      <c r="N319" s="7" t="str">
        <f>VLOOKUP(orders!$F319,customers!B$1:I$1001,8,FALSE)</f>
        <v>No</v>
      </c>
    </row>
    <row r="320" spans="1:14" x14ac:dyDescent="0.3">
      <c r="A320" s="12" t="s">
        <v>2285</v>
      </c>
      <c r="B320" s="18">
        <v>44563</v>
      </c>
      <c r="C320" s="12" t="s">
        <v>2286</v>
      </c>
      <c r="D320" s="6" t="s">
        <v>6175</v>
      </c>
      <c r="E320" s="12">
        <v>2</v>
      </c>
      <c r="F320" s="12" t="str">
        <f>VLOOKUP(C320,customers!A$1:I$1001,2,FALSE)</f>
        <v>Tess Bennison</v>
      </c>
      <c r="G320" s="12" t="str">
        <f>IF(VLOOKUP(C320,customers!A$1:I$1001,3,FALSE)=0," ",VLOOKUP(C320,customers!A$1:I$1001,3,FALSE))</f>
        <v>tbennison8u@google.cn</v>
      </c>
      <c r="H320" s="12" t="str">
        <f>VLOOKUP(C320,customers!A$1:I$1001,7,FALSE)</f>
        <v>United States</v>
      </c>
      <c r="I320" s="15" t="str">
        <f>IF(INDEX(products!$A$1:$G$49,MATCH(orders!$D320,products!$A$1:$A$49,0),MATCH(orders!I$1,products!$A$1:$G$1,0))="Rob","Robusta",IF(INDEX(products!$A$1:$G$49,MATCH(orders!$D320,products!$A$1:$A$49,0),MATCH(orders!I$1,products!$A$1:$G$1,0))="Exc","Excelsa",IF(INDEX(products!$A$1:$G$49,MATCH(orders!$D320,products!$A$1:$A$49,0),MATCH(orders!I$1,products!$A$1:$G$1,0))="Ara","Arabica","Liberica")))</f>
        <v>Arabica</v>
      </c>
      <c r="J320" s="15" t="str">
        <f>IF(INDEX(products!$A$1:$G$49,MATCH(orders!$D320,products!$A$1:$A$49,0),MATCH(orders!J$1,products!$A$1:$G$1,0))="M","Medium",IF(INDEX(products!$A$1:$G$49,MATCH(orders!$D320,products!$A$1:$A$49,0),MATCH(orders!J$1,products!$A$1:$G$1,0))="L","Light","Dark"))</f>
        <v>Medium</v>
      </c>
      <c r="K320" s="24">
        <f>INDEX(products!$A$1:$G$49,MATCH(orders!$D320,products!$A$1:$A$49,0),MATCH(orders!K$1,products!$A$1:$G$1,0))</f>
        <v>2.5</v>
      </c>
      <c r="L320" s="25">
        <f>INDEX(products!$A$1:$G$49,MATCH(orders!$D320,products!$A$1:$A$49,0),MATCH(orders!L$1,products!$A$1:$G$1,0))</f>
        <v>25.874999999999996</v>
      </c>
      <c r="M320" s="22">
        <f>E320*L320</f>
        <v>51.749999999999993</v>
      </c>
      <c r="N320" s="6" t="str">
        <f>VLOOKUP(orders!$F320,customers!B$1:I$1001,8,FALSE)</f>
        <v>Yes</v>
      </c>
    </row>
    <row r="321" spans="1:14" x14ac:dyDescent="0.3">
      <c r="A321" s="2" t="s">
        <v>2291</v>
      </c>
      <c r="B321" s="17">
        <v>43676</v>
      </c>
      <c r="C321" s="2" t="s">
        <v>2292</v>
      </c>
      <c r="D321" s="7" t="s">
        <v>6156</v>
      </c>
      <c r="E321" s="2">
        <v>2</v>
      </c>
      <c r="F321" s="2" t="str">
        <f>VLOOKUP(C321,customers!A$1:I$1001,2,FALSE)</f>
        <v>Gabie Tweed</v>
      </c>
      <c r="G321" s="2" t="str">
        <f>IF(VLOOKUP(C321,customers!A$1:I$1001,3,FALSE)=0," ",VLOOKUP(C321,customers!A$1:I$1001,3,FALSE))</f>
        <v>gtweed8v@yolasite.com</v>
      </c>
      <c r="H321" s="2" t="str">
        <f>VLOOKUP(C321,customers!A$1:I$1001,7,FALSE)</f>
        <v>United States</v>
      </c>
      <c r="I321" s="26" t="str">
        <f>IF(INDEX(products!$A$1:$G$49,MATCH(orders!$D321,products!$A$1:$A$49,0),MATCH(orders!I$1,products!$A$1:$G$1,0))="Rob","Robusta",IF(INDEX(products!$A$1:$G$49,MATCH(orders!$D321,products!$A$1:$A$49,0),MATCH(orders!I$1,products!$A$1:$G$1,0))="Exc","Excelsa",IF(INDEX(products!$A$1:$G$49,MATCH(orders!$D321,products!$A$1:$A$49,0),MATCH(orders!I$1,products!$A$1:$G$1,0))="Ara","Arabica","Liberica")))</f>
        <v>Excelsa</v>
      </c>
      <c r="J321" s="26" t="str">
        <f>IF(INDEX(products!$A$1:$G$49,MATCH(orders!$D321,products!$A$1:$A$49,0),MATCH(orders!J$1,products!$A$1:$G$1,0))="M","Medium",IF(INDEX(products!$A$1:$G$49,MATCH(orders!$D321,products!$A$1:$A$49,0),MATCH(orders!J$1,products!$A$1:$G$1,0))="L","Light","Dark"))</f>
        <v>Medium</v>
      </c>
      <c r="K321" s="27">
        <f>INDEX(products!$A$1:$G$49,MATCH(orders!$D321,products!$A$1:$A$49,0),MATCH(orders!K$1,products!$A$1:$G$1,0))</f>
        <v>0.2</v>
      </c>
      <c r="L321" s="28">
        <f>INDEX(products!$A$1:$G$49,MATCH(orders!$D321,products!$A$1:$A$49,0),MATCH(orders!L$1,products!$A$1:$G$1,0))</f>
        <v>4.125</v>
      </c>
      <c r="M321" s="21">
        <f>E321*L321</f>
        <v>8.25</v>
      </c>
      <c r="N321" s="7" t="str">
        <f>VLOOKUP(orders!$F321,customers!B$1:I$1001,8,FALSE)</f>
        <v>Yes</v>
      </c>
    </row>
    <row r="322" spans="1:14" x14ac:dyDescent="0.3">
      <c r="A322" s="12" t="s">
        <v>2291</v>
      </c>
      <c r="B322" s="18">
        <v>43676</v>
      </c>
      <c r="C322" s="12" t="s">
        <v>2292</v>
      </c>
      <c r="D322" s="6" t="s">
        <v>6167</v>
      </c>
      <c r="E322" s="12">
        <v>5</v>
      </c>
      <c r="F322" s="12" t="str">
        <f>VLOOKUP(C322,customers!A$1:I$1001,2,FALSE)</f>
        <v>Gabie Tweed</v>
      </c>
      <c r="G322" s="12" t="str">
        <f>IF(VLOOKUP(C322,customers!A$1:I$1001,3,FALSE)=0," ",VLOOKUP(C322,customers!A$1:I$1001,3,FALSE))</f>
        <v>gtweed8v@yolasite.com</v>
      </c>
      <c r="H322" s="12" t="str">
        <f>VLOOKUP(C322,customers!A$1:I$1001,7,FALSE)</f>
        <v>United States</v>
      </c>
      <c r="I322" s="15" t="str">
        <f>IF(INDEX(products!$A$1:$G$49,MATCH(orders!$D322,products!$A$1:$A$49,0),MATCH(orders!I$1,products!$A$1:$G$1,0))="Rob","Robusta",IF(INDEX(products!$A$1:$G$49,MATCH(orders!$D322,products!$A$1:$A$49,0),MATCH(orders!I$1,products!$A$1:$G$1,0))="Exc","Excelsa",IF(INDEX(products!$A$1:$G$49,MATCH(orders!$D322,products!$A$1:$A$49,0),MATCH(orders!I$1,products!$A$1:$G$1,0))="Ara","Arabica","Liberica")))</f>
        <v>Arabica</v>
      </c>
      <c r="J322" s="15" t="str">
        <f>IF(INDEX(products!$A$1:$G$49,MATCH(orders!$D322,products!$A$1:$A$49,0),MATCH(orders!J$1,products!$A$1:$G$1,0))="M","Medium",IF(INDEX(products!$A$1:$G$49,MATCH(orders!$D322,products!$A$1:$A$49,0),MATCH(orders!J$1,products!$A$1:$G$1,0))="L","Light","Dark"))</f>
        <v>Light</v>
      </c>
      <c r="K322" s="24">
        <f>INDEX(products!$A$1:$G$49,MATCH(orders!$D322,products!$A$1:$A$49,0),MATCH(orders!K$1,products!$A$1:$G$1,0))</f>
        <v>0.2</v>
      </c>
      <c r="L322" s="25">
        <f>INDEX(products!$A$1:$G$49,MATCH(orders!$D322,products!$A$1:$A$49,0),MATCH(orders!L$1,products!$A$1:$G$1,0))</f>
        <v>3.8849999999999998</v>
      </c>
      <c r="M322" s="22">
        <f>E322*L322</f>
        <v>19.424999999999997</v>
      </c>
      <c r="N322" s="6" t="str">
        <f>VLOOKUP(orders!$F322,customers!B$1:I$1001,8,FALSE)</f>
        <v>Yes</v>
      </c>
    </row>
    <row r="323" spans="1:14" x14ac:dyDescent="0.3">
      <c r="A323" s="2" t="s">
        <v>2301</v>
      </c>
      <c r="B323" s="17">
        <v>44170</v>
      </c>
      <c r="C323" s="2" t="s">
        <v>2302</v>
      </c>
      <c r="D323" s="7" t="s">
        <v>6152</v>
      </c>
      <c r="E323" s="2">
        <v>6</v>
      </c>
      <c r="F323" s="2" t="str">
        <f>VLOOKUP(C323,customers!A$1:I$1001,2,FALSE)</f>
        <v>Gaile Goggin</v>
      </c>
      <c r="G323" s="2" t="str">
        <f>IF(VLOOKUP(C323,customers!A$1:I$1001,3,FALSE)=0," ",VLOOKUP(C323,customers!A$1:I$1001,3,FALSE))</f>
        <v>ggoggin8x@wix.com</v>
      </c>
      <c r="H323" s="2" t="str">
        <f>VLOOKUP(C323,customers!A$1:I$1001,7,FALSE)</f>
        <v>Ireland</v>
      </c>
      <c r="I323" s="26" t="str">
        <f>IF(INDEX(products!$A$1:$G$49,MATCH(orders!$D323,products!$A$1:$A$49,0),MATCH(orders!I$1,products!$A$1:$G$1,0))="Rob","Robusta",IF(INDEX(products!$A$1:$G$49,MATCH(orders!$D323,products!$A$1:$A$49,0),MATCH(orders!I$1,products!$A$1:$G$1,0))="Exc","Excelsa",IF(INDEX(products!$A$1:$G$49,MATCH(orders!$D323,products!$A$1:$A$49,0),MATCH(orders!I$1,products!$A$1:$G$1,0))="Ara","Arabica","Liberica")))</f>
        <v>Arabica</v>
      </c>
      <c r="J323" s="26" t="str">
        <f>IF(INDEX(products!$A$1:$G$49,MATCH(orders!$D323,products!$A$1:$A$49,0),MATCH(orders!J$1,products!$A$1:$G$1,0))="M","Medium",IF(INDEX(products!$A$1:$G$49,MATCH(orders!$D323,products!$A$1:$A$49,0),MATCH(orders!J$1,products!$A$1:$G$1,0))="L","Light","Dark"))</f>
        <v>Medium</v>
      </c>
      <c r="K323" s="27">
        <f>INDEX(products!$A$1:$G$49,MATCH(orders!$D323,products!$A$1:$A$49,0),MATCH(orders!K$1,products!$A$1:$G$1,0))</f>
        <v>0.2</v>
      </c>
      <c r="L323" s="28">
        <f>INDEX(products!$A$1:$G$49,MATCH(orders!$D323,products!$A$1:$A$49,0),MATCH(orders!L$1,products!$A$1:$G$1,0))</f>
        <v>3.375</v>
      </c>
      <c r="M323" s="21">
        <f>E323*L323</f>
        <v>20.25</v>
      </c>
      <c r="N323" s="7" t="str">
        <f>VLOOKUP(orders!$F323,customers!B$1:I$1001,8,FALSE)</f>
        <v>Yes</v>
      </c>
    </row>
    <row r="324" spans="1:14" x14ac:dyDescent="0.3">
      <c r="A324" s="12" t="s">
        <v>2307</v>
      </c>
      <c r="B324" s="18">
        <v>44182</v>
      </c>
      <c r="C324" s="12" t="s">
        <v>2308</v>
      </c>
      <c r="D324" s="6" t="s">
        <v>6169</v>
      </c>
      <c r="E324" s="12">
        <v>3</v>
      </c>
      <c r="F324" s="12" t="str">
        <f>VLOOKUP(C324,customers!A$1:I$1001,2,FALSE)</f>
        <v>Skylar Jeyness</v>
      </c>
      <c r="G324" s="12" t="str">
        <f>IF(VLOOKUP(C324,customers!A$1:I$1001,3,FALSE)=0," ",VLOOKUP(C324,customers!A$1:I$1001,3,FALSE))</f>
        <v>sjeyness8y@biglobe.ne.jp</v>
      </c>
      <c r="H324" s="12" t="str">
        <f>VLOOKUP(C324,customers!A$1:I$1001,7,FALSE)</f>
        <v>Ireland</v>
      </c>
      <c r="I324" s="15" t="str">
        <f>IF(INDEX(products!$A$1:$G$49,MATCH(orders!$D324,products!$A$1:$A$49,0),MATCH(orders!I$1,products!$A$1:$G$1,0))="Rob","Robusta",IF(INDEX(products!$A$1:$G$49,MATCH(orders!$D324,products!$A$1:$A$49,0),MATCH(orders!I$1,products!$A$1:$G$1,0))="Exc","Excelsa",IF(INDEX(products!$A$1:$G$49,MATCH(orders!$D324,products!$A$1:$A$49,0),MATCH(orders!I$1,products!$A$1:$G$1,0))="Ara","Arabica","Liberica")))</f>
        <v>Liberica</v>
      </c>
      <c r="J324" s="15" t="str">
        <f>IF(INDEX(products!$A$1:$G$49,MATCH(orders!$D324,products!$A$1:$A$49,0),MATCH(orders!J$1,products!$A$1:$G$1,0))="M","Medium",IF(INDEX(products!$A$1:$G$49,MATCH(orders!$D324,products!$A$1:$A$49,0),MATCH(orders!J$1,products!$A$1:$G$1,0))="L","Light","Dark"))</f>
        <v>Dark</v>
      </c>
      <c r="K324" s="24">
        <f>INDEX(products!$A$1:$G$49,MATCH(orders!$D324,products!$A$1:$A$49,0),MATCH(orders!K$1,products!$A$1:$G$1,0))</f>
        <v>0.5</v>
      </c>
      <c r="L324" s="25">
        <f>INDEX(products!$A$1:$G$49,MATCH(orders!$D324,products!$A$1:$A$49,0),MATCH(orders!L$1,products!$A$1:$G$1,0))</f>
        <v>7.77</v>
      </c>
      <c r="M324" s="22">
        <f>E324*L324</f>
        <v>23.31</v>
      </c>
      <c r="N324" s="6" t="str">
        <f>VLOOKUP(orders!$F324,customers!B$1:I$1001,8,FALSE)</f>
        <v>No</v>
      </c>
    </row>
    <row r="325" spans="1:14" x14ac:dyDescent="0.3">
      <c r="A325" s="2" t="s">
        <v>2313</v>
      </c>
      <c r="B325" s="17">
        <v>44373</v>
      </c>
      <c r="C325" s="2" t="s">
        <v>2314</v>
      </c>
      <c r="D325" s="7" t="s">
        <v>6153</v>
      </c>
      <c r="E325" s="2">
        <v>5</v>
      </c>
      <c r="F325" s="2" t="str">
        <f>VLOOKUP(C325,customers!A$1:I$1001,2,FALSE)</f>
        <v>Donica Bonhome</v>
      </c>
      <c r="G325" s="2" t="str">
        <f>IF(VLOOKUP(C325,customers!A$1:I$1001,3,FALSE)=0," ",VLOOKUP(C325,customers!A$1:I$1001,3,FALSE))</f>
        <v>dbonhome8z@shinystat.com</v>
      </c>
      <c r="H325" s="2" t="str">
        <f>VLOOKUP(C325,customers!A$1:I$1001,7,FALSE)</f>
        <v>United States</v>
      </c>
      <c r="I325" s="26" t="str">
        <f>IF(INDEX(products!$A$1:$G$49,MATCH(orders!$D325,products!$A$1:$A$49,0),MATCH(orders!I$1,products!$A$1:$G$1,0))="Rob","Robusta",IF(INDEX(products!$A$1:$G$49,MATCH(orders!$D325,products!$A$1:$A$49,0),MATCH(orders!I$1,products!$A$1:$G$1,0))="Exc","Excelsa",IF(INDEX(products!$A$1:$G$49,MATCH(orders!$D325,products!$A$1:$A$49,0),MATCH(orders!I$1,products!$A$1:$G$1,0))="Ara","Arabica","Liberica")))</f>
        <v>Excelsa</v>
      </c>
      <c r="J325" s="26" t="str">
        <f>IF(INDEX(products!$A$1:$G$49,MATCH(orders!$D325,products!$A$1:$A$49,0),MATCH(orders!J$1,products!$A$1:$G$1,0))="M","Medium",IF(INDEX(products!$A$1:$G$49,MATCH(orders!$D325,products!$A$1:$A$49,0),MATCH(orders!J$1,products!$A$1:$G$1,0))="L","Light","Dark"))</f>
        <v>Dark</v>
      </c>
      <c r="K325" s="27">
        <f>INDEX(products!$A$1:$G$49,MATCH(orders!$D325,products!$A$1:$A$49,0),MATCH(orders!K$1,products!$A$1:$G$1,0))</f>
        <v>0.2</v>
      </c>
      <c r="L325" s="28">
        <f>INDEX(products!$A$1:$G$49,MATCH(orders!$D325,products!$A$1:$A$49,0),MATCH(orders!L$1,products!$A$1:$G$1,0))</f>
        <v>3.645</v>
      </c>
      <c r="M325" s="21">
        <f>E325*L325</f>
        <v>18.225000000000001</v>
      </c>
      <c r="N325" s="7" t="str">
        <f>VLOOKUP(orders!$F325,customers!B$1:I$1001,8,FALSE)</f>
        <v>Yes</v>
      </c>
    </row>
    <row r="326" spans="1:14" x14ac:dyDescent="0.3">
      <c r="A326" s="12" t="s">
        <v>2319</v>
      </c>
      <c r="B326" s="18">
        <v>43666</v>
      </c>
      <c r="C326" s="12" t="s">
        <v>2320</v>
      </c>
      <c r="D326" s="6" t="s">
        <v>6141</v>
      </c>
      <c r="E326" s="12">
        <v>1</v>
      </c>
      <c r="F326" s="12" t="str">
        <f>VLOOKUP(C326,customers!A$1:I$1001,2,FALSE)</f>
        <v>Diena Peetermann</v>
      </c>
      <c r="G326" s="12" t="str">
        <f>IF(VLOOKUP(C326,customers!A$1:I$1001,3,FALSE)=0," ",VLOOKUP(C326,customers!A$1:I$1001,3,FALSE))</f>
        <v xml:space="preserve"> </v>
      </c>
      <c r="H326" s="12" t="str">
        <f>VLOOKUP(C326,customers!A$1:I$1001,7,FALSE)</f>
        <v>United States</v>
      </c>
      <c r="I326" s="15" t="str">
        <f>IF(INDEX(products!$A$1:$G$49,MATCH(orders!$D326,products!$A$1:$A$49,0),MATCH(orders!I$1,products!$A$1:$G$1,0))="Rob","Robusta",IF(INDEX(products!$A$1:$G$49,MATCH(orders!$D326,products!$A$1:$A$49,0),MATCH(orders!I$1,products!$A$1:$G$1,0))="Exc","Excelsa",IF(INDEX(products!$A$1:$G$49,MATCH(orders!$D326,products!$A$1:$A$49,0),MATCH(orders!I$1,products!$A$1:$G$1,0))="Ara","Arabica","Liberica")))</f>
        <v>Excelsa</v>
      </c>
      <c r="J326" s="15" t="str">
        <f>IF(INDEX(products!$A$1:$G$49,MATCH(orders!$D326,products!$A$1:$A$49,0),MATCH(orders!J$1,products!$A$1:$G$1,0))="M","Medium",IF(INDEX(products!$A$1:$G$49,MATCH(orders!$D326,products!$A$1:$A$49,0),MATCH(orders!J$1,products!$A$1:$G$1,0))="L","Light","Dark"))</f>
        <v>Medium</v>
      </c>
      <c r="K326" s="24">
        <f>INDEX(products!$A$1:$G$49,MATCH(orders!$D326,products!$A$1:$A$49,0),MATCH(orders!K$1,products!$A$1:$G$1,0))</f>
        <v>1</v>
      </c>
      <c r="L326" s="25">
        <f>INDEX(products!$A$1:$G$49,MATCH(orders!$D326,products!$A$1:$A$49,0),MATCH(orders!L$1,products!$A$1:$G$1,0))</f>
        <v>13.75</v>
      </c>
      <c r="M326" s="22">
        <f>E326*L326</f>
        <v>13.75</v>
      </c>
      <c r="N326" s="6" t="str">
        <f>VLOOKUP(orders!$F326,customers!B$1:I$1001,8,FALSE)</f>
        <v>No</v>
      </c>
    </row>
    <row r="327" spans="1:14" x14ac:dyDescent="0.3">
      <c r="A327" s="2" t="s">
        <v>2324</v>
      </c>
      <c r="B327" s="17">
        <v>44756</v>
      </c>
      <c r="C327" s="2" t="s">
        <v>2325</v>
      </c>
      <c r="D327" s="7" t="s">
        <v>6182</v>
      </c>
      <c r="E327" s="2">
        <v>1</v>
      </c>
      <c r="F327" s="2" t="str">
        <f>VLOOKUP(C327,customers!A$1:I$1001,2,FALSE)</f>
        <v>Trina Le Sarr</v>
      </c>
      <c r="G327" s="2" t="str">
        <f>IF(VLOOKUP(C327,customers!A$1:I$1001,3,FALSE)=0," ",VLOOKUP(C327,customers!A$1:I$1001,3,FALSE))</f>
        <v>tle91@epa.gov</v>
      </c>
      <c r="H327" s="2" t="str">
        <f>VLOOKUP(C327,customers!A$1:I$1001,7,FALSE)</f>
        <v>United States</v>
      </c>
      <c r="I327" s="26" t="str">
        <f>IF(INDEX(products!$A$1:$G$49,MATCH(orders!$D327,products!$A$1:$A$49,0),MATCH(orders!I$1,products!$A$1:$G$1,0))="Rob","Robusta",IF(INDEX(products!$A$1:$G$49,MATCH(orders!$D327,products!$A$1:$A$49,0),MATCH(orders!I$1,products!$A$1:$G$1,0))="Exc","Excelsa",IF(INDEX(products!$A$1:$G$49,MATCH(orders!$D327,products!$A$1:$A$49,0),MATCH(orders!I$1,products!$A$1:$G$1,0))="Ara","Arabica","Liberica")))</f>
        <v>Arabica</v>
      </c>
      <c r="J327" s="26" t="str">
        <f>IF(INDEX(products!$A$1:$G$49,MATCH(orders!$D327,products!$A$1:$A$49,0),MATCH(orders!J$1,products!$A$1:$G$1,0))="M","Medium",IF(INDEX(products!$A$1:$G$49,MATCH(orders!$D327,products!$A$1:$A$49,0),MATCH(orders!J$1,products!$A$1:$G$1,0))="L","Light","Dark"))</f>
        <v>Light</v>
      </c>
      <c r="K327" s="27">
        <f>INDEX(products!$A$1:$G$49,MATCH(orders!$D327,products!$A$1:$A$49,0),MATCH(orders!K$1,products!$A$1:$G$1,0))</f>
        <v>2.5</v>
      </c>
      <c r="L327" s="28">
        <f>INDEX(products!$A$1:$G$49,MATCH(orders!$D327,products!$A$1:$A$49,0),MATCH(orders!L$1,products!$A$1:$G$1,0))</f>
        <v>29.784999999999997</v>
      </c>
      <c r="M327" s="21">
        <f>E327*L327</f>
        <v>29.784999999999997</v>
      </c>
      <c r="N327" s="7" t="str">
        <f>VLOOKUP(orders!$F327,customers!B$1:I$1001,8,FALSE)</f>
        <v>Yes</v>
      </c>
    </row>
    <row r="328" spans="1:14" x14ac:dyDescent="0.3">
      <c r="A328" s="12" t="s">
        <v>2330</v>
      </c>
      <c r="B328" s="18">
        <v>44057</v>
      </c>
      <c r="C328" s="12" t="s">
        <v>2331</v>
      </c>
      <c r="D328" s="6" t="s">
        <v>6177</v>
      </c>
      <c r="E328" s="12">
        <v>5</v>
      </c>
      <c r="F328" s="12" t="str">
        <f>VLOOKUP(C328,customers!A$1:I$1001,2,FALSE)</f>
        <v>Flynn Antony</v>
      </c>
      <c r="G328" s="12" t="str">
        <f>IF(VLOOKUP(C328,customers!A$1:I$1001,3,FALSE)=0," ",VLOOKUP(C328,customers!A$1:I$1001,3,FALSE))</f>
        <v xml:space="preserve"> </v>
      </c>
      <c r="H328" s="12" t="str">
        <f>VLOOKUP(C328,customers!A$1:I$1001,7,FALSE)</f>
        <v>United States</v>
      </c>
      <c r="I328" s="15" t="str">
        <f>IF(INDEX(products!$A$1:$G$49,MATCH(orders!$D328,products!$A$1:$A$49,0),MATCH(orders!I$1,products!$A$1:$G$1,0))="Rob","Robusta",IF(INDEX(products!$A$1:$G$49,MATCH(orders!$D328,products!$A$1:$A$49,0),MATCH(orders!I$1,products!$A$1:$G$1,0))="Exc","Excelsa",IF(INDEX(products!$A$1:$G$49,MATCH(orders!$D328,products!$A$1:$A$49,0),MATCH(orders!I$1,products!$A$1:$G$1,0))="Ara","Arabica","Liberica")))</f>
        <v>Robusta</v>
      </c>
      <c r="J328" s="15" t="str">
        <f>IF(INDEX(products!$A$1:$G$49,MATCH(orders!$D328,products!$A$1:$A$49,0),MATCH(orders!J$1,products!$A$1:$G$1,0))="M","Medium",IF(INDEX(products!$A$1:$G$49,MATCH(orders!$D328,products!$A$1:$A$49,0),MATCH(orders!J$1,products!$A$1:$G$1,0))="L","Light","Dark"))</f>
        <v>Dark</v>
      </c>
      <c r="K328" s="24">
        <f>INDEX(products!$A$1:$G$49,MATCH(orders!$D328,products!$A$1:$A$49,0),MATCH(orders!K$1,products!$A$1:$G$1,0))</f>
        <v>1</v>
      </c>
      <c r="L328" s="25">
        <f>INDEX(products!$A$1:$G$49,MATCH(orders!$D328,products!$A$1:$A$49,0),MATCH(orders!L$1,products!$A$1:$G$1,0))</f>
        <v>8.9499999999999993</v>
      </c>
      <c r="M328" s="22">
        <f>E328*L328</f>
        <v>44.75</v>
      </c>
      <c r="N328" s="6" t="str">
        <f>VLOOKUP(orders!$F328,customers!B$1:I$1001,8,FALSE)</f>
        <v>No</v>
      </c>
    </row>
    <row r="329" spans="1:14" x14ac:dyDescent="0.3">
      <c r="A329" s="2" t="s">
        <v>2335</v>
      </c>
      <c r="B329" s="17">
        <v>43579</v>
      </c>
      <c r="C329" s="2" t="s">
        <v>2336</v>
      </c>
      <c r="D329" s="7" t="s">
        <v>6177</v>
      </c>
      <c r="E329" s="2">
        <v>5</v>
      </c>
      <c r="F329" s="2" t="str">
        <f>VLOOKUP(C329,customers!A$1:I$1001,2,FALSE)</f>
        <v>Baudoin Alldridge</v>
      </c>
      <c r="G329" s="2" t="str">
        <f>IF(VLOOKUP(C329,customers!A$1:I$1001,3,FALSE)=0," ",VLOOKUP(C329,customers!A$1:I$1001,3,FALSE))</f>
        <v>balldridge93@yandex.ru</v>
      </c>
      <c r="H329" s="2" t="str">
        <f>VLOOKUP(C329,customers!A$1:I$1001,7,FALSE)</f>
        <v>United States</v>
      </c>
      <c r="I329" s="26" t="str">
        <f>IF(INDEX(products!$A$1:$G$49,MATCH(orders!$D329,products!$A$1:$A$49,0),MATCH(orders!I$1,products!$A$1:$G$1,0))="Rob","Robusta",IF(INDEX(products!$A$1:$G$49,MATCH(orders!$D329,products!$A$1:$A$49,0),MATCH(orders!I$1,products!$A$1:$G$1,0))="Exc","Excelsa",IF(INDEX(products!$A$1:$G$49,MATCH(orders!$D329,products!$A$1:$A$49,0),MATCH(orders!I$1,products!$A$1:$G$1,0))="Ara","Arabica","Liberica")))</f>
        <v>Robusta</v>
      </c>
      <c r="J329" s="26" t="str">
        <f>IF(INDEX(products!$A$1:$G$49,MATCH(orders!$D329,products!$A$1:$A$49,0),MATCH(orders!J$1,products!$A$1:$G$1,0))="M","Medium",IF(INDEX(products!$A$1:$G$49,MATCH(orders!$D329,products!$A$1:$A$49,0),MATCH(orders!J$1,products!$A$1:$G$1,0))="L","Light","Dark"))</f>
        <v>Dark</v>
      </c>
      <c r="K329" s="27">
        <f>INDEX(products!$A$1:$G$49,MATCH(orders!$D329,products!$A$1:$A$49,0),MATCH(orders!K$1,products!$A$1:$G$1,0))</f>
        <v>1</v>
      </c>
      <c r="L329" s="28">
        <f>INDEX(products!$A$1:$G$49,MATCH(orders!$D329,products!$A$1:$A$49,0),MATCH(orders!L$1,products!$A$1:$G$1,0))</f>
        <v>8.9499999999999993</v>
      </c>
      <c r="M329" s="21">
        <f>E329*L329</f>
        <v>44.75</v>
      </c>
      <c r="N329" s="7" t="str">
        <f>VLOOKUP(orders!$F329,customers!B$1:I$1001,8,FALSE)</f>
        <v>Yes</v>
      </c>
    </row>
    <row r="330" spans="1:14" x14ac:dyDescent="0.3">
      <c r="A330" s="12" t="s">
        <v>2341</v>
      </c>
      <c r="B330" s="18">
        <v>43620</v>
      </c>
      <c r="C330" s="12" t="s">
        <v>2342</v>
      </c>
      <c r="D330" s="6" t="s">
        <v>6161</v>
      </c>
      <c r="E330" s="12">
        <v>4</v>
      </c>
      <c r="F330" s="12" t="str">
        <f>VLOOKUP(C330,customers!A$1:I$1001,2,FALSE)</f>
        <v>Homer Dulany</v>
      </c>
      <c r="G330" s="12" t="str">
        <f>IF(VLOOKUP(C330,customers!A$1:I$1001,3,FALSE)=0," ",VLOOKUP(C330,customers!A$1:I$1001,3,FALSE))</f>
        <v xml:space="preserve"> </v>
      </c>
      <c r="H330" s="12" t="str">
        <f>VLOOKUP(C330,customers!A$1:I$1001,7,FALSE)</f>
        <v>United States</v>
      </c>
      <c r="I330" s="15" t="str">
        <f>IF(INDEX(products!$A$1:$G$49,MATCH(orders!$D330,products!$A$1:$A$49,0),MATCH(orders!I$1,products!$A$1:$G$1,0))="Rob","Robusta",IF(INDEX(products!$A$1:$G$49,MATCH(orders!$D330,products!$A$1:$A$49,0),MATCH(orders!I$1,products!$A$1:$G$1,0))="Exc","Excelsa",IF(INDEX(products!$A$1:$G$49,MATCH(orders!$D330,products!$A$1:$A$49,0),MATCH(orders!I$1,products!$A$1:$G$1,0))="Ara","Arabica","Liberica")))</f>
        <v>Liberica</v>
      </c>
      <c r="J330" s="15" t="str">
        <f>IF(INDEX(products!$A$1:$G$49,MATCH(orders!$D330,products!$A$1:$A$49,0),MATCH(orders!J$1,products!$A$1:$G$1,0))="M","Medium",IF(INDEX(products!$A$1:$G$49,MATCH(orders!$D330,products!$A$1:$A$49,0),MATCH(orders!J$1,products!$A$1:$G$1,0))="L","Light","Dark"))</f>
        <v>Light</v>
      </c>
      <c r="K330" s="24">
        <f>INDEX(products!$A$1:$G$49,MATCH(orders!$D330,products!$A$1:$A$49,0),MATCH(orders!K$1,products!$A$1:$G$1,0))</f>
        <v>0.5</v>
      </c>
      <c r="L330" s="25">
        <f>INDEX(products!$A$1:$G$49,MATCH(orders!$D330,products!$A$1:$A$49,0),MATCH(orders!L$1,products!$A$1:$G$1,0))</f>
        <v>9.51</v>
      </c>
      <c r="M330" s="22">
        <f>E330*L330</f>
        <v>38.04</v>
      </c>
      <c r="N330" s="6" t="str">
        <f>VLOOKUP(orders!$F330,customers!B$1:I$1001,8,FALSE)</f>
        <v>Yes</v>
      </c>
    </row>
    <row r="331" spans="1:14" x14ac:dyDescent="0.3">
      <c r="A331" s="2" t="s">
        <v>2346</v>
      </c>
      <c r="B331" s="17">
        <v>44781</v>
      </c>
      <c r="C331" s="2" t="s">
        <v>2347</v>
      </c>
      <c r="D331" s="7" t="s">
        <v>6172</v>
      </c>
      <c r="E331" s="2">
        <v>4</v>
      </c>
      <c r="F331" s="2" t="str">
        <f>VLOOKUP(C331,customers!A$1:I$1001,2,FALSE)</f>
        <v>Lisa Goodger</v>
      </c>
      <c r="G331" s="2" t="str">
        <f>IF(VLOOKUP(C331,customers!A$1:I$1001,3,FALSE)=0," ",VLOOKUP(C331,customers!A$1:I$1001,3,FALSE))</f>
        <v>lgoodger95@guardian.co.uk</v>
      </c>
      <c r="H331" s="2" t="str">
        <f>VLOOKUP(C331,customers!A$1:I$1001,7,FALSE)</f>
        <v>United States</v>
      </c>
      <c r="I331" s="26" t="str">
        <f>IF(INDEX(products!$A$1:$G$49,MATCH(orders!$D331,products!$A$1:$A$49,0),MATCH(orders!I$1,products!$A$1:$G$1,0))="Rob","Robusta",IF(INDEX(products!$A$1:$G$49,MATCH(orders!$D331,products!$A$1:$A$49,0),MATCH(orders!I$1,products!$A$1:$G$1,0))="Exc","Excelsa",IF(INDEX(products!$A$1:$G$49,MATCH(orders!$D331,products!$A$1:$A$49,0),MATCH(orders!I$1,products!$A$1:$G$1,0))="Ara","Arabica","Liberica")))</f>
        <v>Robusta</v>
      </c>
      <c r="J331" s="26" t="str">
        <f>IF(INDEX(products!$A$1:$G$49,MATCH(orders!$D331,products!$A$1:$A$49,0),MATCH(orders!J$1,products!$A$1:$G$1,0))="M","Medium",IF(INDEX(products!$A$1:$G$49,MATCH(orders!$D331,products!$A$1:$A$49,0),MATCH(orders!J$1,products!$A$1:$G$1,0))="L","Light","Dark"))</f>
        <v>Dark</v>
      </c>
      <c r="K331" s="27">
        <f>INDEX(products!$A$1:$G$49,MATCH(orders!$D331,products!$A$1:$A$49,0),MATCH(orders!K$1,products!$A$1:$G$1,0))</f>
        <v>0.5</v>
      </c>
      <c r="L331" s="28">
        <f>INDEX(products!$A$1:$G$49,MATCH(orders!$D331,products!$A$1:$A$49,0),MATCH(orders!L$1,products!$A$1:$G$1,0))</f>
        <v>5.3699999999999992</v>
      </c>
      <c r="M331" s="21">
        <f>E331*L331</f>
        <v>21.479999999999997</v>
      </c>
      <c r="N331" s="7" t="str">
        <f>VLOOKUP(orders!$F331,customers!B$1:I$1001,8,FALSE)</f>
        <v>Yes</v>
      </c>
    </row>
    <row r="332" spans="1:14" x14ac:dyDescent="0.3">
      <c r="A332" s="12" t="s">
        <v>2351</v>
      </c>
      <c r="B332" s="18">
        <v>43782</v>
      </c>
      <c r="C332" s="12" t="s">
        <v>2280</v>
      </c>
      <c r="D332" s="6" t="s">
        <v>6172</v>
      </c>
      <c r="E332" s="12">
        <v>3</v>
      </c>
      <c r="F332" s="12" t="str">
        <f>VLOOKUP(C332,customers!A$1:I$1001,2,FALSE)</f>
        <v>Selma McMillian</v>
      </c>
      <c r="G332" s="12" t="str">
        <f>IF(VLOOKUP(C332,customers!A$1:I$1001,3,FALSE)=0," ",VLOOKUP(C332,customers!A$1:I$1001,3,FALSE))</f>
        <v>smcmillian8t@csmonitor.com</v>
      </c>
      <c r="H332" s="12" t="str">
        <f>VLOOKUP(C332,customers!A$1:I$1001,7,FALSE)</f>
        <v>United States</v>
      </c>
      <c r="I332" s="15" t="str">
        <f>IF(INDEX(products!$A$1:$G$49,MATCH(orders!$D332,products!$A$1:$A$49,0),MATCH(orders!I$1,products!$A$1:$G$1,0))="Rob","Robusta",IF(INDEX(products!$A$1:$G$49,MATCH(orders!$D332,products!$A$1:$A$49,0),MATCH(orders!I$1,products!$A$1:$G$1,0))="Exc","Excelsa",IF(INDEX(products!$A$1:$G$49,MATCH(orders!$D332,products!$A$1:$A$49,0),MATCH(orders!I$1,products!$A$1:$G$1,0))="Ara","Arabica","Liberica")))</f>
        <v>Robusta</v>
      </c>
      <c r="J332" s="15" t="str">
        <f>IF(INDEX(products!$A$1:$G$49,MATCH(orders!$D332,products!$A$1:$A$49,0),MATCH(orders!J$1,products!$A$1:$G$1,0))="M","Medium",IF(INDEX(products!$A$1:$G$49,MATCH(orders!$D332,products!$A$1:$A$49,0),MATCH(orders!J$1,products!$A$1:$G$1,0))="L","Light","Dark"))</f>
        <v>Dark</v>
      </c>
      <c r="K332" s="24">
        <f>INDEX(products!$A$1:$G$49,MATCH(orders!$D332,products!$A$1:$A$49,0),MATCH(orders!K$1,products!$A$1:$G$1,0))</f>
        <v>0.5</v>
      </c>
      <c r="L332" s="25">
        <f>INDEX(products!$A$1:$G$49,MATCH(orders!$D332,products!$A$1:$A$49,0),MATCH(orders!L$1,products!$A$1:$G$1,0))</f>
        <v>5.3699999999999992</v>
      </c>
      <c r="M332" s="22">
        <f>E332*L332</f>
        <v>16.11</v>
      </c>
      <c r="N332" s="6" t="str">
        <f>VLOOKUP(orders!$F332,customers!B$1:I$1001,8,FALSE)</f>
        <v>No</v>
      </c>
    </row>
    <row r="333" spans="1:14" x14ac:dyDescent="0.3">
      <c r="A333" s="2" t="s">
        <v>2357</v>
      </c>
      <c r="B333" s="17">
        <v>43989</v>
      </c>
      <c r="C333" s="2" t="s">
        <v>2358</v>
      </c>
      <c r="D333" s="7" t="s">
        <v>6151</v>
      </c>
      <c r="E333" s="2">
        <v>1</v>
      </c>
      <c r="F333" s="2" t="str">
        <f>VLOOKUP(C333,customers!A$1:I$1001,2,FALSE)</f>
        <v>Corine Drewett</v>
      </c>
      <c r="G333" s="2" t="str">
        <f>IF(VLOOKUP(C333,customers!A$1:I$1001,3,FALSE)=0," ",VLOOKUP(C333,customers!A$1:I$1001,3,FALSE))</f>
        <v>cdrewett97@wikipedia.org</v>
      </c>
      <c r="H333" s="2" t="str">
        <f>VLOOKUP(C333,customers!A$1:I$1001,7,FALSE)</f>
        <v>United States</v>
      </c>
      <c r="I333" s="26" t="str">
        <f>IF(INDEX(products!$A$1:$G$49,MATCH(orders!$D333,products!$A$1:$A$49,0),MATCH(orders!I$1,products!$A$1:$G$1,0))="Rob","Robusta",IF(INDEX(products!$A$1:$G$49,MATCH(orders!$D333,products!$A$1:$A$49,0),MATCH(orders!I$1,products!$A$1:$G$1,0))="Exc","Excelsa",IF(INDEX(products!$A$1:$G$49,MATCH(orders!$D333,products!$A$1:$A$49,0),MATCH(orders!I$1,products!$A$1:$G$1,0))="Ara","Arabica","Liberica")))</f>
        <v>Robusta</v>
      </c>
      <c r="J333" s="26" t="str">
        <f>IF(INDEX(products!$A$1:$G$49,MATCH(orders!$D333,products!$A$1:$A$49,0),MATCH(orders!J$1,products!$A$1:$G$1,0))="M","Medium",IF(INDEX(products!$A$1:$G$49,MATCH(orders!$D333,products!$A$1:$A$49,0),MATCH(orders!J$1,products!$A$1:$G$1,0))="L","Light","Dark"))</f>
        <v>Medium</v>
      </c>
      <c r="K333" s="27">
        <f>INDEX(products!$A$1:$G$49,MATCH(orders!$D333,products!$A$1:$A$49,0),MATCH(orders!K$1,products!$A$1:$G$1,0))</f>
        <v>2.5</v>
      </c>
      <c r="L333" s="28">
        <f>INDEX(products!$A$1:$G$49,MATCH(orders!$D333,products!$A$1:$A$49,0),MATCH(orders!L$1,products!$A$1:$G$1,0))</f>
        <v>22.884999999999998</v>
      </c>
      <c r="M333" s="21">
        <f>E333*L333</f>
        <v>22.884999999999998</v>
      </c>
      <c r="N333" s="7" t="str">
        <f>VLOOKUP(orders!$F333,customers!B$1:I$1001,8,FALSE)</f>
        <v>Yes</v>
      </c>
    </row>
    <row r="334" spans="1:14" x14ac:dyDescent="0.3">
      <c r="A334" s="12" t="s">
        <v>2363</v>
      </c>
      <c r="B334" s="18">
        <v>43689</v>
      </c>
      <c r="C334" s="12" t="s">
        <v>2364</v>
      </c>
      <c r="D334" s="6" t="s">
        <v>6158</v>
      </c>
      <c r="E334" s="12">
        <v>3</v>
      </c>
      <c r="F334" s="12" t="str">
        <f>VLOOKUP(C334,customers!A$1:I$1001,2,FALSE)</f>
        <v>Quinn Parsons</v>
      </c>
      <c r="G334" s="12" t="str">
        <f>IF(VLOOKUP(C334,customers!A$1:I$1001,3,FALSE)=0," ",VLOOKUP(C334,customers!A$1:I$1001,3,FALSE))</f>
        <v>qparsons98@blogtalkradio.com</v>
      </c>
      <c r="H334" s="12" t="str">
        <f>VLOOKUP(C334,customers!A$1:I$1001,7,FALSE)</f>
        <v>United States</v>
      </c>
      <c r="I334" s="15" t="str">
        <f>IF(INDEX(products!$A$1:$G$49,MATCH(orders!$D334,products!$A$1:$A$49,0),MATCH(orders!I$1,products!$A$1:$G$1,0))="Rob","Robusta",IF(INDEX(products!$A$1:$G$49,MATCH(orders!$D334,products!$A$1:$A$49,0),MATCH(orders!I$1,products!$A$1:$G$1,0))="Exc","Excelsa",IF(INDEX(products!$A$1:$G$49,MATCH(orders!$D334,products!$A$1:$A$49,0),MATCH(orders!I$1,products!$A$1:$G$1,0))="Ara","Arabica","Liberica")))</f>
        <v>Arabica</v>
      </c>
      <c r="J334" s="15" t="str">
        <f>IF(INDEX(products!$A$1:$G$49,MATCH(orders!$D334,products!$A$1:$A$49,0),MATCH(orders!J$1,products!$A$1:$G$1,0))="M","Medium",IF(INDEX(products!$A$1:$G$49,MATCH(orders!$D334,products!$A$1:$A$49,0),MATCH(orders!J$1,products!$A$1:$G$1,0))="L","Light","Dark"))</f>
        <v>Dark</v>
      </c>
      <c r="K334" s="24">
        <f>INDEX(products!$A$1:$G$49,MATCH(orders!$D334,products!$A$1:$A$49,0),MATCH(orders!K$1,products!$A$1:$G$1,0))</f>
        <v>0.5</v>
      </c>
      <c r="L334" s="25">
        <f>INDEX(products!$A$1:$G$49,MATCH(orders!$D334,products!$A$1:$A$49,0),MATCH(orders!L$1,products!$A$1:$G$1,0))</f>
        <v>5.97</v>
      </c>
      <c r="M334" s="22">
        <f>E334*L334</f>
        <v>17.91</v>
      </c>
      <c r="N334" s="6" t="str">
        <f>VLOOKUP(orders!$F334,customers!B$1:I$1001,8,FALSE)</f>
        <v>Yes</v>
      </c>
    </row>
    <row r="335" spans="1:14" x14ac:dyDescent="0.3">
      <c r="A335" s="2" t="s">
        <v>2369</v>
      </c>
      <c r="B335" s="17">
        <v>43712</v>
      </c>
      <c r="C335" s="2" t="s">
        <v>2370</v>
      </c>
      <c r="D335" s="7" t="s">
        <v>6146</v>
      </c>
      <c r="E335" s="2">
        <v>4</v>
      </c>
      <c r="F335" s="2" t="str">
        <f>VLOOKUP(C335,customers!A$1:I$1001,2,FALSE)</f>
        <v>Vivyan Ceely</v>
      </c>
      <c r="G335" s="2" t="str">
        <f>IF(VLOOKUP(C335,customers!A$1:I$1001,3,FALSE)=0," ",VLOOKUP(C335,customers!A$1:I$1001,3,FALSE))</f>
        <v>vceely99@auda.org.au</v>
      </c>
      <c r="H335" s="2" t="str">
        <f>VLOOKUP(C335,customers!A$1:I$1001,7,FALSE)</f>
        <v>United States</v>
      </c>
      <c r="I335" s="26" t="str">
        <f>IF(INDEX(products!$A$1:$G$49,MATCH(orders!$D335,products!$A$1:$A$49,0),MATCH(orders!I$1,products!$A$1:$G$1,0))="Rob","Robusta",IF(INDEX(products!$A$1:$G$49,MATCH(orders!$D335,products!$A$1:$A$49,0),MATCH(orders!I$1,products!$A$1:$G$1,0))="Exc","Excelsa",IF(INDEX(products!$A$1:$G$49,MATCH(orders!$D335,products!$A$1:$A$49,0),MATCH(orders!I$1,products!$A$1:$G$1,0))="Ara","Arabica","Liberica")))</f>
        <v>Robusta</v>
      </c>
      <c r="J335" s="26" t="str">
        <f>IF(INDEX(products!$A$1:$G$49,MATCH(orders!$D335,products!$A$1:$A$49,0),MATCH(orders!J$1,products!$A$1:$G$1,0))="M","Medium",IF(INDEX(products!$A$1:$G$49,MATCH(orders!$D335,products!$A$1:$A$49,0),MATCH(orders!J$1,products!$A$1:$G$1,0))="L","Light","Dark"))</f>
        <v>Medium</v>
      </c>
      <c r="K335" s="27">
        <f>INDEX(products!$A$1:$G$49,MATCH(orders!$D335,products!$A$1:$A$49,0),MATCH(orders!K$1,products!$A$1:$G$1,0))</f>
        <v>0.5</v>
      </c>
      <c r="L335" s="28">
        <f>INDEX(products!$A$1:$G$49,MATCH(orders!$D335,products!$A$1:$A$49,0),MATCH(orders!L$1,products!$A$1:$G$1,0))</f>
        <v>5.97</v>
      </c>
      <c r="M335" s="21">
        <f>E335*L335</f>
        <v>23.88</v>
      </c>
      <c r="N335" s="7" t="str">
        <f>VLOOKUP(orders!$F335,customers!B$1:I$1001,8,FALSE)</f>
        <v>Yes</v>
      </c>
    </row>
    <row r="336" spans="1:14" x14ac:dyDescent="0.3">
      <c r="A336" s="12" t="s">
        <v>2375</v>
      </c>
      <c r="B336" s="18">
        <v>43742</v>
      </c>
      <c r="C336" s="12" t="s">
        <v>2376</v>
      </c>
      <c r="D336" s="6" t="s">
        <v>6179</v>
      </c>
      <c r="E336" s="12">
        <v>5</v>
      </c>
      <c r="F336" s="12" t="str">
        <f>VLOOKUP(C336,customers!A$1:I$1001,2,FALSE)</f>
        <v>Elonore Goodings</v>
      </c>
      <c r="G336" s="12" t="str">
        <f>IF(VLOOKUP(C336,customers!A$1:I$1001,3,FALSE)=0," ",VLOOKUP(C336,customers!A$1:I$1001,3,FALSE))</f>
        <v xml:space="preserve"> </v>
      </c>
      <c r="H336" s="12" t="str">
        <f>VLOOKUP(C336,customers!A$1:I$1001,7,FALSE)</f>
        <v>United States</v>
      </c>
      <c r="I336" s="15" t="str">
        <f>IF(INDEX(products!$A$1:$G$49,MATCH(orders!$D336,products!$A$1:$A$49,0),MATCH(orders!I$1,products!$A$1:$G$1,0))="Rob","Robusta",IF(INDEX(products!$A$1:$G$49,MATCH(orders!$D336,products!$A$1:$A$49,0),MATCH(orders!I$1,products!$A$1:$G$1,0))="Exc","Excelsa",IF(INDEX(products!$A$1:$G$49,MATCH(orders!$D336,products!$A$1:$A$49,0),MATCH(orders!I$1,products!$A$1:$G$1,0))="Ara","Arabica","Liberica")))</f>
        <v>Robusta</v>
      </c>
      <c r="J336" s="15" t="str">
        <f>IF(INDEX(products!$A$1:$G$49,MATCH(orders!$D336,products!$A$1:$A$49,0),MATCH(orders!J$1,products!$A$1:$G$1,0))="M","Medium",IF(INDEX(products!$A$1:$G$49,MATCH(orders!$D336,products!$A$1:$A$49,0),MATCH(orders!J$1,products!$A$1:$G$1,0))="L","Light","Dark"))</f>
        <v>Light</v>
      </c>
      <c r="K336" s="24">
        <f>INDEX(products!$A$1:$G$49,MATCH(orders!$D336,products!$A$1:$A$49,0),MATCH(orders!K$1,products!$A$1:$G$1,0))</f>
        <v>1</v>
      </c>
      <c r="L336" s="25">
        <f>INDEX(products!$A$1:$G$49,MATCH(orders!$D336,products!$A$1:$A$49,0),MATCH(orders!L$1,products!$A$1:$G$1,0))</f>
        <v>11.95</v>
      </c>
      <c r="M336" s="22">
        <f>E336*L336</f>
        <v>59.75</v>
      </c>
      <c r="N336" s="6" t="str">
        <f>VLOOKUP(orders!$F336,customers!B$1:I$1001,8,FALSE)</f>
        <v>No</v>
      </c>
    </row>
    <row r="337" spans="1:14" x14ac:dyDescent="0.3">
      <c r="A337" s="2" t="s">
        <v>2379</v>
      </c>
      <c r="B337" s="17">
        <v>43885</v>
      </c>
      <c r="C337" s="2" t="s">
        <v>2380</v>
      </c>
      <c r="D337" s="7" t="s">
        <v>6145</v>
      </c>
      <c r="E337" s="2">
        <v>6</v>
      </c>
      <c r="F337" s="2" t="str">
        <f>VLOOKUP(C337,customers!A$1:I$1001,2,FALSE)</f>
        <v>Clement Vasiliev</v>
      </c>
      <c r="G337" s="2" t="str">
        <f>IF(VLOOKUP(C337,customers!A$1:I$1001,3,FALSE)=0," ",VLOOKUP(C337,customers!A$1:I$1001,3,FALSE))</f>
        <v>cvasiliev9b@discuz.net</v>
      </c>
      <c r="H337" s="2" t="str">
        <f>VLOOKUP(C337,customers!A$1:I$1001,7,FALSE)</f>
        <v>United States</v>
      </c>
      <c r="I337" s="26" t="str">
        <f>IF(INDEX(products!$A$1:$G$49,MATCH(orders!$D337,products!$A$1:$A$49,0),MATCH(orders!I$1,products!$A$1:$G$1,0))="Rob","Robusta",IF(INDEX(products!$A$1:$G$49,MATCH(orders!$D337,products!$A$1:$A$49,0),MATCH(orders!I$1,products!$A$1:$G$1,0))="Exc","Excelsa",IF(INDEX(products!$A$1:$G$49,MATCH(orders!$D337,products!$A$1:$A$49,0),MATCH(orders!I$1,products!$A$1:$G$1,0))="Ara","Arabica","Liberica")))</f>
        <v>Liberica</v>
      </c>
      <c r="J337" s="26" t="str">
        <f>IF(INDEX(products!$A$1:$G$49,MATCH(orders!$D337,products!$A$1:$A$49,0),MATCH(orders!J$1,products!$A$1:$G$1,0))="M","Medium",IF(INDEX(products!$A$1:$G$49,MATCH(orders!$D337,products!$A$1:$A$49,0),MATCH(orders!J$1,products!$A$1:$G$1,0))="L","Light","Dark"))</f>
        <v>Light</v>
      </c>
      <c r="K337" s="27">
        <f>INDEX(products!$A$1:$G$49,MATCH(orders!$D337,products!$A$1:$A$49,0),MATCH(orders!K$1,products!$A$1:$G$1,0))</f>
        <v>0.2</v>
      </c>
      <c r="L337" s="28">
        <f>INDEX(products!$A$1:$G$49,MATCH(orders!$D337,products!$A$1:$A$49,0),MATCH(orders!L$1,products!$A$1:$G$1,0))</f>
        <v>4.7549999999999999</v>
      </c>
      <c r="M337" s="21">
        <f>E337*L337</f>
        <v>28.53</v>
      </c>
      <c r="N337" s="7" t="str">
        <f>VLOOKUP(orders!$F337,customers!B$1:I$1001,8,FALSE)</f>
        <v>Yes</v>
      </c>
    </row>
    <row r="338" spans="1:14" x14ac:dyDescent="0.3">
      <c r="A338" s="12" t="s">
        <v>2385</v>
      </c>
      <c r="B338" s="18">
        <v>44434</v>
      </c>
      <c r="C338" s="12" t="s">
        <v>2386</v>
      </c>
      <c r="D338" s="6" t="s">
        <v>6155</v>
      </c>
      <c r="E338" s="12">
        <v>4</v>
      </c>
      <c r="F338" s="12" t="str">
        <f>VLOOKUP(C338,customers!A$1:I$1001,2,FALSE)</f>
        <v>Terencio O'Moylan</v>
      </c>
      <c r="G338" s="12" t="str">
        <f>IF(VLOOKUP(C338,customers!A$1:I$1001,3,FALSE)=0," ",VLOOKUP(C338,customers!A$1:I$1001,3,FALSE))</f>
        <v>tomoylan9c@liveinternet.ru</v>
      </c>
      <c r="H338" s="12" t="str">
        <f>VLOOKUP(C338,customers!A$1:I$1001,7,FALSE)</f>
        <v>United Kingdom</v>
      </c>
      <c r="I338" s="15" t="str">
        <f>IF(INDEX(products!$A$1:$G$49,MATCH(orders!$D338,products!$A$1:$A$49,0),MATCH(orders!I$1,products!$A$1:$G$1,0))="Rob","Robusta",IF(INDEX(products!$A$1:$G$49,MATCH(orders!$D338,products!$A$1:$A$49,0),MATCH(orders!I$1,products!$A$1:$G$1,0))="Exc","Excelsa",IF(INDEX(products!$A$1:$G$49,MATCH(orders!$D338,products!$A$1:$A$49,0),MATCH(orders!I$1,products!$A$1:$G$1,0))="Ara","Arabica","Liberica")))</f>
        <v>Arabica</v>
      </c>
      <c r="J338" s="15" t="str">
        <f>IF(INDEX(products!$A$1:$G$49,MATCH(orders!$D338,products!$A$1:$A$49,0),MATCH(orders!J$1,products!$A$1:$G$1,0))="M","Medium",IF(INDEX(products!$A$1:$G$49,MATCH(orders!$D338,products!$A$1:$A$49,0),MATCH(orders!J$1,products!$A$1:$G$1,0))="L","Light","Dark"))</f>
        <v>Medium</v>
      </c>
      <c r="K338" s="24">
        <f>INDEX(products!$A$1:$G$49,MATCH(orders!$D338,products!$A$1:$A$49,0),MATCH(orders!K$1,products!$A$1:$G$1,0))</f>
        <v>1</v>
      </c>
      <c r="L338" s="25">
        <f>INDEX(products!$A$1:$G$49,MATCH(orders!$D338,products!$A$1:$A$49,0),MATCH(orders!L$1,products!$A$1:$G$1,0))</f>
        <v>11.25</v>
      </c>
      <c r="M338" s="22">
        <f>E338*L338</f>
        <v>45</v>
      </c>
      <c r="N338" s="6" t="str">
        <f>VLOOKUP(orders!$F338,customers!B$1:I$1001,8,FALSE)</f>
        <v>No</v>
      </c>
    </row>
    <row r="339" spans="1:14" x14ac:dyDescent="0.3">
      <c r="A339" s="2" t="s">
        <v>2391</v>
      </c>
      <c r="B339" s="17">
        <v>44472</v>
      </c>
      <c r="C339" s="2" t="s">
        <v>2331</v>
      </c>
      <c r="D339" s="7" t="s">
        <v>6185</v>
      </c>
      <c r="E339" s="2">
        <v>2</v>
      </c>
      <c r="F339" s="2" t="str">
        <f>VLOOKUP(C339,customers!A$1:I$1001,2,FALSE)</f>
        <v>Flynn Antony</v>
      </c>
      <c r="G339" s="2" t="str">
        <f>IF(VLOOKUP(C339,customers!A$1:I$1001,3,FALSE)=0," ",VLOOKUP(C339,customers!A$1:I$1001,3,FALSE))</f>
        <v xml:space="preserve"> </v>
      </c>
      <c r="H339" s="2" t="str">
        <f>VLOOKUP(C339,customers!A$1:I$1001,7,FALSE)</f>
        <v>United States</v>
      </c>
      <c r="I339" s="26" t="str">
        <f>IF(INDEX(products!$A$1:$G$49,MATCH(orders!$D339,products!$A$1:$A$49,0),MATCH(orders!I$1,products!$A$1:$G$1,0))="Rob","Robusta",IF(INDEX(products!$A$1:$G$49,MATCH(orders!$D339,products!$A$1:$A$49,0),MATCH(orders!I$1,products!$A$1:$G$1,0))="Exc","Excelsa",IF(INDEX(products!$A$1:$G$49,MATCH(orders!$D339,products!$A$1:$A$49,0),MATCH(orders!I$1,products!$A$1:$G$1,0))="Ara","Arabica","Liberica")))</f>
        <v>Excelsa</v>
      </c>
      <c r="J339" s="26" t="str">
        <f>IF(INDEX(products!$A$1:$G$49,MATCH(orders!$D339,products!$A$1:$A$49,0),MATCH(orders!J$1,products!$A$1:$G$1,0))="M","Medium",IF(INDEX(products!$A$1:$G$49,MATCH(orders!$D339,products!$A$1:$A$49,0),MATCH(orders!J$1,products!$A$1:$G$1,0))="L","Light","Dark"))</f>
        <v>Dark</v>
      </c>
      <c r="K339" s="27">
        <f>INDEX(products!$A$1:$G$49,MATCH(orders!$D339,products!$A$1:$A$49,0),MATCH(orders!K$1,products!$A$1:$G$1,0))</f>
        <v>2.5</v>
      </c>
      <c r="L339" s="28">
        <f>INDEX(products!$A$1:$G$49,MATCH(orders!$D339,products!$A$1:$A$49,0),MATCH(orders!L$1,products!$A$1:$G$1,0))</f>
        <v>27.945</v>
      </c>
      <c r="M339" s="21">
        <f>E339*L339</f>
        <v>55.89</v>
      </c>
      <c r="N339" s="7" t="str">
        <f>VLOOKUP(orders!$F339,customers!B$1:I$1001,8,FALSE)</f>
        <v>No</v>
      </c>
    </row>
    <row r="340" spans="1:14" x14ac:dyDescent="0.3">
      <c r="A340" s="12" t="s">
        <v>2396</v>
      </c>
      <c r="B340" s="18">
        <v>43995</v>
      </c>
      <c r="C340" s="12" t="s">
        <v>2397</v>
      </c>
      <c r="D340" s="6" t="s">
        <v>6171</v>
      </c>
      <c r="E340" s="12">
        <v>4</v>
      </c>
      <c r="F340" s="12" t="str">
        <f>VLOOKUP(C340,customers!A$1:I$1001,2,FALSE)</f>
        <v>Wyatan Fetherston</v>
      </c>
      <c r="G340" s="12" t="str">
        <f>IF(VLOOKUP(C340,customers!A$1:I$1001,3,FALSE)=0," ",VLOOKUP(C340,customers!A$1:I$1001,3,FALSE))</f>
        <v>wfetherston9e@constantcontact.com</v>
      </c>
      <c r="H340" s="12" t="str">
        <f>VLOOKUP(C340,customers!A$1:I$1001,7,FALSE)</f>
        <v>United States</v>
      </c>
      <c r="I340" s="15" t="str">
        <f>IF(INDEX(products!$A$1:$G$49,MATCH(orders!$D340,products!$A$1:$A$49,0),MATCH(orders!I$1,products!$A$1:$G$1,0))="Rob","Robusta",IF(INDEX(products!$A$1:$G$49,MATCH(orders!$D340,products!$A$1:$A$49,0),MATCH(orders!I$1,products!$A$1:$G$1,0))="Exc","Excelsa",IF(INDEX(products!$A$1:$G$49,MATCH(orders!$D340,products!$A$1:$A$49,0),MATCH(orders!I$1,products!$A$1:$G$1,0))="Ara","Arabica","Liberica")))</f>
        <v>Excelsa</v>
      </c>
      <c r="J340" s="15" t="str">
        <f>IF(INDEX(products!$A$1:$G$49,MATCH(orders!$D340,products!$A$1:$A$49,0),MATCH(orders!J$1,products!$A$1:$G$1,0))="M","Medium",IF(INDEX(products!$A$1:$G$49,MATCH(orders!$D340,products!$A$1:$A$49,0),MATCH(orders!J$1,products!$A$1:$G$1,0))="L","Light","Dark"))</f>
        <v>Light</v>
      </c>
      <c r="K340" s="24">
        <f>INDEX(products!$A$1:$G$49,MATCH(orders!$D340,products!$A$1:$A$49,0),MATCH(orders!K$1,products!$A$1:$G$1,0))</f>
        <v>1</v>
      </c>
      <c r="L340" s="25">
        <f>INDEX(products!$A$1:$G$49,MATCH(orders!$D340,products!$A$1:$A$49,0),MATCH(orders!L$1,products!$A$1:$G$1,0))</f>
        <v>14.85</v>
      </c>
      <c r="M340" s="22">
        <f>E340*L340</f>
        <v>59.4</v>
      </c>
      <c r="N340" s="6" t="str">
        <f>VLOOKUP(orders!$F340,customers!B$1:I$1001,8,FALSE)</f>
        <v>No</v>
      </c>
    </row>
    <row r="341" spans="1:14" x14ac:dyDescent="0.3">
      <c r="A341" s="2" t="s">
        <v>2402</v>
      </c>
      <c r="B341" s="17">
        <v>44256</v>
      </c>
      <c r="C341" s="2" t="s">
        <v>2403</v>
      </c>
      <c r="D341" s="7" t="s">
        <v>6153</v>
      </c>
      <c r="E341" s="2">
        <v>2</v>
      </c>
      <c r="F341" s="2" t="str">
        <f>VLOOKUP(C341,customers!A$1:I$1001,2,FALSE)</f>
        <v>Emmaline Rasmus</v>
      </c>
      <c r="G341" s="2" t="str">
        <f>IF(VLOOKUP(C341,customers!A$1:I$1001,3,FALSE)=0," ",VLOOKUP(C341,customers!A$1:I$1001,3,FALSE))</f>
        <v>erasmus9f@techcrunch.com</v>
      </c>
      <c r="H341" s="2" t="str">
        <f>VLOOKUP(C341,customers!A$1:I$1001,7,FALSE)</f>
        <v>United States</v>
      </c>
      <c r="I341" s="26" t="str">
        <f>IF(INDEX(products!$A$1:$G$49,MATCH(orders!$D341,products!$A$1:$A$49,0),MATCH(orders!I$1,products!$A$1:$G$1,0))="Rob","Robusta",IF(INDEX(products!$A$1:$G$49,MATCH(orders!$D341,products!$A$1:$A$49,0),MATCH(orders!I$1,products!$A$1:$G$1,0))="Exc","Excelsa",IF(INDEX(products!$A$1:$G$49,MATCH(orders!$D341,products!$A$1:$A$49,0),MATCH(orders!I$1,products!$A$1:$G$1,0))="Ara","Arabica","Liberica")))</f>
        <v>Excelsa</v>
      </c>
      <c r="J341" s="26" t="str">
        <f>IF(INDEX(products!$A$1:$G$49,MATCH(orders!$D341,products!$A$1:$A$49,0),MATCH(orders!J$1,products!$A$1:$G$1,0))="M","Medium",IF(INDEX(products!$A$1:$G$49,MATCH(orders!$D341,products!$A$1:$A$49,0),MATCH(orders!J$1,products!$A$1:$G$1,0))="L","Light","Dark"))</f>
        <v>Dark</v>
      </c>
      <c r="K341" s="27">
        <f>INDEX(products!$A$1:$G$49,MATCH(orders!$D341,products!$A$1:$A$49,0),MATCH(orders!K$1,products!$A$1:$G$1,0))</f>
        <v>0.2</v>
      </c>
      <c r="L341" s="28">
        <f>INDEX(products!$A$1:$G$49,MATCH(orders!$D341,products!$A$1:$A$49,0),MATCH(orders!L$1,products!$A$1:$G$1,0))</f>
        <v>3.645</v>
      </c>
      <c r="M341" s="21">
        <f>E341*L341</f>
        <v>7.29</v>
      </c>
      <c r="N341" s="7" t="str">
        <f>VLOOKUP(orders!$F341,customers!B$1:I$1001,8,FALSE)</f>
        <v>Yes</v>
      </c>
    </row>
    <row r="342" spans="1:14" x14ac:dyDescent="0.3">
      <c r="A342" s="12" t="s">
        <v>2408</v>
      </c>
      <c r="B342" s="18">
        <v>43528</v>
      </c>
      <c r="C342" s="12" t="s">
        <v>2409</v>
      </c>
      <c r="D342" s="6" t="s">
        <v>6144</v>
      </c>
      <c r="E342" s="12">
        <v>1</v>
      </c>
      <c r="F342" s="12" t="str">
        <f>VLOOKUP(C342,customers!A$1:I$1001,2,FALSE)</f>
        <v>Wesley Giorgioni</v>
      </c>
      <c r="G342" s="12" t="str">
        <f>IF(VLOOKUP(C342,customers!A$1:I$1001,3,FALSE)=0," ",VLOOKUP(C342,customers!A$1:I$1001,3,FALSE))</f>
        <v>wgiorgioni9g@wikipedia.org</v>
      </c>
      <c r="H342" s="12" t="str">
        <f>VLOOKUP(C342,customers!A$1:I$1001,7,FALSE)</f>
        <v>United States</v>
      </c>
      <c r="I342" s="15" t="str">
        <f>IF(INDEX(products!$A$1:$G$49,MATCH(orders!$D342,products!$A$1:$A$49,0),MATCH(orders!I$1,products!$A$1:$G$1,0))="Rob","Robusta",IF(INDEX(products!$A$1:$G$49,MATCH(orders!$D342,products!$A$1:$A$49,0),MATCH(orders!I$1,products!$A$1:$G$1,0))="Exc","Excelsa",IF(INDEX(products!$A$1:$G$49,MATCH(orders!$D342,products!$A$1:$A$49,0),MATCH(orders!I$1,products!$A$1:$G$1,0))="Ara","Arabica","Liberica")))</f>
        <v>Excelsa</v>
      </c>
      <c r="J342" s="15" t="str">
        <f>IF(INDEX(products!$A$1:$G$49,MATCH(orders!$D342,products!$A$1:$A$49,0),MATCH(orders!J$1,products!$A$1:$G$1,0))="M","Medium",IF(INDEX(products!$A$1:$G$49,MATCH(orders!$D342,products!$A$1:$A$49,0),MATCH(orders!J$1,products!$A$1:$G$1,0))="L","Light","Dark"))</f>
        <v>Dark</v>
      </c>
      <c r="K342" s="24">
        <f>INDEX(products!$A$1:$G$49,MATCH(orders!$D342,products!$A$1:$A$49,0),MATCH(orders!K$1,products!$A$1:$G$1,0))</f>
        <v>0.5</v>
      </c>
      <c r="L342" s="25">
        <f>INDEX(products!$A$1:$G$49,MATCH(orders!$D342,products!$A$1:$A$49,0),MATCH(orders!L$1,products!$A$1:$G$1,0))</f>
        <v>7.29</v>
      </c>
      <c r="M342" s="22">
        <f>E342*L342</f>
        <v>7.29</v>
      </c>
      <c r="N342" s="6" t="str">
        <f>VLOOKUP(orders!$F342,customers!B$1:I$1001,8,FALSE)</f>
        <v>Yes</v>
      </c>
    </row>
    <row r="343" spans="1:14" x14ac:dyDescent="0.3">
      <c r="A343" s="2" t="s">
        <v>2414</v>
      </c>
      <c r="B343" s="17">
        <v>43751</v>
      </c>
      <c r="C343" s="2" t="s">
        <v>2415</v>
      </c>
      <c r="D343" s="7" t="s">
        <v>6176</v>
      </c>
      <c r="E343" s="2">
        <v>2</v>
      </c>
      <c r="F343" s="2" t="str">
        <f>VLOOKUP(C343,customers!A$1:I$1001,2,FALSE)</f>
        <v>Lucienne Scargle</v>
      </c>
      <c r="G343" s="2" t="str">
        <f>IF(VLOOKUP(C343,customers!A$1:I$1001,3,FALSE)=0," ",VLOOKUP(C343,customers!A$1:I$1001,3,FALSE))</f>
        <v>lscargle9h@myspace.com</v>
      </c>
      <c r="H343" s="2" t="str">
        <f>VLOOKUP(C343,customers!A$1:I$1001,7,FALSE)</f>
        <v>United States</v>
      </c>
      <c r="I343" s="26" t="str">
        <f>IF(INDEX(products!$A$1:$G$49,MATCH(orders!$D343,products!$A$1:$A$49,0),MATCH(orders!I$1,products!$A$1:$G$1,0))="Rob","Robusta",IF(INDEX(products!$A$1:$G$49,MATCH(orders!$D343,products!$A$1:$A$49,0),MATCH(orders!I$1,products!$A$1:$G$1,0))="Exc","Excelsa",IF(INDEX(products!$A$1:$G$49,MATCH(orders!$D343,products!$A$1:$A$49,0),MATCH(orders!I$1,products!$A$1:$G$1,0))="Ara","Arabica","Liberica")))</f>
        <v>Excelsa</v>
      </c>
      <c r="J343" s="26" t="str">
        <f>IF(INDEX(products!$A$1:$G$49,MATCH(orders!$D343,products!$A$1:$A$49,0),MATCH(orders!J$1,products!$A$1:$G$1,0))="M","Medium",IF(INDEX(products!$A$1:$G$49,MATCH(orders!$D343,products!$A$1:$A$49,0),MATCH(orders!J$1,products!$A$1:$G$1,0))="L","Light","Dark"))</f>
        <v>Light</v>
      </c>
      <c r="K343" s="27">
        <f>INDEX(products!$A$1:$G$49,MATCH(orders!$D343,products!$A$1:$A$49,0),MATCH(orders!K$1,products!$A$1:$G$1,0))</f>
        <v>0.5</v>
      </c>
      <c r="L343" s="28">
        <f>INDEX(products!$A$1:$G$49,MATCH(orders!$D343,products!$A$1:$A$49,0),MATCH(orders!L$1,products!$A$1:$G$1,0))</f>
        <v>8.91</v>
      </c>
      <c r="M343" s="21">
        <f>E343*L343</f>
        <v>17.82</v>
      </c>
      <c r="N343" s="7" t="str">
        <f>VLOOKUP(orders!$F343,customers!B$1:I$1001,8,FALSE)</f>
        <v>No</v>
      </c>
    </row>
    <row r="344" spans="1:14" x14ac:dyDescent="0.3">
      <c r="A344" s="12" t="s">
        <v>2414</v>
      </c>
      <c r="B344" s="18">
        <v>43751</v>
      </c>
      <c r="C344" s="12" t="s">
        <v>2415</v>
      </c>
      <c r="D344" s="6" t="s">
        <v>6169</v>
      </c>
      <c r="E344" s="12">
        <v>5</v>
      </c>
      <c r="F344" s="12" t="str">
        <f>VLOOKUP(C344,customers!A$1:I$1001,2,FALSE)</f>
        <v>Lucienne Scargle</v>
      </c>
      <c r="G344" s="12" t="str">
        <f>IF(VLOOKUP(C344,customers!A$1:I$1001,3,FALSE)=0," ",VLOOKUP(C344,customers!A$1:I$1001,3,FALSE))</f>
        <v>lscargle9h@myspace.com</v>
      </c>
      <c r="H344" s="12" t="str">
        <f>VLOOKUP(C344,customers!A$1:I$1001,7,FALSE)</f>
        <v>United States</v>
      </c>
      <c r="I344" s="15" t="str">
        <f>IF(INDEX(products!$A$1:$G$49,MATCH(orders!$D344,products!$A$1:$A$49,0),MATCH(orders!I$1,products!$A$1:$G$1,0))="Rob","Robusta",IF(INDEX(products!$A$1:$G$49,MATCH(orders!$D344,products!$A$1:$A$49,0),MATCH(orders!I$1,products!$A$1:$G$1,0))="Exc","Excelsa",IF(INDEX(products!$A$1:$G$49,MATCH(orders!$D344,products!$A$1:$A$49,0),MATCH(orders!I$1,products!$A$1:$G$1,0))="Ara","Arabica","Liberica")))</f>
        <v>Liberica</v>
      </c>
      <c r="J344" s="15" t="str">
        <f>IF(INDEX(products!$A$1:$G$49,MATCH(orders!$D344,products!$A$1:$A$49,0),MATCH(orders!J$1,products!$A$1:$G$1,0))="M","Medium",IF(INDEX(products!$A$1:$G$49,MATCH(orders!$D344,products!$A$1:$A$49,0),MATCH(orders!J$1,products!$A$1:$G$1,0))="L","Light","Dark"))</f>
        <v>Dark</v>
      </c>
      <c r="K344" s="24">
        <f>INDEX(products!$A$1:$G$49,MATCH(orders!$D344,products!$A$1:$A$49,0),MATCH(orders!K$1,products!$A$1:$G$1,0))</f>
        <v>0.5</v>
      </c>
      <c r="L344" s="25">
        <f>INDEX(products!$A$1:$G$49,MATCH(orders!$D344,products!$A$1:$A$49,0),MATCH(orders!L$1,products!$A$1:$G$1,0))</f>
        <v>7.77</v>
      </c>
      <c r="M344" s="22">
        <f>E344*L344</f>
        <v>38.849999999999994</v>
      </c>
      <c r="N344" s="6" t="str">
        <f>VLOOKUP(orders!$F344,customers!B$1:I$1001,8,FALSE)</f>
        <v>No</v>
      </c>
    </row>
    <row r="345" spans="1:14" x14ac:dyDescent="0.3">
      <c r="A345" s="2" t="s">
        <v>2424</v>
      </c>
      <c r="B345" s="17">
        <v>43692</v>
      </c>
      <c r="C345" s="2" t="s">
        <v>2425</v>
      </c>
      <c r="D345" s="7" t="s">
        <v>6172</v>
      </c>
      <c r="E345" s="2">
        <v>6</v>
      </c>
      <c r="F345" s="2" t="str">
        <f>VLOOKUP(C345,customers!A$1:I$1001,2,FALSE)</f>
        <v>Noam Climance</v>
      </c>
      <c r="G345" s="2" t="str">
        <f>IF(VLOOKUP(C345,customers!A$1:I$1001,3,FALSE)=0," ",VLOOKUP(C345,customers!A$1:I$1001,3,FALSE))</f>
        <v>nclimance9j@europa.eu</v>
      </c>
      <c r="H345" s="2" t="str">
        <f>VLOOKUP(C345,customers!A$1:I$1001,7,FALSE)</f>
        <v>United States</v>
      </c>
      <c r="I345" s="26" t="str">
        <f>IF(INDEX(products!$A$1:$G$49,MATCH(orders!$D345,products!$A$1:$A$49,0),MATCH(orders!I$1,products!$A$1:$G$1,0))="Rob","Robusta",IF(INDEX(products!$A$1:$G$49,MATCH(orders!$D345,products!$A$1:$A$49,0),MATCH(orders!I$1,products!$A$1:$G$1,0))="Exc","Excelsa",IF(INDEX(products!$A$1:$G$49,MATCH(orders!$D345,products!$A$1:$A$49,0),MATCH(orders!I$1,products!$A$1:$G$1,0))="Ara","Arabica","Liberica")))</f>
        <v>Robusta</v>
      </c>
      <c r="J345" s="26" t="str">
        <f>IF(INDEX(products!$A$1:$G$49,MATCH(orders!$D345,products!$A$1:$A$49,0),MATCH(orders!J$1,products!$A$1:$G$1,0))="M","Medium",IF(INDEX(products!$A$1:$G$49,MATCH(orders!$D345,products!$A$1:$A$49,0),MATCH(orders!J$1,products!$A$1:$G$1,0))="L","Light","Dark"))</f>
        <v>Dark</v>
      </c>
      <c r="K345" s="27">
        <f>INDEX(products!$A$1:$G$49,MATCH(orders!$D345,products!$A$1:$A$49,0),MATCH(orders!K$1,products!$A$1:$G$1,0))</f>
        <v>0.5</v>
      </c>
      <c r="L345" s="28">
        <f>INDEX(products!$A$1:$G$49,MATCH(orders!$D345,products!$A$1:$A$49,0),MATCH(orders!L$1,products!$A$1:$G$1,0))</f>
        <v>5.3699999999999992</v>
      </c>
      <c r="M345" s="21">
        <f>E345*L345</f>
        <v>32.22</v>
      </c>
      <c r="N345" s="7" t="str">
        <f>VLOOKUP(orders!$F345,customers!B$1:I$1001,8,FALSE)</f>
        <v>No</v>
      </c>
    </row>
    <row r="346" spans="1:14" x14ac:dyDescent="0.3">
      <c r="A346" s="12" t="s">
        <v>2429</v>
      </c>
      <c r="B346" s="18">
        <v>44529</v>
      </c>
      <c r="C346" s="12" t="s">
        <v>2430</v>
      </c>
      <c r="D346" s="6" t="s">
        <v>6138</v>
      </c>
      <c r="E346" s="12">
        <v>2</v>
      </c>
      <c r="F346" s="12" t="str">
        <f>VLOOKUP(C346,customers!A$1:I$1001,2,FALSE)</f>
        <v>Catarina Donn</v>
      </c>
      <c r="G346" s="12" t="str">
        <f>IF(VLOOKUP(C346,customers!A$1:I$1001,3,FALSE)=0," ",VLOOKUP(C346,customers!A$1:I$1001,3,FALSE))</f>
        <v xml:space="preserve"> </v>
      </c>
      <c r="H346" s="12" t="str">
        <f>VLOOKUP(C346,customers!A$1:I$1001,7,FALSE)</f>
        <v>Ireland</v>
      </c>
      <c r="I346" s="15" t="str">
        <f>IF(INDEX(products!$A$1:$G$49,MATCH(orders!$D346,products!$A$1:$A$49,0),MATCH(orders!I$1,products!$A$1:$G$1,0))="Rob","Robusta",IF(INDEX(products!$A$1:$G$49,MATCH(orders!$D346,products!$A$1:$A$49,0),MATCH(orders!I$1,products!$A$1:$G$1,0))="Exc","Excelsa",IF(INDEX(products!$A$1:$G$49,MATCH(orders!$D346,products!$A$1:$A$49,0),MATCH(orders!I$1,products!$A$1:$G$1,0))="Ara","Arabica","Liberica")))</f>
        <v>Robusta</v>
      </c>
      <c r="J346" s="15" t="str">
        <f>IF(INDEX(products!$A$1:$G$49,MATCH(orders!$D346,products!$A$1:$A$49,0),MATCH(orders!J$1,products!$A$1:$G$1,0))="M","Medium",IF(INDEX(products!$A$1:$G$49,MATCH(orders!$D346,products!$A$1:$A$49,0),MATCH(orders!J$1,products!$A$1:$G$1,0))="L","Light","Dark"))</f>
        <v>Medium</v>
      </c>
      <c r="K346" s="24">
        <f>INDEX(products!$A$1:$G$49,MATCH(orders!$D346,products!$A$1:$A$49,0),MATCH(orders!K$1,products!$A$1:$G$1,0))</f>
        <v>1</v>
      </c>
      <c r="L346" s="25">
        <f>INDEX(products!$A$1:$G$49,MATCH(orders!$D346,products!$A$1:$A$49,0),MATCH(orders!L$1,products!$A$1:$G$1,0))</f>
        <v>9.9499999999999993</v>
      </c>
      <c r="M346" s="22">
        <f>E346*L346</f>
        <v>19.899999999999999</v>
      </c>
      <c r="N346" s="6" t="str">
        <f>VLOOKUP(orders!$F346,customers!B$1:I$1001,8,FALSE)</f>
        <v>Yes</v>
      </c>
    </row>
    <row r="347" spans="1:14" x14ac:dyDescent="0.3">
      <c r="A347" s="2" t="s">
        <v>2434</v>
      </c>
      <c r="B347" s="17">
        <v>43849</v>
      </c>
      <c r="C347" s="2" t="s">
        <v>2435</v>
      </c>
      <c r="D347" s="7" t="s">
        <v>6179</v>
      </c>
      <c r="E347" s="2">
        <v>5</v>
      </c>
      <c r="F347" s="2" t="str">
        <f>VLOOKUP(C347,customers!A$1:I$1001,2,FALSE)</f>
        <v>Ameline Snazle</v>
      </c>
      <c r="G347" s="2" t="str">
        <f>IF(VLOOKUP(C347,customers!A$1:I$1001,3,FALSE)=0," ",VLOOKUP(C347,customers!A$1:I$1001,3,FALSE))</f>
        <v>asnazle9l@oracle.com</v>
      </c>
      <c r="H347" s="2" t="str">
        <f>VLOOKUP(C347,customers!A$1:I$1001,7,FALSE)</f>
        <v>United States</v>
      </c>
      <c r="I347" s="26" t="str">
        <f>IF(INDEX(products!$A$1:$G$49,MATCH(orders!$D347,products!$A$1:$A$49,0),MATCH(orders!I$1,products!$A$1:$G$1,0))="Rob","Robusta",IF(INDEX(products!$A$1:$G$49,MATCH(orders!$D347,products!$A$1:$A$49,0),MATCH(orders!I$1,products!$A$1:$G$1,0))="Exc","Excelsa",IF(INDEX(products!$A$1:$G$49,MATCH(orders!$D347,products!$A$1:$A$49,0),MATCH(orders!I$1,products!$A$1:$G$1,0))="Ara","Arabica","Liberica")))</f>
        <v>Robusta</v>
      </c>
      <c r="J347" s="26" t="str">
        <f>IF(INDEX(products!$A$1:$G$49,MATCH(orders!$D347,products!$A$1:$A$49,0),MATCH(orders!J$1,products!$A$1:$G$1,0))="M","Medium",IF(INDEX(products!$A$1:$G$49,MATCH(orders!$D347,products!$A$1:$A$49,0),MATCH(orders!J$1,products!$A$1:$G$1,0))="L","Light","Dark"))</f>
        <v>Light</v>
      </c>
      <c r="K347" s="27">
        <f>INDEX(products!$A$1:$G$49,MATCH(orders!$D347,products!$A$1:$A$49,0),MATCH(orders!K$1,products!$A$1:$G$1,0))</f>
        <v>1</v>
      </c>
      <c r="L347" s="28">
        <f>INDEX(products!$A$1:$G$49,MATCH(orders!$D347,products!$A$1:$A$49,0),MATCH(orders!L$1,products!$A$1:$G$1,0))</f>
        <v>11.95</v>
      </c>
      <c r="M347" s="21">
        <f>E347*L347</f>
        <v>59.75</v>
      </c>
      <c r="N347" s="7" t="str">
        <f>VLOOKUP(orders!$F347,customers!B$1:I$1001,8,FALSE)</f>
        <v>No</v>
      </c>
    </row>
    <row r="348" spans="1:14" x14ac:dyDescent="0.3">
      <c r="A348" s="12" t="s">
        <v>2440</v>
      </c>
      <c r="B348" s="18">
        <v>44344</v>
      </c>
      <c r="C348" s="12" t="s">
        <v>2441</v>
      </c>
      <c r="D348" s="6" t="s">
        <v>6180</v>
      </c>
      <c r="E348" s="12">
        <v>3</v>
      </c>
      <c r="F348" s="12" t="str">
        <f>VLOOKUP(C348,customers!A$1:I$1001,2,FALSE)</f>
        <v>Rebeka Worg</v>
      </c>
      <c r="G348" s="12" t="str">
        <f>IF(VLOOKUP(C348,customers!A$1:I$1001,3,FALSE)=0," ",VLOOKUP(C348,customers!A$1:I$1001,3,FALSE))</f>
        <v>rworg9m@arstechnica.com</v>
      </c>
      <c r="H348" s="12" t="str">
        <f>VLOOKUP(C348,customers!A$1:I$1001,7,FALSE)</f>
        <v>United States</v>
      </c>
      <c r="I348" s="15" t="str">
        <f>IF(INDEX(products!$A$1:$G$49,MATCH(orders!$D348,products!$A$1:$A$49,0),MATCH(orders!I$1,products!$A$1:$G$1,0))="Rob","Robusta",IF(INDEX(products!$A$1:$G$49,MATCH(orders!$D348,products!$A$1:$A$49,0),MATCH(orders!I$1,products!$A$1:$G$1,0))="Exc","Excelsa",IF(INDEX(products!$A$1:$G$49,MATCH(orders!$D348,products!$A$1:$A$49,0),MATCH(orders!I$1,products!$A$1:$G$1,0))="Ara","Arabica","Liberica")))</f>
        <v>Arabica</v>
      </c>
      <c r="J348" s="15" t="str">
        <f>IF(INDEX(products!$A$1:$G$49,MATCH(orders!$D348,products!$A$1:$A$49,0),MATCH(orders!J$1,products!$A$1:$G$1,0))="M","Medium",IF(INDEX(products!$A$1:$G$49,MATCH(orders!$D348,products!$A$1:$A$49,0),MATCH(orders!J$1,products!$A$1:$G$1,0))="L","Light","Dark"))</f>
        <v>Light</v>
      </c>
      <c r="K348" s="24">
        <f>INDEX(products!$A$1:$G$49,MATCH(orders!$D348,products!$A$1:$A$49,0),MATCH(orders!K$1,products!$A$1:$G$1,0))</f>
        <v>0.5</v>
      </c>
      <c r="L348" s="25">
        <f>INDEX(products!$A$1:$G$49,MATCH(orders!$D348,products!$A$1:$A$49,0),MATCH(orders!L$1,products!$A$1:$G$1,0))</f>
        <v>7.77</v>
      </c>
      <c r="M348" s="22">
        <f>E348*L348</f>
        <v>23.31</v>
      </c>
      <c r="N348" s="6" t="str">
        <f>VLOOKUP(orders!$F348,customers!B$1:I$1001,8,FALSE)</f>
        <v>Yes</v>
      </c>
    </row>
    <row r="349" spans="1:14" x14ac:dyDescent="0.3">
      <c r="A349" s="2" t="s">
        <v>2446</v>
      </c>
      <c r="B349" s="17">
        <v>44576</v>
      </c>
      <c r="C349" s="2" t="s">
        <v>2447</v>
      </c>
      <c r="D349" s="7" t="s">
        <v>6162</v>
      </c>
      <c r="E349" s="2">
        <v>3</v>
      </c>
      <c r="F349" s="2" t="str">
        <f>VLOOKUP(C349,customers!A$1:I$1001,2,FALSE)</f>
        <v>Lewes Danes</v>
      </c>
      <c r="G349" s="2" t="str">
        <f>IF(VLOOKUP(C349,customers!A$1:I$1001,3,FALSE)=0," ",VLOOKUP(C349,customers!A$1:I$1001,3,FALSE))</f>
        <v>ldanes9n@umn.edu</v>
      </c>
      <c r="H349" s="2" t="str">
        <f>VLOOKUP(C349,customers!A$1:I$1001,7,FALSE)</f>
        <v>United States</v>
      </c>
      <c r="I349" s="26" t="str">
        <f>IF(INDEX(products!$A$1:$G$49,MATCH(orders!$D349,products!$A$1:$A$49,0),MATCH(orders!I$1,products!$A$1:$G$1,0))="Rob","Robusta",IF(INDEX(products!$A$1:$G$49,MATCH(orders!$D349,products!$A$1:$A$49,0),MATCH(orders!I$1,products!$A$1:$G$1,0))="Exc","Excelsa",IF(INDEX(products!$A$1:$G$49,MATCH(orders!$D349,products!$A$1:$A$49,0),MATCH(orders!I$1,products!$A$1:$G$1,0))="Ara","Arabica","Liberica")))</f>
        <v>Liberica</v>
      </c>
      <c r="J349" s="26" t="str">
        <f>IF(INDEX(products!$A$1:$G$49,MATCH(orders!$D349,products!$A$1:$A$49,0),MATCH(orders!J$1,products!$A$1:$G$1,0))="M","Medium",IF(INDEX(products!$A$1:$G$49,MATCH(orders!$D349,products!$A$1:$A$49,0),MATCH(orders!J$1,products!$A$1:$G$1,0))="L","Light","Dark"))</f>
        <v>Medium</v>
      </c>
      <c r="K349" s="27">
        <f>INDEX(products!$A$1:$G$49,MATCH(orders!$D349,products!$A$1:$A$49,0),MATCH(orders!K$1,products!$A$1:$G$1,0))</f>
        <v>1</v>
      </c>
      <c r="L349" s="28">
        <f>INDEX(products!$A$1:$G$49,MATCH(orders!$D349,products!$A$1:$A$49,0),MATCH(orders!L$1,products!$A$1:$G$1,0))</f>
        <v>14.55</v>
      </c>
      <c r="M349" s="21">
        <f>E349*L349</f>
        <v>43.650000000000006</v>
      </c>
      <c r="N349" s="7" t="str">
        <f>VLOOKUP(orders!$F349,customers!B$1:I$1001,8,FALSE)</f>
        <v>No</v>
      </c>
    </row>
    <row r="350" spans="1:14" x14ac:dyDescent="0.3">
      <c r="A350" s="12" t="s">
        <v>2452</v>
      </c>
      <c r="B350" s="18">
        <v>43803</v>
      </c>
      <c r="C350" s="12" t="s">
        <v>2453</v>
      </c>
      <c r="D350" s="6" t="s">
        <v>6148</v>
      </c>
      <c r="E350" s="12">
        <v>6</v>
      </c>
      <c r="F350" s="12" t="str">
        <f>VLOOKUP(C350,customers!A$1:I$1001,2,FALSE)</f>
        <v>Shelli Keynd</v>
      </c>
      <c r="G350" s="12" t="str">
        <f>IF(VLOOKUP(C350,customers!A$1:I$1001,3,FALSE)=0," ",VLOOKUP(C350,customers!A$1:I$1001,3,FALSE))</f>
        <v>skeynd9o@narod.ru</v>
      </c>
      <c r="H350" s="12" t="str">
        <f>VLOOKUP(C350,customers!A$1:I$1001,7,FALSE)</f>
        <v>United States</v>
      </c>
      <c r="I350" s="15" t="str">
        <f>IF(INDEX(products!$A$1:$G$49,MATCH(orders!$D350,products!$A$1:$A$49,0),MATCH(orders!I$1,products!$A$1:$G$1,0))="Rob","Robusta",IF(INDEX(products!$A$1:$G$49,MATCH(orders!$D350,products!$A$1:$A$49,0),MATCH(orders!I$1,products!$A$1:$G$1,0))="Exc","Excelsa",IF(INDEX(products!$A$1:$G$49,MATCH(orders!$D350,products!$A$1:$A$49,0),MATCH(orders!I$1,products!$A$1:$G$1,0))="Ara","Arabica","Liberica")))</f>
        <v>Excelsa</v>
      </c>
      <c r="J350" s="15" t="str">
        <f>IF(INDEX(products!$A$1:$G$49,MATCH(orders!$D350,products!$A$1:$A$49,0),MATCH(orders!J$1,products!$A$1:$G$1,0))="M","Medium",IF(INDEX(products!$A$1:$G$49,MATCH(orders!$D350,products!$A$1:$A$49,0),MATCH(orders!J$1,products!$A$1:$G$1,0))="L","Light","Dark"))</f>
        <v>Light</v>
      </c>
      <c r="K350" s="24">
        <f>INDEX(products!$A$1:$G$49,MATCH(orders!$D350,products!$A$1:$A$49,0),MATCH(orders!K$1,products!$A$1:$G$1,0))</f>
        <v>2.5</v>
      </c>
      <c r="L350" s="25">
        <f>INDEX(products!$A$1:$G$49,MATCH(orders!$D350,products!$A$1:$A$49,0),MATCH(orders!L$1,products!$A$1:$G$1,0))</f>
        <v>34.154999999999994</v>
      </c>
      <c r="M350" s="22">
        <f>E350*L350</f>
        <v>204.92999999999995</v>
      </c>
      <c r="N350" s="6" t="str">
        <f>VLOOKUP(orders!$F350,customers!B$1:I$1001,8,FALSE)</f>
        <v>No</v>
      </c>
    </row>
    <row r="351" spans="1:14" x14ac:dyDescent="0.3">
      <c r="A351" s="2" t="s">
        <v>2458</v>
      </c>
      <c r="B351" s="17">
        <v>44743</v>
      </c>
      <c r="C351" s="2" t="s">
        <v>2459</v>
      </c>
      <c r="D351" s="7" t="s">
        <v>6178</v>
      </c>
      <c r="E351" s="2">
        <v>4</v>
      </c>
      <c r="F351" s="2" t="str">
        <f>VLOOKUP(C351,customers!A$1:I$1001,2,FALSE)</f>
        <v>Dell Daveridge</v>
      </c>
      <c r="G351" s="2" t="str">
        <f>IF(VLOOKUP(C351,customers!A$1:I$1001,3,FALSE)=0," ",VLOOKUP(C351,customers!A$1:I$1001,3,FALSE))</f>
        <v>ddaveridge9p@arstechnica.com</v>
      </c>
      <c r="H351" s="2" t="str">
        <f>VLOOKUP(C351,customers!A$1:I$1001,7,FALSE)</f>
        <v>United States</v>
      </c>
      <c r="I351" s="26" t="str">
        <f>IF(INDEX(products!$A$1:$G$49,MATCH(orders!$D351,products!$A$1:$A$49,0),MATCH(orders!I$1,products!$A$1:$G$1,0))="Rob","Robusta",IF(INDEX(products!$A$1:$G$49,MATCH(orders!$D351,products!$A$1:$A$49,0),MATCH(orders!I$1,products!$A$1:$G$1,0))="Exc","Excelsa",IF(INDEX(products!$A$1:$G$49,MATCH(orders!$D351,products!$A$1:$A$49,0),MATCH(orders!I$1,products!$A$1:$G$1,0))="Ara","Arabica","Liberica")))</f>
        <v>Robusta</v>
      </c>
      <c r="J351" s="26" t="str">
        <f>IF(INDEX(products!$A$1:$G$49,MATCH(orders!$D351,products!$A$1:$A$49,0),MATCH(orders!J$1,products!$A$1:$G$1,0))="M","Medium",IF(INDEX(products!$A$1:$G$49,MATCH(orders!$D351,products!$A$1:$A$49,0),MATCH(orders!J$1,products!$A$1:$G$1,0))="L","Light","Dark"))</f>
        <v>Light</v>
      </c>
      <c r="K351" s="27">
        <f>INDEX(products!$A$1:$G$49,MATCH(orders!$D351,products!$A$1:$A$49,0),MATCH(orders!K$1,products!$A$1:$G$1,0))</f>
        <v>0.2</v>
      </c>
      <c r="L351" s="28">
        <f>INDEX(products!$A$1:$G$49,MATCH(orders!$D351,products!$A$1:$A$49,0),MATCH(orders!L$1,products!$A$1:$G$1,0))</f>
        <v>3.5849999999999995</v>
      </c>
      <c r="M351" s="21">
        <f>E351*L351</f>
        <v>14.339999999999998</v>
      </c>
      <c r="N351" s="7" t="str">
        <f>VLOOKUP(orders!$F351,customers!B$1:I$1001,8,FALSE)</f>
        <v>No</v>
      </c>
    </row>
    <row r="352" spans="1:14" x14ac:dyDescent="0.3">
      <c r="A352" s="12" t="s">
        <v>2464</v>
      </c>
      <c r="B352" s="18">
        <v>43592</v>
      </c>
      <c r="C352" s="12" t="s">
        <v>2465</v>
      </c>
      <c r="D352" s="6" t="s">
        <v>6158</v>
      </c>
      <c r="E352" s="12">
        <v>4</v>
      </c>
      <c r="F352" s="12" t="str">
        <f>VLOOKUP(C352,customers!A$1:I$1001,2,FALSE)</f>
        <v>Joshuah Awdry</v>
      </c>
      <c r="G352" s="12" t="str">
        <f>IF(VLOOKUP(C352,customers!A$1:I$1001,3,FALSE)=0," ",VLOOKUP(C352,customers!A$1:I$1001,3,FALSE))</f>
        <v>jawdry9q@utexas.edu</v>
      </c>
      <c r="H352" s="12" t="str">
        <f>VLOOKUP(C352,customers!A$1:I$1001,7,FALSE)</f>
        <v>United States</v>
      </c>
      <c r="I352" s="15" t="str">
        <f>IF(INDEX(products!$A$1:$G$49,MATCH(orders!$D352,products!$A$1:$A$49,0),MATCH(orders!I$1,products!$A$1:$G$1,0))="Rob","Robusta",IF(INDEX(products!$A$1:$G$49,MATCH(orders!$D352,products!$A$1:$A$49,0),MATCH(orders!I$1,products!$A$1:$G$1,0))="Exc","Excelsa",IF(INDEX(products!$A$1:$G$49,MATCH(orders!$D352,products!$A$1:$A$49,0),MATCH(orders!I$1,products!$A$1:$G$1,0))="Ara","Arabica","Liberica")))</f>
        <v>Arabica</v>
      </c>
      <c r="J352" s="15" t="str">
        <f>IF(INDEX(products!$A$1:$G$49,MATCH(orders!$D352,products!$A$1:$A$49,0),MATCH(orders!J$1,products!$A$1:$G$1,0))="M","Medium",IF(INDEX(products!$A$1:$G$49,MATCH(orders!$D352,products!$A$1:$A$49,0),MATCH(orders!J$1,products!$A$1:$G$1,0))="L","Light","Dark"))</f>
        <v>Dark</v>
      </c>
      <c r="K352" s="24">
        <f>INDEX(products!$A$1:$G$49,MATCH(orders!$D352,products!$A$1:$A$49,0),MATCH(orders!K$1,products!$A$1:$G$1,0))</f>
        <v>0.5</v>
      </c>
      <c r="L352" s="25">
        <f>INDEX(products!$A$1:$G$49,MATCH(orders!$D352,products!$A$1:$A$49,0),MATCH(orders!L$1,products!$A$1:$G$1,0))</f>
        <v>5.97</v>
      </c>
      <c r="M352" s="22">
        <f>E352*L352</f>
        <v>23.88</v>
      </c>
      <c r="N352" s="6" t="str">
        <f>VLOOKUP(orders!$F352,customers!B$1:I$1001,8,FALSE)</f>
        <v>No</v>
      </c>
    </row>
    <row r="353" spans="1:14" x14ac:dyDescent="0.3">
      <c r="A353" s="2" t="s">
        <v>2470</v>
      </c>
      <c r="B353" s="17">
        <v>44066</v>
      </c>
      <c r="C353" s="2" t="s">
        <v>2471</v>
      </c>
      <c r="D353" s="7" t="s">
        <v>6155</v>
      </c>
      <c r="E353" s="2">
        <v>2</v>
      </c>
      <c r="F353" s="2" t="str">
        <f>VLOOKUP(C353,customers!A$1:I$1001,2,FALSE)</f>
        <v>Ethel Ryles</v>
      </c>
      <c r="G353" s="2" t="str">
        <f>IF(VLOOKUP(C353,customers!A$1:I$1001,3,FALSE)=0," ",VLOOKUP(C353,customers!A$1:I$1001,3,FALSE))</f>
        <v>eryles9r@fastcompany.com</v>
      </c>
      <c r="H353" s="2" t="str">
        <f>VLOOKUP(C353,customers!A$1:I$1001,7,FALSE)</f>
        <v>United States</v>
      </c>
      <c r="I353" s="26" t="str">
        <f>IF(INDEX(products!$A$1:$G$49,MATCH(orders!$D353,products!$A$1:$A$49,0),MATCH(orders!I$1,products!$A$1:$G$1,0))="Rob","Robusta",IF(INDEX(products!$A$1:$G$49,MATCH(orders!$D353,products!$A$1:$A$49,0),MATCH(orders!I$1,products!$A$1:$G$1,0))="Exc","Excelsa",IF(INDEX(products!$A$1:$G$49,MATCH(orders!$D353,products!$A$1:$A$49,0),MATCH(orders!I$1,products!$A$1:$G$1,0))="Ara","Arabica","Liberica")))</f>
        <v>Arabica</v>
      </c>
      <c r="J353" s="26" t="str">
        <f>IF(INDEX(products!$A$1:$G$49,MATCH(orders!$D353,products!$A$1:$A$49,0),MATCH(orders!J$1,products!$A$1:$G$1,0))="M","Medium",IF(INDEX(products!$A$1:$G$49,MATCH(orders!$D353,products!$A$1:$A$49,0),MATCH(orders!J$1,products!$A$1:$G$1,0))="L","Light","Dark"))</f>
        <v>Medium</v>
      </c>
      <c r="K353" s="27">
        <f>INDEX(products!$A$1:$G$49,MATCH(orders!$D353,products!$A$1:$A$49,0),MATCH(orders!K$1,products!$A$1:$G$1,0))</f>
        <v>1</v>
      </c>
      <c r="L353" s="28">
        <f>INDEX(products!$A$1:$G$49,MATCH(orders!$D353,products!$A$1:$A$49,0),MATCH(orders!L$1,products!$A$1:$G$1,0))</f>
        <v>11.25</v>
      </c>
      <c r="M353" s="21">
        <f>E353*L353</f>
        <v>22.5</v>
      </c>
      <c r="N353" s="7" t="str">
        <f>VLOOKUP(orders!$F353,customers!B$1:I$1001,8,FALSE)</f>
        <v>No</v>
      </c>
    </row>
    <row r="354" spans="1:14" x14ac:dyDescent="0.3">
      <c r="A354" s="12" t="s">
        <v>2476</v>
      </c>
      <c r="B354" s="18">
        <v>43984</v>
      </c>
      <c r="C354" s="12" t="s">
        <v>2331</v>
      </c>
      <c r="D354" s="6" t="s">
        <v>6144</v>
      </c>
      <c r="E354" s="12">
        <v>5</v>
      </c>
      <c r="F354" s="12" t="str">
        <f>VLOOKUP(C354,customers!A$1:I$1001,2,FALSE)</f>
        <v>Flynn Antony</v>
      </c>
      <c r="G354" s="12" t="str">
        <f>IF(VLOOKUP(C354,customers!A$1:I$1001,3,FALSE)=0," ",VLOOKUP(C354,customers!A$1:I$1001,3,FALSE))</f>
        <v xml:space="preserve"> </v>
      </c>
      <c r="H354" s="12" t="str">
        <f>VLOOKUP(C354,customers!A$1:I$1001,7,FALSE)</f>
        <v>United States</v>
      </c>
      <c r="I354" s="15" t="str">
        <f>IF(INDEX(products!$A$1:$G$49,MATCH(orders!$D354,products!$A$1:$A$49,0),MATCH(orders!I$1,products!$A$1:$G$1,0))="Rob","Robusta",IF(INDEX(products!$A$1:$G$49,MATCH(orders!$D354,products!$A$1:$A$49,0),MATCH(orders!I$1,products!$A$1:$G$1,0))="Exc","Excelsa",IF(INDEX(products!$A$1:$G$49,MATCH(orders!$D354,products!$A$1:$A$49,0),MATCH(orders!I$1,products!$A$1:$G$1,0))="Ara","Arabica","Liberica")))</f>
        <v>Excelsa</v>
      </c>
      <c r="J354" s="15" t="str">
        <f>IF(INDEX(products!$A$1:$G$49,MATCH(orders!$D354,products!$A$1:$A$49,0),MATCH(orders!J$1,products!$A$1:$G$1,0))="M","Medium",IF(INDEX(products!$A$1:$G$49,MATCH(orders!$D354,products!$A$1:$A$49,0),MATCH(orders!J$1,products!$A$1:$G$1,0))="L","Light","Dark"))</f>
        <v>Dark</v>
      </c>
      <c r="K354" s="24">
        <f>INDEX(products!$A$1:$G$49,MATCH(orders!$D354,products!$A$1:$A$49,0),MATCH(orders!K$1,products!$A$1:$G$1,0))</f>
        <v>0.5</v>
      </c>
      <c r="L354" s="25">
        <f>INDEX(products!$A$1:$G$49,MATCH(orders!$D354,products!$A$1:$A$49,0),MATCH(orders!L$1,products!$A$1:$G$1,0))</f>
        <v>7.29</v>
      </c>
      <c r="M354" s="22">
        <f>E354*L354</f>
        <v>36.450000000000003</v>
      </c>
      <c r="N354" s="6" t="str">
        <f>VLOOKUP(orders!$F354,customers!B$1:I$1001,8,FALSE)</f>
        <v>No</v>
      </c>
    </row>
    <row r="355" spans="1:14" x14ac:dyDescent="0.3">
      <c r="A355" s="2" t="s">
        <v>2482</v>
      </c>
      <c r="B355" s="17">
        <v>43860</v>
      </c>
      <c r="C355" s="2" t="s">
        <v>2483</v>
      </c>
      <c r="D355" s="7" t="s">
        <v>6157</v>
      </c>
      <c r="E355" s="2">
        <v>4</v>
      </c>
      <c r="F355" s="2" t="str">
        <f>VLOOKUP(C355,customers!A$1:I$1001,2,FALSE)</f>
        <v>Maitilde Boxill</v>
      </c>
      <c r="G355" s="2" t="str">
        <f>IF(VLOOKUP(C355,customers!A$1:I$1001,3,FALSE)=0," ",VLOOKUP(C355,customers!A$1:I$1001,3,FALSE))</f>
        <v xml:space="preserve"> </v>
      </c>
      <c r="H355" s="2" t="str">
        <f>VLOOKUP(C355,customers!A$1:I$1001,7,FALSE)</f>
        <v>United States</v>
      </c>
      <c r="I355" s="26" t="str">
        <f>IF(INDEX(products!$A$1:$G$49,MATCH(orders!$D355,products!$A$1:$A$49,0),MATCH(orders!I$1,products!$A$1:$G$1,0))="Rob","Robusta",IF(INDEX(products!$A$1:$G$49,MATCH(orders!$D355,products!$A$1:$A$49,0),MATCH(orders!I$1,products!$A$1:$G$1,0))="Exc","Excelsa",IF(INDEX(products!$A$1:$G$49,MATCH(orders!$D355,products!$A$1:$A$49,0),MATCH(orders!I$1,products!$A$1:$G$1,0))="Ara","Arabica","Liberica")))</f>
        <v>Arabica</v>
      </c>
      <c r="J355" s="26" t="str">
        <f>IF(INDEX(products!$A$1:$G$49,MATCH(orders!$D355,products!$A$1:$A$49,0),MATCH(orders!J$1,products!$A$1:$G$1,0))="M","Medium",IF(INDEX(products!$A$1:$G$49,MATCH(orders!$D355,products!$A$1:$A$49,0),MATCH(orders!J$1,products!$A$1:$G$1,0))="L","Light","Dark"))</f>
        <v>Medium</v>
      </c>
      <c r="K355" s="27">
        <f>INDEX(products!$A$1:$G$49,MATCH(orders!$D355,products!$A$1:$A$49,0),MATCH(orders!K$1,products!$A$1:$G$1,0))</f>
        <v>0.5</v>
      </c>
      <c r="L355" s="28">
        <f>INDEX(products!$A$1:$G$49,MATCH(orders!$D355,products!$A$1:$A$49,0),MATCH(orders!L$1,products!$A$1:$G$1,0))</f>
        <v>6.75</v>
      </c>
      <c r="M355" s="21">
        <f>E355*L355</f>
        <v>27</v>
      </c>
      <c r="N355" s="7" t="str">
        <f>VLOOKUP(orders!$F355,customers!B$1:I$1001,8,FALSE)</f>
        <v>Yes</v>
      </c>
    </row>
    <row r="356" spans="1:14" x14ac:dyDescent="0.3">
      <c r="A356" s="12" t="s">
        <v>2487</v>
      </c>
      <c r="B356" s="18">
        <v>43876</v>
      </c>
      <c r="C356" s="12" t="s">
        <v>2488</v>
      </c>
      <c r="D356" s="6" t="s">
        <v>6175</v>
      </c>
      <c r="E356" s="12">
        <v>6</v>
      </c>
      <c r="F356" s="12" t="str">
        <f>VLOOKUP(C356,customers!A$1:I$1001,2,FALSE)</f>
        <v>Jodee Caldicott</v>
      </c>
      <c r="G356" s="12" t="str">
        <f>IF(VLOOKUP(C356,customers!A$1:I$1001,3,FALSE)=0," ",VLOOKUP(C356,customers!A$1:I$1001,3,FALSE))</f>
        <v>jcaldicott9u@usda.gov</v>
      </c>
      <c r="H356" s="12" t="str">
        <f>VLOOKUP(C356,customers!A$1:I$1001,7,FALSE)</f>
        <v>United States</v>
      </c>
      <c r="I356" s="15" t="str">
        <f>IF(INDEX(products!$A$1:$G$49,MATCH(orders!$D356,products!$A$1:$A$49,0),MATCH(orders!I$1,products!$A$1:$G$1,0))="Rob","Robusta",IF(INDEX(products!$A$1:$G$49,MATCH(orders!$D356,products!$A$1:$A$49,0),MATCH(orders!I$1,products!$A$1:$G$1,0))="Exc","Excelsa",IF(INDEX(products!$A$1:$G$49,MATCH(orders!$D356,products!$A$1:$A$49,0),MATCH(orders!I$1,products!$A$1:$G$1,0))="Ara","Arabica","Liberica")))</f>
        <v>Arabica</v>
      </c>
      <c r="J356" s="15" t="str">
        <f>IF(INDEX(products!$A$1:$G$49,MATCH(orders!$D356,products!$A$1:$A$49,0),MATCH(orders!J$1,products!$A$1:$G$1,0))="M","Medium",IF(INDEX(products!$A$1:$G$49,MATCH(orders!$D356,products!$A$1:$A$49,0),MATCH(orders!J$1,products!$A$1:$G$1,0))="L","Light","Dark"))</f>
        <v>Medium</v>
      </c>
      <c r="K356" s="24">
        <f>INDEX(products!$A$1:$G$49,MATCH(orders!$D356,products!$A$1:$A$49,0),MATCH(orders!K$1,products!$A$1:$G$1,0))</f>
        <v>2.5</v>
      </c>
      <c r="L356" s="25">
        <f>INDEX(products!$A$1:$G$49,MATCH(orders!$D356,products!$A$1:$A$49,0),MATCH(orders!L$1,products!$A$1:$G$1,0))</f>
        <v>25.874999999999996</v>
      </c>
      <c r="M356" s="22">
        <f>E356*L356</f>
        <v>155.24999999999997</v>
      </c>
      <c r="N356" s="6" t="str">
        <f>VLOOKUP(orders!$F356,customers!B$1:I$1001,8,FALSE)</f>
        <v>No</v>
      </c>
    </row>
    <row r="357" spans="1:14" x14ac:dyDescent="0.3">
      <c r="A357" s="2" t="s">
        <v>2492</v>
      </c>
      <c r="B357" s="17">
        <v>44358</v>
      </c>
      <c r="C357" s="2" t="s">
        <v>2493</v>
      </c>
      <c r="D357" s="7" t="s">
        <v>6168</v>
      </c>
      <c r="E357" s="2">
        <v>5</v>
      </c>
      <c r="F357" s="2" t="str">
        <f>VLOOKUP(C357,customers!A$1:I$1001,2,FALSE)</f>
        <v>Marianna Vedmore</v>
      </c>
      <c r="G357" s="2" t="str">
        <f>IF(VLOOKUP(C357,customers!A$1:I$1001,3,FALSE)=0," ",VLOOKUP(C357,customers!A$1:I$1001,3,FALSE))</f>
        <v>mvedmore9v@a8.net</v>
      </c>
      <c r="H357" s="2" t="str">
        <f>VLOOKUP(C357,customers!A$1:I$1001,7,FALSE)</f>
        <v>United States</v>
      </c>
      <c r="I357" s="26" t="str">
        <f>IF(INDEX(products!$A$1:$G$49,MATCH(orders!$D357,products!$A$1:$A$49,0),MATCH(orders!I$1,products!$A$1:$G$1,0))="Rob","Robusta",IF(INDEX(products!$A$1:$G$49,MATCH(orders!$D357,products!$A$1:$A$49,0),MATCH(orders!I$1,products!$A$1:$G$1,0))="Exc","Excelsa",IF(INDEX(products!$A$1:$G$49,MATCH(orders!$D357,products!$A$1:$A$49,0),MATCH(orders!I$1,products!$A$1:$G$1,0))="Ara","Arabica","Liberica")))</f>
        <v>Arabica</v>
      </c>
      <c r="J357" s="26" t="str">
        <f>IF(INDEX(products!$A$1:$G$49,MATCH(orders!$D357,products!$A$1:$A$49,0),MATCH(orders!J$1,products!$A$1:$G$1,0))="M","Medium",IF(INDEX(products!$A$1:$G$49,MATCH(orders!$D357,products!$A$1:$A$49,0),MATCH(orders!J$1,products!$A$1:$G$1,0))="L","Light","Dark"))</f>
        <v>Dark</v>
      </c>
      <c r="K357" s="27">
        <f>INDEX(products!$A$1:$G$49,MATCH(orders!$D357,products!$A$1:$A$49,0),MATCH(orders!K$1,products!$A$1:$G$1,0))</f>
        <v>2.5</v>
      </c>
      <c r="L357" s="28">
        <f>INDEX(products!$A$1:$G$49,MATCH(orders!$D357,products!$A$1:$A$49,0),MATCH(orders!L$1,products!$A$1:$G$1,0))</f>
        <v>22.884999999999998</v>
      </c>
      <c r="M357" s="21">
        <f>E357*L357</f>
        <v>114.42499999999998</v>
      </c>
      <c r="N357" s="7" t="str">
        <f>VLOOKUP(orders!$F357,customers!B$1:I$1001,8,FALSE)</f>
        <v>Yes</v>
      </c>
    </row>
    <row r="358" spans="1:14" x14ac:dyDescent="0.3">
      <c r="A358" s="12" t="s">
        <v>2498</v>
      </c>
      <c r="B358" s="18">
        <v>44631</v>
      </c>
      <c r="C358" s="12" t="s">
        <v>2499</v>
      </c>
      <c r="D358" s="6" t="s">
        <v>6143</v>
      </c>
      <c r="E358" s="12">
        <v>4</v>
      </c>
      <c r="F358" s="12" t="str">
        <f>VLOOKUP(C358,customers!A$1:I$1001,2,FALSE)</f>
        <v>Willey Romao</v>
      </c>
      <c r="G358" s="12" t="str">
        <f>IF(VLOOKUP(C358,customers!A$1:I$1001,3,FALSE)=0," ",VLOOKUP(C358,customers!A$1:I$1001,3,FALSE))</f>
        <v>wromao9w@chronoengine.com</v>
      </c>
      <c r="H358" s="12" t="str">
        <f>VLOOKUP(C358,customers!A$1:I$1001,7,FALSE)</f>
        <v>United States</v>
      </c>
      <c r="I358" s="15" t="str">
        <f>IF(INDEX(products!$A$1:$G$49,MATCH(orders!$D358,products!$A$1:$A$49,0),MATCH(orders!I$1,products!$A$1:$G$1,0))="Rob","Robusta",IF(INDEX(products!$A$1:$G$49,MATCH(orders!$D358,products!$A$1:$A$49,0),MATCH(orders!I$1,products!$A$1:$G$1,0))="Exc","Excelsa",IF(INDEX(products!$A$1:$G$49,MATCH(orders!$D358,products!$A$1:$A$49,0),MATCH(orders!I$1,products!$A$1:$G$1,0))="Ara","Arabica","Liberica")))</f>
        <v>Liberica</v>
      </c>
      <c r="J358" s="15" t="str">
        <f>IF(INDEX(products!$A$1:$G$49,MATCH(orders!$D358,products!$A$1:$A$49,0),MATCH(orders!J$1,products!$A$1:$G$1,0))="M","Medium",IF(INDEX(products!$A$1:$G$49,MATCH(orders!$D358,products!$A$1:$A$49,0),MATCH(orders!J$1,products!$A$1:$G$1,0))="L","Light","Dark"))</f>
        <v>Dark</v>
      </c>
      <c r="K358" s="24">
        <f>INDEX(products!$A$1:$G$49,MATCH(orders!$D358,products!$A$1:$A$49,0),MATCH(orders!K$1,products!$A$1:$G$1,0))</f>
        <v>1</v>
      </c>
      <c r="L358" s="25">
        <f>INDEX(products!$A$1:$G$49,MATCH(orders!$D358,products!$A$1:$A$49,0),MATCH(orders!L$1,products!$A$1:$G$1,0))</f>
        <v>12.95</v>
      </c>
      <c r="M358" s="22">
        <f>E358*L358</f>
        <v>51.8</v>
      </c>
      <c r="N358" s="6" t="str">
        <f>VLOOKUP(orders!$F358,customers!B$1:I$1001,8,FALSE)</f>
        <v>Yes</v>
      </c>
    </row>
    <row r="359" spans="1:14" x14ac:dyDescent="0.3">
      <c r="A359" s="2" t="s">
        <v>2504</v>
      </c>
      <c r="B359" s="17">
        <v>44448</v>
      </c>
      <c r="C359" s="2" t="s">
        <v>2505</v>
      </c>
      <c r="D359" s="7" t="s">
        <v>6175</v>
      </c>
      <c r="E359" s="2">
        <v>6</v>
      </c>
      <c r="F359" s="2" t="str">
        <f>VLOOKUP(C359,customers!A$1:I$1001,2,FALSE)</f>
        <v>Enriqueta Ixor</v>
      </c>
      <c r="G359" s="2" t="str">
        <f>IF(VLOOKUP(C359,customers!A$1:I$1001,3,FALSE)=0," ",VLOOKUP(C359,customers!A$1:I$1001,3,FALSE))</f>
        <v xml:space="preserve"> </v>
      </c>
      <c r="H359" s="2" t="str">
        <f>VLOOKUP(C359,customers!A$1:I$1001,7,FALSE)</f>
        <v>United States</v>
      </c>
      <c r="I359" s="26" t="str">
        <f>IF(INDEX(products!$A$1:$G$49,MATCH(orders!$D359,products!$A$1:$A$49,0),MATCH(orders!I$1,products!$A$1:$G$1,0))="Rob","Robusta",IF(INDEX(products!$A$1:$G$49,MATCH(orders!$D359,products!$A$1:$A$49,0),MATCH(orders!I$1,products!$A$1:$G$1,0))="Exc","Excelsa",IF(INDEX(products!$A$1:$G$49,MATCH(orders!$D359,products!$A$1:$A$49,0),MATCH(orders!I$1,products!$A$1:$G$1,0))="Ara","Arabica","Liberica")))</f>
        <v>Arabica</v>
      </c>
      <c r="J359" s="26" t="str">
        <f>IF(INDEX(products!$A$1:$G$49,MATCH(orders!$D359,products!$A$1:$A$49,0),MATCH(orders!J$1,products!$A$1:$G$1,0))="M","Medium",IF(INDEX(products!$A$1:$G$49,MATCH(orders!$D359,products!$A$1:$A$49,0),MATCH(orders!J$1,products!$A$1:$G$1,0))="L","Light","Dark"))</f>
        <v>Medium</v>
      </c>
      <c r="K359" s="27">
        <f>INDEX(products!$A$1:$G$49,MATCH(orders!$D359,products!$A$1:$A$49,0),MATCH(orders!K$1,products!$A$1:$G$1,0))</f>
        <v>2.5</v>
      </c>
      <c r="L359" s="28">
        <f>INDEX(products!$A$1:$G$49,MATCH(orders!$D359,products!$A$1:$A$49,0),MATCH(orders!L$1,products!$A$1:$G$1,0))</f>
        <v>25.874999999999996</v>
      </c>
      <c r="M359" s="21">
        <f>E359*L359</f>
        <v>155.24999999999997</v>
      </c>
      <c r="N359" s="7" t="str">
        <f>VLOOKUP(orders!$F359,customers!B$1:I$1001,8,FALSE)</f>
        <v>No</v>
      </c>
    </row>
    <row r="360" spans="1:14" x14ac:dyDescent="0.3">
      <c r="A360" s="12" t="s">
        <v>2509</v>
      </c>
      <c r="B360" s="18">
        <v>43599</v>
      </c>
      <c r="C360" s="12" t="s">
        <v>2510</v>
      </c>
      <c r="D360" s="6" t="s">
        <v>6182</v>
      </c>
      <c r="E360" s="12">
        <v>1</v>
      </c>
      <c r="F360" s="12" t="str">
        <f>VLOOKUP(C360,customers!A$1:I$1001,2,FALSE)</f>
        <v>Tomasina Cotmore</v>
      </c>
      <c r="G360" s="12" t="str">
        <f>IF(VLOOKUP(C360,customers!A$1:I$1001,3,FALSE)=0," ",VLOOKUP(C360,customers!A$1:I$1001,3,FALSE))</f>
        <v>tcotmore9y@amazonaws.com</v>
      </c>
      <c r="H360" s="12" t="str">
        <f>VLOOKUP(C360,customers!A$1:I$1001,7,FALSE)</f>
        <v>United States</v>
      </c>
      <c r="I360" s="15" t="str">
        <f>IF(INDEX(products!$A$1:$G$49,MATCH(orders!$D360,products!$A$1:$A$49,0),MATCH(orders!I$1,products!$A$1:$G$1,0))="Rob","Robusta",IF(INDEX(products!$A$1:$G$49,MATCH(orders!$D360,products!$A$1:$A$49,0),MATCH(orders!I$1,products!$A$1:$G$1,0))="Exc","Excelsa",IF(INDEX(products!$A$1:$G$49,MATCH(orders!$D360,products!$A$1:$A$49,0),MATCH(orders!I$1,products!$A$1:$G$1,0))="Ara","Arabica","Liberica")))</f>
        <v>Arabica</v>
      </c>
      <c r="J360" s="15" t="str">
        <f>IF(INDEX(products!$A$1:$G$49,MATCH(orders!$D360,products!$A$1:$A$49,0),MATCH(orders!J$1,products!$A$1:$G$1,0))="M","Medium",IF(INDEX(products!$A$1:$G$49,MATCH(orders!$D360,products!$A$1:$A$49,0),MATCH(orders!J$1,products!$A$1:$G$1,0))="L","Light","Dark"))</f>
        <v>Light</v>
      </c>
      <c r="K360" s="24">
        <f>INDEX(products!$A$1:$G$49,MATCH(orders!$D360,products!$A$1:$A$49,0),MATCH(orders!K$1,products!$A$1:$G$1,0))</f>
        <v>2.5</v>
      </c>
      <c r="L360" s="25">
        <f>INDEX(products!$A$1:$G$49,MATCH(orders!$D360,products!$A$1:$A$49,0),MATCH(orders!L$1,products!$A$1:$G$1,0))</f>
        <v>29.784999999999997</v>
      </c>
      <c r="M360" s="22">
        <f>E360*L360</f>
        <v>29.784999999999997</v>
      </c>
      <c r="N360" s="6" t="str">
        <f>VLOOKUP(orders!$F360,customers!B$1:I$1001,8,FALSE)</f>
        <v>No</v>
      </c>
    </row>
    <row r="361" spans="1:14" x14ac:dyDescent="0.3">
      <c r="A361" s="2" t="s">
        <v>2515</v>
      </c>
      <c r="B361" s="17">
        <v>43563</v>
      </c>
      <c r="C361" s="2" t="s">
        <v>2516</v>
      </c>
      <c r="D361" s="7" t="s">
        <v>6178</v>
      </c>
      <c r="E361" s="2">
        <v>6</v>
      </c>
      <c r="F361" s="2" t="str">
        <f>VLOOKUP(C361,customers!A$1:I$1001,2,FALSE)</f>
        <v>Yuma Skipsey</v>
      </c>
      <c r="G361" s="2" t="str">
        <f>IF(VLOOKUP(C361,customers!A$1:I$1001,3,FALSE)=0," ",VLOOKUP(C361,customers!A$1:I$1001,3,FALSE))</f>
        <v>yskipsey9z@spotify.com</v>
      </c>
      <c r="H361" s="2" t="str">
        <f>VLOOKUP(C361,customers!A$1:I$1001,7,FALSE)</f>
        <v>United Kingdom</v>
      </c>
      <c r="I361" s="26" t="str">
        <f>IF(INDEX(products!$A$1:$G$49,MATCH(orders!$D361,products!$A$1:$A$49,0),MATCH(orders!I$1,products!$A$1:$G$1,0))="Rob","Robusta",IF(INDEX(products!$A$1:$G$49,MATCH(orders!$D361,products!$A$1:$A$49,0),MATCH(orders!I$1,products!$A$1:$G$1,0))="Exc","Excelsa",IF(INDEX(products!$A$1:$G$49,MATCH(orders!$D361,products!$A$1:$A$49,0),MATCH(orders!I$1,products!$A$1:$G$1,0))="Ara","Arabica","Liberica")))</f>
        <v>Robusta</v>
      </c>
      <c r="J361" s="26" t="str">
        <f>IF(INDEX(products!$A$1:$G$49,MATCH(orders!$D361,products!$A$1:$A$49,0),MATCH(orders!J$1,products!$A$1:$G$1,0))="M","Medium",IF(INDEX(products!$A$1:$G$49,MATCH(orders!$D361,products!$A$1:$A$49,0),MATCH(orders!J$1,products!$A$1:$G$1,0))="L","Light","Dark"))</f>
        <v>Light</v>
      </c>
      <c r="K361" s="27">
        <f>INDEX(products!$A$1:$G$49,MATCH(orders!$D361,products!$A$1:$A$49,0),MATCH(orders!K$1,products!$A$1:$G$1,0))</f>
        <v>0.2</v>
      </c>
      <c r="L361" s="28">
        <f>INDEX(products!$A$1:$G$49,MATCH(orders!$D361,products!$A$1:$A$49,0),MATCH(orders!L$1,products!$A$1:$G$1,0))</f>
        <v>3.5849999999999995</v>
      </c>
      <c r="M361" s="21">
        <f>E361*L361</f>
        <v>21.509999999999998</v>
      </c>
      <c r="N361" s="7" t="str">
        <f>VLOOKUP(orders!$F361,customers!B$1:I$1001,8,FALSE)</f>
        <v>No</v>
      </c>
    </row>
    <row r="362" spans="1:14" x14ac:dyDescent="0.3">
      <c r="A362" s="12" t="s">
        <v>2521</v>
      </c>
      <c r="B362" s="18">
        <v>44058</v>
      </c>
      <c r="C362" s="12" t="s">
        <v>2522</v>
      </c>
      <c r="D362" s="6" t="s">
        <v>6149</v>
      </c>
      <c r="E362" s="12">
        <v>2</v>
      </c>
      <c r="F362" s="12" t="str">
        <f>VLOOKUP(C362,customers!A$1:I$1001,2,FALSE)</f>
        <v>Nicko Corps</v>
      </c>
      <c r="G362" s="12" t="str">
        <f>IF(VLOOKUP(C362,customers!A$1:I$1001,3,FALSE)=0," ",VLOOKUP(C362,customers!A$1:I$1001,3,FALSE))</f>
        <v>ncorpsa0@gmpg.org</v>
      </c>
      <c r="H362" s="12" t="str">
        <f>VLOOKUP(C362,customers!A$1:I$1001,7,FALSE)</f>
        <v>United States</v>
      </c>
      <c r="I362" s="15" t="str">
        <f>IF(INDEX(products!$A$1:$G$49,MATCH(orders!$D362,products!$A$1:$A$49,0),MATCH(orders!I$1,products!$A$1:$G$1,0))="Rob","Robusta",IF(INDEX(products!$A$1:$G$49,MATCH(orders!$D362,products!$A$1:$A$49,0),MATCH(orders!I$1,products!$A$1:$G$1,0))="Exc","Excelsa",IF(INDEX(products!$A$1:$G$49,MATCH(orders!$D362,products!$A$1:$A$49,0),MATCH(orders!I$1,products!$A$1:$G$1,0))="Ara","Arabica","Liberica")))</f>
        <v>Robusta</v>
      </c>
      <c r="J362" s="15" t="str">
        <f>IF(INDEX(products!$A$1:$G$49,MATCH(orders!$D362,products!$A$1:$A$49,0),MATCH(orders!J$1,products!$A$1:$G$1,0))="M","Medium",IF(INDEX(products!$A$1:$G$49,MATCH(orders!$D362,products!$A$1:$A$49,0),MATCH(orders!J$1,products!$A$1:$G$1,0))="L","Light","Dark"))</f>
        <v>Dark</v>
      </c>
      <c r="K362" s="24">
        <f>INDEX(products!$A$1:$G$49,MATCH(orders!$D362,products!$A$1:$A$49,0),MATCH(orders!K$1,products!$A$1:$G$1,0))</f>
        <v>2.5</v>
      </c>
      <c r="L362" s="25">
        <f>INDEX(products!$A$1:$G$49,MATCH(orders!$D362,products!$A$1:$A$49,0),MATCH(orders!L$1,products!$A$1:$G$1,0))</f>
        <v>20.584999999999997</v>
      </c>
      <c r="M362" s="22">
        <f>E362*L362</f>
        <v>41.169999999999995</v>
      </c>
      <c r="N362" s="6" t="str">
        <f>VLOOKUP(orders!$F362,customers!B$1:I$1001,8,FALSE)</f>
        <v>No</v>
      </c>
    </row>
    <row r="363" spans="1:14" x14ac:dyDescent="0.3">
      <c r="A363" s="2" t="s">
        <v>2521</v>
      </c>
      <c r="B363" s="17">
        <v>44058</v>
      </c>
      <c r="C363" s="2" t="s">
        <v>2522</v>
      </c>
      <c r="D363" s="7" t="s">
        <v>6146</v>
      </c>
      <c r="E363" s="2">
        <v>1</v>
      </c>
      <c r="F363" s="2" t="str">
        <f>VLOOKUP(C363,customers!A$1:I$1001,2,FALSE)</f>
        <v>Nicko Corps</v>
      </c>
      <c r="G363" s="2" t="str">
        <f>IF(VLOOKUP(C363,customers!A$1:I$1001,3,FALSE)=0," ",VLOOKUP(C363,customers!A$1:I$1001,3,FALSE))</f>
        <v>ncorpsa0@gmpg.org</v>
      </c>
      <c r="H363" s="2" t="str">
        <f>VLOOKUP(C363,customers!A$1:I$1001,7,FALSE)</f>
        <v>United States</v>
      </c>
      <c r="I363" s="26" t="str">
        <f>IF(INDEX(products!$A$1:$G$49,MATCH(orders!$D363,products!$A$1:$A$49,0),MATCH(orders!I$1,products!$A$1:$G$1,0))="Rob","Robusta",IF(INDEX(products!$A$1:$G$49,MATCH(orders!$D363,products!$A$1:$A$49,0),MATCH(orders!I$1,products!$A$1:$G$1,0))="Exc","Excelsa",IF(INDEX(products!$A$1:$G$49,MATCH(orders!$D363,products!$A$1:$A$49,0),MATCH(orders!I$1,products!$A$1:$G$1,0))="Ara","Arabica","Liberica")))</f>
        <v>Robusta</v>
      </c>
      <c r="J363" s="26" t="str">
        <f>IF(INDEX(products!$A$1:$G$49,MATCH(orders!$D363,products!$A$1:$A$49,0),MATCH(orders!J$1,products!$A$1:$G$1,0))="M","Medium",IF(INDEX(products!$A$1:$G$49,MATCH(orders!$D363,products!$A$1:$A$49,0),MATCH(orders!J$1,products!$A$1:$G$1,0))="L","Light","Dark"))</f>
        <v>Medium</v>
      </c>
      <c r="K363" s="27">
        <f>INDEX(products!$A$1:$G$49,MATCH(orders!$D363,products!$A$1:$A$49,0),MATCH(orders!K$1,products!$A$1:$G$1,0))</f>
        <v>0.5</v>
      </c>
      <c r="L363" s="28">
        <f>INDEX(products!$A$1:$G$49,MATCH(orders!$D363,products!$A$1:$A$49,0),MATCH(orders!L$1,products!$A$1:$G$1,0))</f>
        <v>5.97</v>
      </c>
      <c r="M363" s="21">
        <f>E363*L363</f>
        <v>5.97</v>
      </c>
      <c r="N363" s="7" t="str">
        <f>VLOOKUP(orders!$F363,customers!B$1:I$1001,8,FALSE)</f>
        <v>No</v>
      </c>
    </row>
    <row r="364" spans="1:14" x14ac:dyDescent="0.3">
      <c r="A364" s="12" t="s">
        <v>2532</v>
      </c>
      <c r="B364" s="18">
        <v>44686</v>
      </c>
      <c r="C364" s="12" t="s">
        <v>2533</v>
      </c>
      <c r="D364" s="6" t="s">
        <v>6171</v>
      </c>
      <c r="E364" s="12">
        <v>5</v>
      </c>
      <c r="F364" s="12" t="str">
        <f>VLOOKUP(C364,customers!A$1:I$1001,2,FALSE)</f>
        <v>Feliks Babber</v>
      </c>
      <c r="G364" s="12" t="str">
        <f>IF(VLOOKUP(C364,customers!A$1:I$1001,3,FALSE)=0," ",VLOOKUP(C364,customers!A$1:I$1001,3,FALSE))</f>
        <v>fbabbera2@stanford.edu</v>
      </c>
      <c r="H364" s="12" t="str">
        <f>VLOOKUP(C364,customers!A$1:I$1001,7,FALSE)</f>
        <v>United States</v>
      </c>
      <c r="I364" s="15" t="str">
        <f>IF(INDEX(products!$A$1:$G$49,MATCH(orders!$D364,products!$A$1:$A$49,0),MATCH(orders!I$1,products!$A$1:$G$1,0))="Rob","Robusta",IF(INDEX(products!$A$1:$G$49,MATCH(orders!$D364,products!$A$1:$A$49,0),MATCH(orders!I$1,products!$A$1:$G$1,0))="Exc","Excelsa",IF(INDEX(products!$A$1:$G$49,MATCH(orders!$D364,products!$A$1:$A$49,0),MATCH(orders!I$1,products!$A$1:$G$1,0))="Ara","Arabica","Liberica")))</f>
        <v>Excelsa</v>
      </c>
      <c r="J364" s="15" t="str">
        <f>IF(INDEX(products!$A$1:$G$49,MATCH(orders!$D364,products!$A$1:$A$49,0),MATCH(orders!J$1,products!$A$1:$G$1,0))="M","Medium",IF(INDEX(products!$A$1:$G$49,MATCH(orders!$D364,products!$A$1:$A$49,0),MATCH(orders!J$1,products!$A$1:$G$1,0))="L","Light","Dark"))</f>
        <v>Light</v>
      </c>
      <c r="K364" s="24">
        <f>INDEX(products!$A$1:$G$49,MATCH(orders!$D364,products!$A$1:$A$49,0),MATCH(orders!K$1,products!$A$1:$G$1,0))</f>
        <v>1</v>
      </c>
      <c r="L364" s="25">
        <f>INDEX(products!$A$1:$G$49,MATCH(orders!$D364,products!$A$1:$A$49,0),MATCH(orders!L$1,products!$A$1:$G$1,0))</f>
        <v>14.85</v>
      </c>
      <c r="M364" s="22">
        <f>E364*L364</f>
        <v>74.25</v>
      </c>
      <c r="N364" s="6" t="str">
        <f>VLOOKUP(orders!$F364,customers!B$1:I$1001,8,FALSE)</f>
        <v>Yes</v>
      </c>
    </row>
    <row r="365" spans="1:14" x14ac:dyDescent="0.3">
      <c r="A365" s="2" t="s">
        <v>2538</v>
      </c>
      <c r="B365" s="17">
        <v>44282</v>
      </c>
      <c r="C365" s="2" t="s">
        <v>2539</v>
      </c>
      <c r="D365" s="7" t="s">
        <v>6162</v>
      </c>
      <c r="E365" s="2">
        <v>6</v>
      </c>
      <c r="F365" s="2" t="str">
        <f>VLOOKUP(C365,customers!A$1:I$1001,2,FALSE)</f>
        <v>Kaja Loxton</v>
      </c>
      <c r="G365" s="2" t="str">
        <f>IF(VLOOKUP(C365,customers!A$1:I$1001,3,FALSE)=0," ",VLOOKUP(C365,customers!A$1:I$1001,3,FALSE))</f>
        <v>kloxtona3@opensource.org</v>
      </c>
      <c r="H365" s="2" t="str">
        <f>VLOOKUP(C365,customers!A$1:I$1001,7,FALSE)</f>
        <v>United States</v>
      </c>
      <c r="I365" s="26" t="str">
        <f>IF(INDEX(products!$A$1:$G$49,MATCH(orders!$D365,products!$A$1:$A$49,0),MATCH(orders!I$1,products!$A$1:$G$1,0))="Rob","Robusta",IF(INDEX(products!$A$1:$G$49,MATCH(orders!$D365,products!$A$1:$A$49,0),MATCH(orders!I$1,products!$A$1:$G$1,0))="Exc","Excelsa",IF(INDEX(products!$A$1:$G$49,MATCH(orders!$D365,products!$A$1:$A$49,0),MATCH(orders!I$1,products!$A$1:$G$1,0))="Ara","Arabica","Liberica")))</f>
        <v>Liberica</v>
      </c>
      <c r="J365" s="26" t="str">
        <f>IF(INDEX(products!$A$1:$G$49,MATCH(orders!$D365,products!$A$1:$A$49,0),MATCH(orders!J$1,products!$A$1:$G$1,0))="M","Medium",IF(INDEX(products!$A$1:$G$49,MATCH(orders!$D365,products!$A$1:$A$49,0),MATCH(orders!J$1,products!$A$1:$G$1,0))="L","Light","Dark"))</f>
        <v>Medium</v>
      </c>
      <c r="K365" s="27">
        <f>INDEX(products!$A$1:$G$49,MATCH(orders!$D365,products!$A$1:$A$49,0),MATCH(orders!K$1,products!$A$1:$G$1,0))</f>
        <v>1</v>
      </c>
      <c r="L365" s="28">
        <f>INDEX(products!$A$1:$G$49,MATCH(orders!$D365,products!$A$1:$A$49,0),MATCH(orders!L$1,products!$A$1:$G$1,0))</f>
        <v>14.55</v>
      </c>
      <c r="M365" s="21">
        <f>E365*L365</f>
        <v>87.300000000000011</v>
      </c>
      <c r="N365" s="7" t="str">
        <f>VLOOKUP(orders!$F365,customers!B$1:I$1001,8,FALSE)</f>
        <v>No</v>
      </c>
    </row>
    <row r="366" spans="1:14" x14ac:dyDescent="0.3">
      <c r="A366" s="12" t="s">
        <v>2543</v>
      </c>
      <c r="B366" s="18">
        <v>43582</v>
      </c>
      <c r="C366" s="12" t="s">
        <v>2544</v>
      </c>
      <c r="D366" s="6" t="s">
        <v>6183</v>
      </c>
      <c r="E366" s="12">
        <v>6</v>
      </c>
      <c r="F366" s="12" t="str">
        <f>VLOOKUP(C366,customers!A$1:I$1001,2,FALSE)</f>
        <v>Parker Tofful</v>
      </c>
      <c r="G366" s="12" t="str">
        <f>IF(VLOOKUP(C366,customers!A$1:I$1001,3,FALSE)=0," ",VLOOKUP(C366,customers!A$1:I$1001,3,FALSE))</f>
        <v>ptoffula4@posterous.com</v>
      </c>
      <c r="H366" s="12" t="str">
        <f>VLOOKUP(C366,customers!A$1:I$1001,7,FALSE)</f>
        <v>United States</v>
      </c>
      <c r="I366" s="15" t="str">
        <f>IF(INDEX(products!$A$1:$G$49,MATCH(orders!$D366,products!$A$1:$A$49,0),MATCH(orders!I$1,products!$A$1:$G$1,0))="Rob","Robusta",IF(INDEX(products!$A$1:$G$49,MATCH(orders!$D366,products!$A$1:$A$49,0),MATCH(orders!I$1,products!$A$1:$G$1,0))="Exc","Excelsa",IF(INDEX(products!$A$1:$G$49,MATCH(orders!$D366,products!$A$1:$A$49,0),MATCH(orders!I$1,products!$A$1:$G$1,0))="Ara","Arabica","Liberica")))</f>
        <v>Excelsa</v>
      </c>
      <c r="J366" s="15" t="str">
        <f>IF(INDEX(products!$A$1:$G$49,MATCH(orders!$D366,products!$A$1:$A$49,0),MATCH(orders!J$1,products!$A$1:$G$1,0))="M","Medium",IF(INDEX(products!$A$1:$G$49,MATCH(orders!$D366,products!$A$1:$A$49,0),MATCH(orders!J$1,products!$A$1:$G$1,0))="L","Light","Dark"))</f>
        <v>Dark</v>
      </c>
      <c r="K366" s="24">
        <f>INDEX(products!$A$1:$G$49,MATCH(orders!$D366,products!$A$1:$A$49,0),MATCH(orders!K$1,products!$A$1:$G$1,0))</f>
        <v>1</v>
      </c>
      <c r="L366" s="25">
        <f>INDEX(products!$A$1:$G$49,MATCH(orders!$D366,products!$A$1:$A$49,0),MATCH(orders!L$1,products!$A$1:$G$1,0))</f>
        <v>12.15</v>
      </c>
      <c r="M366" s="22">
        <f>E366*L366</f>
        <v>72.900000000000006</v>
      </c>
      <c r="N366" s="6" t="str">
        <f>VLOOKUP(orders!$F366,customers!B$1:I$1001,8,FALSE)</f>
        <v>Yes</v>
      </c>
    </row>
    <row r="367" spans="1:14" x14ac:dyDescent="0.3">
      <c r="A367" s="2" t="s">
        <v>2549</v>
      </c>
      <c r="B367" s="17">
        <v>44464</v>
      </c>
      <c r="C367" s="2" t="s">
        <v>2550</v>
      </c>
      <c r="D367" s="7" t="s">
        <v>6169</v>
      </c>
      <c r="E367" s="2">
        <v>1</v>
      </c>
      <c r="F367" s="2" t="str">
        <f>VLOOKUP(C367,customers!A$1:I$1001,2,FALSE)</f>
        <v>Casi Gwinnett</v>
      </c>
      <c r="G367" s="2" t="str">
        <f>IF(VLOOKUP(C367,customers!A$1:I$1001,3,FALSE)=0," ",VLOOKUP(C367,customers!A$1:I$1001,3,FALSE))</f>
        <v>cgwinnetta5@behance.net</v>
      </c>
      <c r="H367" s="2" t="str">
        <f>VLOOKUP(C367,customers!A$1:I$1001,7,FALSE)</f>
        <v>United States</v>
      </c>
      <c r="I367" s="26" t="str">
        <f>IF(INDEX(products!$A$1:$G$49,MATCH(orders!$D367,products!$A$1:$A$49,0),MATCH(orders!I$1,products!$A$1:$G$1,0))="Rob","Robusta",IF(INDEX(products!$A$1:$G$49,MATCH(orders!$D367,products!$A$1:$A$49,0),MATCH(orders!I$1,products!$A$1:$G$1,0))="Exc","Excelsa",IF(INDEX(products!$A$1:$G$49,MATCH(orders!$D367,products!$A$1:$A$49,0),MATCH(orders!I$1,products!$A$1:$G$1,0))="Ara","Arabica","Liberica")))</f>
        <v>Liberica</v>
      </c>
      <c r="J367" s="26" t="str">
        <f>IF(INDEX(products!$A$1:$G$49,MATCH(orders!$D367,products!$A$1:$A$49,0),MATCH(orders!J$1,products!$A$1:$G$1,0))="M","Medium",IF(INDEX(products!$A$1:$G$49,MATCH(orders!$D367,products!$A$1:$A$49,0),MATCH(orders!J$1,products!$A$1:$G$1,0))="L","Light","Dark"))</f>
        <v>Dark</v>
      </c>
      <c r="K367" s="27">
        <f>INDEX(products!$A$1:$G$49,MATCH(orders!$D367,products!$A$1:$A$49,0),MATCH(orders!K$1,products!$A$1:$G$1,0))</f>
        <v>0.5</v>
      </c>
      <c r="L367" s="28">
        <f>INDEX(products!$A$1:$G$49,MATCH(orders!$D367,products!$A$1:$A$49,0),MATCH(orders!L$1,products!$A$1:$G$1,0))</f>
        <v>7.77</v>
      </c>
      <c r="M367" s="21">
        <f>E367*L367</f>
        <v>7.77</v>
      </c>
      <c r="N367" s="7" t="str">
        <f>VLOOKUP(orders!$F367,customers!B$1:I$1001,8,FALSE)</f>
        <v>No</v>
      </c>
    </row>
    <row r="368" spans="1:14" x14ac:dyDescent="0.3">
      <c r="A368" s="12" t="s">
        <v>2554</v>
      </c>
      <c r="B368" s="18">
        <v>43874</v>
      </c>
      <c r="C368" s="12" t="s">
        <v>2555</v>
      </c>
      <c r="D368" s="6" t="s">
        <v>6144</v>
      </c>
      <c r="E368" s="12">
        <v>6</v>
      </c>
      <c r="F368" s="12" t="str">
        <f>VLOOKUP(C368,customers!A$1:I$1001,2,FALSE)</f>
        <v>Saree Ellesworth</v>
      </c>
      <c r="G368" s="12" t="str">
        <f>IF(VLOOKUP(C368,customers!A$1:I$1001,3,FALSE)=0," ",VLOOKUP(C368,customers!A$1:I$1001,3,FALSE))</f>
        <v xml:space="preserve"> </v>
      </c>
      <c r="H368" s="12" t="str">
        <f>VLOOKUP(C368,customers!A$1:I$1001,7,FALSE)</f>
        <v>United States</v>
      </c>
      <c r="I368" s="15" t="str">
        <f>IF(INDEX(products!$A$1:$G$49,MATCH(orders!$D368,products!$A$1:$A$49,0),MATCH(orders!I$1,products!$A$1:$G$1,0))="Rob","Robusta",IF(INDEX(products!$A$1:$G$49,MATCH(orders!$D368,products!$A$1:$A$49,0),MATCH(orders!I$1,products!$A$1:$G$1,0))="Exc","Excelsa",IF(INDEX(products!$A$1:$G$49,MATCH(orders!$D368,products!$A$1:$A$49,0),MATCH(orders!I$1,products!$A$1:$G$1,0))="Ara","Arabica","Liberica")))</f>
        <v>Excelsa</v>
      </c>
      <c r="J368" s="15" t="str">
        <f>IF(INDEX(products!$A$1:$G$49,MATCH(orders!$D368,products!$A$1:$A$49,0),MATCH(orders!J$1,products!$A$1:$G$1,0))="M","Medium",IF(INDEX(products!$A$1:$G$49,MATCH(orders!$D368,products!$A$1:$A$49,0),MATCH(orders!J$1,products!$A$1:$G$1,0))="L","Light","Dark"))</f>
        <v>Dark</v>
      </c>
      <c r="K368" s="24">
        <f>INDEX(products!$A$1:$G$49,MATCH(orders!$D368,products!$A$1:$A$49,0),MATCH(orders!K$1,products!$A$1:$G$1,0))</f>
        <v>0.5</v>
      </c>
      <c r="L368" s="25">
        <f>INDEX(products!$A$1:$G$49,MATCH(orders!$D368,products!$A$1:$A$49,0),MATCH(orders!L$1,products!$A$1:$G$1,0))</f>
        <v>7.29</v>
      </c>
      <c r="M368" s="22">
        <f>E368*L368</f>
        <v>43.74</v>
      </c>
      <c r="N368" s="6" t="str">
        <f>VLOOKUP(orders!$F368,customers!B$1:I$1001,8,FALSE)</f>
        <v>No</v>
      </c>
    </row>
    <row r="369" spans="1:14" x14ac:dyDescent="0.3">
      <c r="A369" s="2" t="s">
        <v>2559</v>
      </c>
      <c r="B369" s="17">
        <v>44393</v>
      </c>
      <c r="C369" s="2" t="s">
        <v>2560</v>
      </c>
      <c r="D369" s="7" t="s">
        <v>6159</v>
      </c>
      <c r="E369" s="2">
        <v>2</v>
      </c>
      <c r="F369" s="2" t="str">
        <f>VLOOKUP(C369,customers!A$1:I$1001,2,FALSE)</f>
        <v>Silvio Iorizzi</v>
      </c>
      <c r="G369" s="2" t="str">
        <f>IF(VLOOKUP(C369,customers!A$1:I$1001,3,FALSE)=0," ",VLOOKUP(C369,customers!A$1:I$1001,3,FALSE))</f>
        <v xml:space="preserve"> </v>
      </c>
      <c r="H369" s="2" t="str">
        <f>VLOOKUP(C369,customers!A$1:I$1001,7,FALSE)</f>
        <v>United States</v>
      </c>
      <c r="I369" s="26" t="str">
        <f>IF(INDEX(products!$A$1:$G$49,MATCH(orders!$D369,products!$A$1:$A$49,0),MATCH(orders!I$1,products!$A$1:$G$1,0))="Rob","Robusta",IF(INDEX(products!$A$1:$G$49,MATCH(orders!$D369,products!$A$1:$A$49,0),MATCH(orders!I$1,products!$A$1:$G$1,0))="Exc","Excelsa",IF(INDEX(products!$A$1:$G$49,MATCH(orders!$D369,products!$A$1:$A$49,0),MATCH(orders!I$1,products!$A$1:$G$1,0))="Ara","Arabica","Liberica")))</f>
        <v>Liberica</v>
      </c>
      <c r="J369" s="26" t="str">
        <f>IF(INDEX(products!$A$1:$G$49,MATCH(orders!$D369,products!$A$1:$A$49,0),MATCH(orders!J$1,products!$A$1:$G$1,0))="M","Medium",IF(INDEX(products!$A$1:$G$49,MATCH(orders!$D369,products!$A$1:$A$49,0),MATCH(orders!J$1,products!$A$1:$G$1,0))="L","Light","Dark"))</f>
        <v>Medium</v>
      </c>
      <c r="K369" s="27">
        <f>INDEX(products!$A$1:$G$49,MATCH(orders!$D369,products!$A$1:$A$49,0),MATCH(orders!K$1,products!$A$1:$G$1,0))</f>
        <v>0.2</v>
      </c>
      <c r="L369" s="28">
        <f>INDEX(products!$A$1:$G$49,MATCH(orders!$D369,products!$A$1:$A$49,0),MATCH(orders!L$1,products!$A$1:$G$1,0))</f>
        <v>4.3650000000000002</v>
      </c>
      <c r="M369" s="21">
        <f>E369*L369</f>
        <v>8.73</v>
      </c>
      <c r="N369" s="7" t="str">
        <f>VLOOKUP(orders!$F369,customers!B$1:I$1001,8,FALSE)</f>
        <v>Yes</v>
      </c>
    </row>
    <row r="370" spans="1:14" x14ac:dyDescent="0.3">
      <c r="A370" s="12" t="s">
        <v>2563</v>
      </c>
      <c r="B370" s="18">
        <v>44692</v>
      </c>
      <c r="C370" s="12" t="s">
        <v>2564</v>
      </c>
      <c r="D370" s="6" t="s">
        <v>6166</v>
      </c>
      <c r="E370" s="12">
        <v>2</v>
      </c>
      <c r="F370" s="12" t="str">
        <f>VLOOKUP(C370,customers!A$1:I$1001,2,FALSE)</f>
        <v>Leesa Flaonier</v>
      </c>
      <c r="G370" s="12" t="str">
        <f>IF(VLOOKUP(C370,customers!A$1:I$1001,3,FALSE)=0," ",VLOOKUP(C370,customers!A$1:I$1001,3,FALSE))</f>
        <v>lflaoniera8@wordpress.org</v>
      </c>
      <c r="H370" s="12" t="str">
        <f>VLOOKUP(C370,customers!A$1:I$1001,7,FALSE)</f>
        <v>United States</v>
      </c>
      <c r="I370" s="15" t="str">
        <f>IF(INDEX(products!$A$1:$G$49,MATCH(orders!$D370,products!$A$1:$A$49,0),MATCH(orders!I$1,products!$A$1:$G$1,0))="Rob","Robusta",IF(INDEX(products!$A$1:$G$49,MATCH(orders!$D370,products!$A$1:$A$49,0),MATCH(orders!I$1,products!$A$1:$G$1,0))="Exc","Excelsa",IF(INDEX(products!$A$1:$G$49,MATCH(orders!$D370,products!$A$1:$A$49,0),MATCH(orders!I$1,products!$A$1:$G$1,0))="Ara","Arabica","Liberica")))</f>
        <v>Excelsa</v>
      </c>
      <c r="J370" s="15" t="str">
        <f>IF(INDEX(products!$A$1:$G$49,MATCH(orders!$D370,products!$A$1:$A$49,0),MATCH(orders!J$1,products!$A$1:$G$1,0))="M","Medium",IF(INDEX(products!$A$1:$G$49,MATCH(orders!$D370,products!$A$1:$A$49,0),MATCH(orders!J$1,products!$A$1:$G$1,0))="L","Light","Dark"))</f>
        <v>Medium</v>
      </c>
      <c r="K370" s="24">
        <f>INDEX(products!$A$1:$G$49,MATCH(orders!$D370,products!$A$1:$A$49,0),MATCH(orders!K$1,products!$A$1:$G$1,0))</f>
        <v>2.5</v>
      </c>
      <c r="L370" s="25">
        <f>INDEX(products!$A$1:$G$49,MATCH(orders!$D370,products!$A$1:$A$49,0),MATCH(orders!L$1,products!$A$1:$G$1,0))</f>
        <v>31.624999999999996</v>
      </c>
      <c r="M370" s="22">
        <f>E370*L370</f>
        <v>63.249999999999993</v>
      </c>
      <c r="N370" s="6" t="str">
        <f>VLOOKUP(orders!$F370,customers!B$1:I$1001,8,FALSE)</f>
        <v>No</v>
      </c>
    </row>
    <row r="371" spans="1:14" x14ac:dyDescent="0.3">
      <c r="A371" s="2" t="s">
        <v>2569</v>
      </c>
      <c r="B371" s="17">
        <v>43500</v>
      </c>
      <c r="C371" s="2" t="s">
        <v>2570</v>
      </c>
      <c r="D371" s="7" t="s">
        <v>6176</v>
      </c>
      <c r="E371" s="2">
        <v>1</v>
      </c>
      <c r="F371" s="2" t="str">
        <f>VLOOKUP(C371,customers!A$1:I$1001,2,FALSE)</f>
        <v>Abba Pummell</v>
      </c>
      <c r="G371" s="2" t="str">
        <f>IF(VLOOKUP(C371,customers!A$1:I$1001,3,FALSE)=0," ",VLOOKUP(C371,customers!A$1:I$1001,3,FALSE))</f>
        <v xml:space="preserve"> </v>
      </c>
      <c r="H371" s="2" t="str">
        <f>VLOOKUP(C371,customers!A$1:I$1001,7,FALSE)</f>
        <v>United States</v>
      </c>
      <c r="I371" s="26" t="str">
        <f>IF(INDEX(products!$A$1:$G$49,MATCH(orders!$D371,products!$A$1:$A$49,0),MATCH(orders!I$1,products!$A$1:$G$1,0))="Rob","Robusta",IF(INDEX(products!$A$1:$G$49,MATCH(orders!$D371,products!$A$1:$A$49,0),MATCH(orders!I$1,products!$A$1:$G$1,0))="Exc","Excelsa",IF(INDEX(products!$A$1:$G$49,MATCH(orders!$D371,products!$A$1:$A$49,0),MATCH(orders!I$1,products!$A$1:$G$1,0))="Ara","Arabica","Liberica")))</f>
        <v>Excelsa</v>
      </c>
      <c r="J371" s="26" t="str">
        <f>IF(INDEX(products!$A$1:$G$49,MATCH(orders!$D371,products!$A$1:$A$49,0),MATCH(orders!J$1,products!$A$1:$G$1,0))="M","Medium",IF(INDEX(products!$A$1:$G$49,MATCH(orders!$D371,products!$A$1:$A$49,0),MATCH(orders!J$1,products!$A$1:$G$1,0))="L","Light","Dark"))</f>
        <v>Light</v>
      </c>
      <c r="K371" s="27">
        <f>INDEX(products!$A$1:$G$49,MATCH(orders!$D371,products!$A$1:$A$49,0),MATCH(orders!K$1,products!$A$1:$G$1,0))</f>
        <v>0.5</v>
      </c>
      <c r="L371" s="28">
        <f>INDEX(products!$A$1:$G$49,MATCH(orders!$D371,products!$A$1:$A$49,0),MATCH(orders!L$1,products!$A$1:$G$1,0))</f>
        <v>8.91</v>
      </c>
      <c r="M371" s="21">
        <f>E371*L371</f>
        <v>8.91</v>
      </c>
      <c r="N371" s="7" t="str">
        <f>VLOOKUP(orders!$F371,customers!B$1:I$1001,8,FALSE)</f>
        <v>Yes</v>
      </c>
    </row>
    <row r="372" spans="1:14" x14ac:dyDescent="0.3">
      <c r="A372" s="12" t="s">
        <v>2573</v>
      </c>
      <c r="B372" s="18">
        <v>43501</v>
      </c>
      <c r="C372" s="12" t="s">
        <v>2574</v>
      </c>
      <c r="D372" s="6" t="s">
        <v>6183</v>
      </c>
      <c r="E372" s="12">
        <v>2</v>
      </c>
      <c r="F372" s="12" t="str">
        <f>VLOOKUP(C372,customers!A$1:I$1001,2,FALSE)</f>
        <v>Corinna Catcheside</v>
      </c>
      <c r="G372" s="12" t="str">
        <f>IF(VLOOKUP(C372,customers!A$1:I$1001,3,FALSE)=0," ",VLOOKUP(C372,customers!A$1:I$1001,3,FALSE))</f>
        <v>ccatchesideaa@macromedia.com</v>
      </c>
      <c r="H372" s="12" t="str">
        <f>VLOOKUP(C372,customers!A$1:I$1001,7,FALSE)</f>
        <v>United States</v>
      </c>
      <c r="I372" s="15" t="str">
        <f>IF(INDEX(products!$A$1:$G$49,MATCH(orders!$D372,products!$A$1:$A$49,0),MATCH(orders!I$1,products!$A$1:$G$1,0))="Rob","Robusta",IF(INDEX(products!$A$1:$G$49,MATCH(orders!$D372,products!$A$1:$A$49,0),MATCH(orders!I$1,products!$A$1:$G$1,0))="Exc","Excelsa",IF(INDEX(products!$A$1:$G$49,MATCH(orders!$D372,products!$A$1:$A$49,0),MATCH(orders!I$1,products!$A$1:$G$1,0))="Ara","Arabica","Liberica")))</f>
        <v>Excelsa</v>
      </c>
      <c r="J372" s="15" t="str">
        <f>IF(INDEX(products!$A$1:$G$49,MATCH(orders!$D372,products!$A$1:$A$49,0),MATCH(orders!J$1,products!$A$1:$G$1,0))="M","Medium",IF(INDEX(products!$A$1:$G$49,MATCH(orders!$D372,products!$A$1:$A$49,0),MATCH(orders!J$1,products!$A$1:$G$1,0))="L","Light","Dark"))</f>
        <v>Dark</v>
      </c>
      <c r="K372" s="24">
        <f>INDEX(products!$A$1:$G$49,MATCH(orders!$D372,products!$A$1:$A$49,0),MATCH(orders!K$1,products!$A$1:$G$1,0))</f>
        <v>1</v>
      </c>
      <c r="L372" s="25">
        <f>INDEX(products!$A$1:$G$49,MATCH(orders!$D372,products!$A$1:$A$49,0),MATCH(orders!L$1,products!$A$1:$G$1,0))</f>
        <v>12.15</v>
      </c>
      <c r="M372" s="22">
        <f>E372*L372</f>
        <v>24.3</v>
      </c>
      <c r="N372" s="6" t="str">
        <f>VLOOKUP(orders!$F372,customers!B$1:I$1001,8,FALSE)</f>
        <v>Yes</v>
      </c>
    </row>
    <row r="373" spans="1:14" x14ac:dyDescent="0.3">
      <c r="A373" s="2" t="s">
        <v>2579</v>
      </c>
      <c r="B373" s="17">
        <v>44705</v>
      </c>
      <c r="C373" s="2" t="s">
        <v>2580</v>
      </c>
      <c r="D373" s="7" t="s">
        <v>6180</v>
      </c>
      <c r="E373" s="2">
        <v>6</v>
      </c>
      <c r="F373" s="2" t="str">
        <f>VLOOKUP(C373,customers!A$1:I$1001,2,FALSE)</f>
        <v>Cortney Gibbonson</v>
      </c>
      <c r="G373" s="2" t="str">
        <f>IF(VLOOKUP(C373,customers!A$1:I$1001,3,FALSE)=0," ",VLOOKUP(C373,customers!A$1:I$1001,3,FALSE))</f>
        <v>cgibbonsonab@accuweather.com</v>
      </c>
      <c r="H373" s="2" t="str">
        <f>VLOOKUP(C373,customers!A$1:I$1001,7,FALSE)</f>
        <v>United States</v>
      </c>
      <c r="I373" s="26" t="str">
        <f>IF(INDEX(products!$A$1:$G$49,MATCH(orders!$D373,products!$A$1:$A$49,0),MATCH(orders!I$1,products!$A$1:$G$1,0))="Rob","Robusta",IF(INDEX(products!$A$1:$G$49,MATCH(orders!$D373,products!$A$1:$A$49,0),MATCH(orders!I$1,products!$A$1:$G$1,0))="Exc","Excelsa",IF(INDEX(products!$A$1:$G$49,MATCH(orders!$D373,products!$A$1:$A$49,0),MATCH(orders!I$1,products!$A$1:$G$1,0))="Ara","Arabica","Liberica")))</f>
        <v>Arabica</v>
      </c>
      <c r="J373" s="26" t="str">
        <f>IF(INDEX(products!$A$1:$G$49,MATCH(orders!$D373,products!$A$1:$A$49,0),MATCH(orders!J$1,products!$A$1:$G$1,0))="M","Medium",IF(INDEX(products!$A$1:$G$49,MATCH(orders!$D373,products!$A$1:$A$49,0),MATCH(orders!J$1,products!$A$1:$G$1,0))="L","Light","Dark"))</f>
        <v>Light</v>
      </c>
      <c r="K373" s="27">
        <f>INDEX(products!$A$1:$G$49,MATCH(orders!$D373,products!$A$1:$A$49,0),MATCH(orders!K$1,products!$A$1:$G$1,0))</f>
        <v>0.5</v>
      </c>
      <c r="L373" s="28">
        <f>INDEX(products!$A$1:$G$49,MATCH(orders!$D373,products!$A$1:$A$49,0),MATCH(orders!L$1,products!$A$1:$G$1,0))</f>
        <v>7.77</v>
      </c>
      <c r="M373" s="21">
        <f>E373*L373</f>
        <v>46.62</v>
      </c>
      <c r="N373" s="7" t="str">
        <f>VLOOKUP(orders!$F373,customers!B$1:I$1001,8,FALSE)</f>
        <v>Yes</v>
      </c>
    </row>
    <row r="374" spans="1:14" x14ac:dyDescent="0.3">
      <c r="A374" s="12" t="s">
        <v>2585</v>
      </c>
      <c r="B374" s="18">
        <v>44108</v>
      </c>
      <c r="C374" s="12" t="s">
        <v>2586</v>
      </c>
      <c r="D374" s="6" t="s">
        <v>6173</v>
      </c>
      <c r="E374" s="12">
        <v>6</v>
      </c>
      <c r="F374" s="12" t="str">
        <f>VLOOKUP(C374,customers!A$1:I$1001,2,FALSE)</f>
        <v>Terri Farra</v>
      </c>
      <c r="G374" s="12" t="str">
        <f>IF(VLOOKUP(C374,customers!A$1:I$1001,3,FALSE)=0," ",VLOOKUP(C374,customers!A$1:I$1001,3,FALSE))</f>
        <v>tfarraac@behance.net</v>
      </c>
      <c r="H374" s="12" t="str">
        <f>VLOOKUP(C374,customers!A$1:I$1001,7,FALSE)</f>
        <v>United States</v>
      </c>
      <c r="I374" s="15" t="str">
        <f>IF(INDEX(products!$A$1:$G$49,MATCH(orders!$D374,products!$A$1:$A$49,0),MATCH(orders!I$1,products!$A$1:$G$1,0))="Rob","Robusta",IF(INDEX(products!$A$1:$G$49,MATCH(orders!$D374,products!$A$1:$A$49,0),MATCH(orders!I$1,products!$A$1:$G$1,0))="Exc","Excelsa",IF(INDEX(products!$A$1:$G$49,MATCH(orders!$D374,products!$A$1:$A$49,0),MATCH(orders!I$1,products!$A$1:$G$1,0))="Ara","Arabica","Liberica")))</f>
        <v>Robusta</v>
      </c>
      <c r="J374" s="15" t="str">
        <f>IF(INDEX(products!$A$1:$G$49,MATCH(orders!$D374,products!$A$1:$A$49,0),MATCH(orders!J$1,products!$A$1:$G$1,0))="M","Medium",IF(INDEX(products!$A$1:$G$49,MATCH(orders!$D374,products!$A$1:$A$49,0),MATCH(orders!J$1,products!$A$1:$G$1,0))="L","Light","Dark"))</f>
        <v>Light</v>
      </c>
      <c r="K374" s="24">
        <f>INDEX(products!$A$1:$G$49,MATCH(orders!$D374,products!$A$1:$A$49,0),MATCH(orders!K$1,products!$A$1:$G$1,0))</f>
        <v>0.5</v>
      </c>
      <c r="L374" s="25">
        <f>INDEX(products!$A$1:$G$49,MATCH(orders!$D374,products!$A$1:$A$49,0),MATCH(orders!L$1,products!$A$1:$G$1,0))</f>
        <v>7.169999999999999</v>
      </c>
      <c r="M374" s="22">
        <f>E374*L374</f>
        <v>43.019999999999996</v>
      </c>
      <c r="N374" s="6" t="str">
        <f>VLOOKUP(orders!$F374,customers!B$1:I$1001,8,FALSE)</f>
        <v>No</v>
      </c>
    </row>
    <row r="375" spans="1:14" x14ac:dyDescent="0.3">
      <c r="A375" s="2" t="s">
        <v>2591</v>
      </c>
      <c r="B375" s="17">
        <v>44742</v>
      </c>
      <c r="C375" s="2" t="s">
        <v>2592</v>
      </c>
      <c r="D375" s="7" t="s">
        <v>6158</v>
      </c>
      <c r="E375" s="2">
        <v>3</v>
      </c>
      <c r="F375" s="2" t="str">
        <f>VLOOKUP(C375,customers!A$1:I$1001,2,FALSE)</f>
        <v>Corney Curme</v>
      </c>
      <c r="G375" s="2" t="str">
        <f>IF(VLOOKUP(C375,customers!A$1:I$1001,3,FALSE)=0," ",VLOOKUP(C375,customers!A$1:I$1001,3,FALSE))</f>
        <v xml:space="preserve"> </v>
      </c>
      <c r="H375" s="2" t="str">
        <f>VLOOKUP(C375,customers!A$1:I$1001,7,FALSE)</f>
        <v>Ireland</v>
      </c>
      <c r="I375" s="26" t="str">
        <f>IF(INDEX(products!$A$1:$G$49,MATCH(orders!$D375,products!$A$1:$A$49,0),MATCH(orders!I$1,products!$A$1:$G$1,0))="Rob","Robusta",IF(INDEX(products!$A$1:$G$49,MATCH(orders!$D375,products!$A$1:$A$49,0),MATCH(orders!I$1,products!$A$1:$G$1,0))="Exc","Excelsa",IF(INDEX(products!$A$1:$G$49,MATCH(orders!$D375,products!$A$1:$A$49,0),MATCH(orders!I$1,products!$A$1:$G$1,0))="Ara","Arabica","Liberica")))</f>
        <v>Arabica</v>
      </c>
      <c r="J375" s="26" t="str">
        <f>IF(INDEX(products!$A$1:$G$49,MATCH(orders!$D375,products!$A$1:$A$49,0),MATCH(orders!J$1,products!$A$1:$G$1,0))="M","Medium",IF(INDEX(products!$A$1:$G$49,MATCH(orders!$D375,products!$A$1:$A$49,0),MATCH(orders!J$1,products!$A$1:$G$1,0))="L","Light","Dark"))</f>
        <v>Dark</v>
      </c>
      <c r="K375" s="27">
        <f>INDEX(products!$A$1:$G$49,MATCH(orders!$D375,products!$A$1:$A$49,0),MATCH(orders!K$1,products!$A$1:$G$1,0))</f>
        <v>0.5</v>
      </c>
      <c r="L375" s="28">
        <f>INDEX(products!$A$1:$G$49,MATCH(orders!$D375,products!$A$1:$A$49,0),MATCH(orders!L$1,products!$A$1:$G$1,0))</f>
        <v>5.97</v>
      </c>
      <c r="M375" s="21">
        <f>E375*L375</f>
        <v>17.91</v>
      </c>
      <c r="N375" s="7" t="str">
        <f>VLOOKUP(orders!$F375,customers!B$1:I$1001,8,FALSE)</f>
        <v>Yes</v>
      </c>
    </row>
    <row r="376" spans="1:14" x14ac:dyDescent="0.3">
      <c r="A376" s="12" t="s">
        <v>2597</v>
      </c>
      <c r="B376" s="18">
        <v>44125</v>
      </c>
      <c r="C376" s="12" t="s">
        <v>2598</v>
      </c>
      <c r="D376" s="6" t="s">
        <v>6161</v>
      </c>
      <c r="E376" s="12">
        <v>4</v>
      </c>
      <c r="F376" s="12" t="str">
        <f>VLOOKUP(C376,customers!A$1:I$1001,2,FALSE)</f>
        <v>Gothart Bamfield</v>
      </c>
      <c r="G376" s="12" t="str">
        <f>IF(VLOOKUP(C376,customers!A$1:I$1001,3,FALSE)=0," ",VLOOKUP(C376,customers!A$1:I$1001,3,FALSE))</f>
        <v>gbamfieldae@yellowpages.com</v>
      </c>
      <c r="H376" s="12" t="str">
        <f>VLOOKUP(C376,customers!A$1:I$1001,7,FALSE)</f>
        <v>United States</v>
      </c>
      <c r="I376" s="15" t="str">
        <f>IF(INDEX(products!$A$1:$G$49,MATCH(orders!$D376,products!$A$1:$A$49,0),MATCH(orders!I$1,products!$A$1:$G$1,0))="Rob","Robusta",IF(INDEX(products!$A$1:$G$49,MATCH(orders!$D376,products!$A$1:$A$49,0),MATCH(orders!I$1,products!$A$1:$G$1,0))="Exc","Excelsa",IF(INDEX(products!$A$1:$G$49,MATCH(orders!$D376,products!$A$1:$A$49,0),MATCH(orders!I$1,products!$A$1:$G$1,0))="Ara","Arabica","Liberica")))</f>
        <v>Liberica</v>
      </c>
      <c r="J376" s="15" t="str">
        <f>IF(INDEX(products!$A$1:$G$49,MATCH(orders!$D376,products!$A$1:$A$49,0),MATCH(orders!J$1,products!$A$1:$G$1,0))="M","Medium",IF(INDEX(products!$A$1:$G$49,MATCH(orders!$D376,products!$A$1:$A$49,0),MATCH(orders!J$1,products!$A$1:$G$1,0))="L","Light","Dark"))</f>
        <v>Light</v>
      </c>
      <c r="K376" s="24">
        <f>INDEX(products!$A$1:$G$49,MATCH(orders!$D376,products!$A$1:$A$49,0),MATCH(orders!K$1,products!$A$1:$G$1,0))</f>
        <v>0.5</v>
      </c>
      <c r="L376" s="25">
        <f>INDEX(products!$A$1:$G$49,MATCH(orders!$D376,products!$A$1:$A$49,0),MATCH(orders!L$1,products!$A$1:$G$1,0))</f>
        <v>9.51</v>
      </c>
      <c r="M376" s="22">
        <f>E376*L376</f>
        <v>38.04</v>
      </c>
      <c r="N376" s="6" t="str">
        <f>VLOOKUP(orders!$F376,customers!B$1:I$1001,8,FALSE)</f>
        <v>Yes</v>
      </c>
    </row>
    <row r="377" spans="1:14" x14ac:dyDescent="0.3">
      <c r="A377" s="2" t="s">
        <v>2603</v>
      </c>
      <c r="B377" s="17">
        <v>44120</v>
      </c>
      <c r="C377" s="2" t="s">
        <v>2604</v>
      </c>
      <c r="D377" s="7" t="s">
        <v>6152</v>
      </c>
      <c r="E377" s="2">
        <v>2</v>
      </c>
      <c r="F377" s="2" t="str">
        <f>VLOOKUP(C377,customers!A$1:I$1001,2,FALSE)</f>
        <v>Waylin Hollingdale</v>
      </c>
      <c r="G377" s="2" t="str">
        <f>IF(VLOOKUP(C377,customers!A$1:I$1001,3,FALSE)=0," ",VLOOKUP(C377,customers!A$1:I$1001,3,FALSE))</f>
        <v>whollingdaleaf@about.me</v>
      </c>
      <c r="H377" s="2" t="str">
        <f>VLOOKUP(C377,customers!A$1:I$1001,7,FALSE)</f>
        <v>United States</v>
      </c>
      <c r="I377" s="26" t="str">
        <f>IF(INDEX(products!$A$1:$G$49,MATCH(orders!$D377,products!$A$1:$A$49,0),MATCH(orders!I$1,products!$A$1:$G$1,0))="Rob","Robusta",IF(INDEX(products!$A$1:$G$49,MATCH(orders!$D377,products!$A$1:$A$49,0),MATCH(orders!I$1,products!$A$1:$G$1,0))="Exc","Excelsa",IF(INDEX(products!$A$1:$G$49,MATCH(orders!$D377,products!$A$1:$A$49,0),MATCH(orders!I$1,products!$A$1:$G$1,0))="Ara","Arabica","Liberica")))</f>
        <v>Arabica</v>
      </c>
      <c r="J377" s="26" t="str">
        <f>IF(INDEX(products!$A$1:$G$49,MATCH(orders!$D377,products!$A$1:$A$49,0),MATCH(orders!J$1,products!$A$1:$G$1,0))="M","Medium",IF(INDEX(products!$A$1:$G$49,MATCH(orders!$D377,products!$A$1:$A$49,0),MATCH(orders!J$1,products!$A$1:$G$1,0))="L","Light","Dark"))</f>
        <v>Medium</v>
      </c>
      <c r="K377" s="27">
        <f>INDEX(products!$A$1:$G$49,MATCH(orders!$D377,products!$A$1:$A$49,0),MATCH(orders!K$1,products!$A$1:$G$1,0))</f>
        <v>0.2</v>
      </c>
      <c r="L377" s="28">
        <f>INDEX(products!$A$1:$G$49,MATCH(orders!$D377,products!$A$1:$A$49,0),MATCH(orders!L$1,products!$A$1:$G$1,0))</f>
        <v>3.375</v>
      </c>
      <c r="M377" s="21">
        <f>E377*L377</f>
        <v>6.75</v>
      </c>
      <c r="N377" s="7" t="str">
        <f>VLOOKUP(orders!$F377,customers!B$1:I$1001,8,FALSE)</f>
        <v>Yes</v>
      </c>
    </row>
    <row r="378" spans="1:14" x14ac:dyDescent="0.3">
      <c r="A378" s="12" t="s">
        <v>2609</v>
      </c>
      <c r="B378" s="18">
        <v>44097</v>
      </c>
      <c r="C378" s="12" t="s">
        <v>2610</v>
      </c>
      <c r="D378" s="6" t="s">
        <v>6146</v>
      </c>
      <c r="E378" s="12">
        <v>1</v>
      </c>
      <c r="F378" s="12" t="str">
        <f>VLOOKUP(C378,customers!A$1:I$1001,2,FALSE)</f>
        <v>Judd De Leek</v>
      </c>
      <c r="G378" s="12" t="str">
        <f>IF(VLOOKUP(C378,customers!A$1:I$1001,3,FALSE)=0," ",VLOOKUP(C378,customers!A$1:I$1001,3,FALSE))</f>
        <v>jdeag@xrea.com</v>
      </c>
      <c r="H378" s="12" t="str">
        <f>VLOOKUP(C378,customers!A$1:I$1001,7,FALSE)</f>
        <v>United States</v>
      </c>
      <c r="I378" s="15" t="str">
        <f>IF(INDEX(products!$A$1:$G$49,MATCH(orders!$D378,products!$A$1:$A$49,0),MATCH(orders!I$1,products!$A$1:$G$1,0))="Rob","Robusta",IF(INDEX(products!$A$1:$G$49,MATCH(orders!$D378,products!$A$1:$A$49,0),MATCH(orders!I$1,products!$A$1:$G$1,0))="Exc","Excelsa",IF(INDEX(products!$A$1:$G$49,MATCH(orders!$D378,products!$A$1:$A$49,0),MATCH(orders!I$1,products!$A$1:$G$1,0))="Ara","Arabica","Liberica")))</f>
        <v>Robusta</v>
      </c>
      <c r="J378" s="15" t="str">
        <f>IF(INDEX(products!$A$1:$G$49,MATCH(orders!$D378,products!$A$1:$A$49,0),MATCH(orders!J$1,products!$A$1:$G$1,0))="M","Medium",IF(INDEX(products!$A$1:$G$49,MATCH(orders!$D378,products!$A$1:$A$49,0),MATCH(orders!J$1,products!$A$1:$G$1,0))="L","Light","Dark"))</f>
        <v>Medium</v>
      </c>
      <c r="K378" s="24">
        <f>INDEX(products!$A$1:$G$49,MATCH(orders!$D378,products!$A$1:$A$49,0),MATCH(orders!K$1,products!$A$1:$G$1,0))</f>
        <v>0.5</v>
      </c>
      <c r="L378" s="25">
        <f>INDEX(products!$A$1:$G$49,MATCH(orders!$D378,products!$A$1:$A$49,0),MATCH(orders!L$1,products!$A$1:$G$1,0))</f>
        <v>5.97</v>
      </c>
      <c r="M378" s="22">
        <f>E378*L378</f>
        <v>5.97</v>
      </c>
      <c r="N378" s="6" t="str">
        <f>VLOOKUP(orders!$F378,customers!B$1:I$1001,8,FALSE)</f>
        <v>Yes</v>
      </c>
    </row>
    <row r="379" spans="1:14" x14ac:dyDescent="0.3">
      <c r="A379" s="2" t="s">
        <v>2615</v>
      </c>
      <c r="B379" s="17">
        <v>43532</v>
      </c>
      <c r="C379" s="2" t="s">
        <v>2616</v>
      </c>
      <c r="D379" s="7" t="s">
        <v>6163</v>
      </c>
      <c r="E379" s="2">
        <v>3</v>
      </c>
      <c r="F379" s="2" t="str">
        <f>VLOOKUP(C379,customers!A$1:I$1001,2,FALSE)</f>
        <v>Vanya Skullet</v>
      </c>
      <c r="G379" s="2" t="str">
        <f>IF(VLOOKUP(C379,customers!A$1:I$1001,3,FALSE)=0," ",VLOOKUP(C379,customers!A$1:I$1001,3,FALSE))</f>
        <v>vskulletah@tinyurl.com</v>
      </c>
      <c r="H379" s="2" t="str">
        <f>VLOOKUP(C379,customers!A$1:I$1001,7,FALSE)</f>
        <v>Ireland</v>
      </c>
      <c r="I379" s="26" t="str">
        <f>IF(INDEX(products!$A$1:$G$49,MATCH(orders!$D379,products!$A$1:$A$49,0),MATCH(orders!I$1,products!$A$1:$G$1,0))="Rob","Robusta",IF(INDEX(products!$A$1:$G$49,MATCH(orders!$D379,products!$A$1:$A$49,0),MATCH(orders!I$1,products!$A$1:$G$1,0))="Exc","Excelsa",IF(INDEX(products!$A$1:$G$49,MATCH(orders!$D379,products!$A$1:$A$49,0),MATCH(orders!I$1,products!$A$1:$G$1,0))="Ara","Arabica","Liberica")))</f>
        <v>Robusta</v>
      </c>
      <c r="J379" s="26" t="str">
        <f>IF(INDEX(products!$A$1:$G$49,MATCH(orders!$D379,products!$A$1:$A$49,0),MATCH(orders!J$1,products!$A$1:$G$1,0))="M","Medium",IF(INDEX(products!$A$1:$G$49,MATCH(orders!$D379,products!$A$1:$A$49,0),MATCH(orders!J$1,products!$A$1:$G$1,0))="L","Light","Dark"))</f>
        <v>Dark</v>
      </c>
      <c r="K379" s="27">
        <f>INDEX(products!$A$1:$G$49,MATCH(orders!$D379,products!$A$1:$A$49,0),MATCH(orders!K$1,products!$A$1:$G$1,0))</f>
        <v>0.2</v>
      </c>
      <c r="L379" s="28">
        <f>INDEX(products!$A$1:$G$49,MATCH(orders!$D379,products!$A$1:$A$49,0),MATCH(orders!L$1,products!$A$1:$G$1,0))</f>
        <v>2.6849999999999996</v>
      </c>
      <c r="M379" s="21">
        <f>E379*L379</f>
        <v>8.0549999999999997</v>
      </c>
      <c r="N379" s="7" t="str">
        <f>VLOOKUP(orders!$F379,customers!B$1:I$1001,8,FALSE)</f>
        <v>No</v>
      </c>
    </row>
    <row r="380" spans="1:14" x14ac:dyDescent="0.3">
      <c r="A380" s="12" t="s">
        <v>2621</v>
      </c>
      <c r="B380" s="18">
        <v>44377</v>
      </c>
      <c r="C380" s="12" t="s">
        <v>2622</v>
      </c>
      <c r="D380" s="6" t="s">
        <v>6180</v>
      </c>
      <c r="E380" s="12">
        <v>3</v>
      </c>
      <c r="F380" s="12" t="str">
        <f>VLOOKUP(C380,customers!A$1:I$1001,2,FALSE)</f>
        <v>Jany Rudeforth</v>
      </c>
      <c r="G380" s="12" t="str">
        <f>IF(VLOOKUP(C380,customers!A$1:I$1001,3,FALSE)=0," ",VLOOKUP(C380,customers!A$1:I$1001,3,FALSE))</f>
        <v>jrudeforthai@wunderground.com</v>
      </c>
      <c r="H380" s="12" t="str">
        <f>VLOOKUP(C380,customers!A$1:I$1001,7,FALSE)</f>
        <v>Ireland</v>
      </c>
      <c r="I380" s="15" t="str">
        <f>IF(INDEX(products!$A$1:$G$49,MATCH(orders!$D380,products!$A$1:$A$49,0),MATCH(orders!I$1,products!$A$1:$G$1,0))="Rob","Robusta",IF(INDEX(products!$A$1:$G$49,MATCH(orders!$D380,products!$A$1:$A$49,0),MATCH(orders!I$1,products!$A$1:$G$1,0))="Exc","Excelsa",IF(INDEX(products!$A$1:$G$49,MATCH(orders!$D380,products!$A$1:$A$49,0),MATCH(orders!I$1,products!$A$1:$G$1,0))="Ara","Arabica","Liberica")))</f>
        <v>Arabica</v>
      </c>
      <c r="J380" s="15" t="str">
        <f>IF(INDEX(products!$A$1:$G$49,MATCH(orders!$D380,products!$A$1:$A$49,0),MATCH(orders!J$1,products!$A$1:$G$1,0))="M","Medium",IF(INDEX(products!$A$1:$G$49,MATCH(orders!$D380,products!$A$1:$A$49,0),MATCH(orders!J$1,products!$A$1:$G$1,0))="L","Light","Dark"))</f>
        <v>Light</v>
      </c>
      <c r="K380" s="24">
        <f>INDEX(products!$A$1:$G$49,MATCH(orders!$D380,products!$A$1:$A$49,0),MATCH(orders!K$1,products!$A$1:$G$1,0))</f>
        <v>0.5</v>
      </c>
      <c r="L380" s="25">
        <f>INDEX(products!$A$1:$G$49,MATCH(orders!$D380,products!$A$1:$A$49,0),MATCH(orders!L$1,products!$A$1:$G$1,0))</f>
        <v>7.77</v>
      </c>
      <c r="M380" s="22">
        <f>E380*L380</f>
        <v>23.31</v>
      </c>
      <c r="N380" s="6" t="str">
        <f>VLOOKUP(orders!$F380,customers!B$1:I$1001,8,FALSE)</f>
        <v>Yes</v>
      </c>
    </row>
    <row r="381" spans="1:14" x14ac:dyDescent="0.3">
      <c r="A381" s="2" t="s">
        <v>2627</v>
      </c>
      <c r="B381" s="17">
        <v>43690</v>
      </c>
      <c r="C381" s="2" t="s">
        <v>2628</v>
      </c>
      <c r="D381" s="7" t="s">
        <v>6173</v>
      </c>
      <c r="E381" s="2">
        <v>6</v>
      </c>
      <c r="F381" s="2" t="str">
        <f>VLOOKUP(C381,customers!A$1:I$1001,2,FALSE)</f>
        <v>Ashbey Tomaszewski</v>
      </c>
      <c r="G381" s="2" t="str">
        <f>IF(VLOOKUP(C381,customers!A$1:I$1001,3,FALSE)=0," ",VLOOKUP(C381,customers!A$1:I$1001,3,FALSE))</f>
        <v>atomaszewskiaj@answers.com</v>
      </c>
      <c r="H381" s="2" t="str">
        <f>VLOOKUP(C381,customers!A$1:I$1001,7,FALSE)</f>
        <v>United Kingdom</v>
      </c>
      <c r="I381" s="26" t="str">
        <f>IF(INDEX(products!$A$1:$G$49,MATCH(orders!$D381,products!$A$1:$A$49,0),MATCH(orders!I$1,products!$A$1:$G$1,0))="Rob","Robusta",IF(INDEX(products!$A$1:$G$49,MATCH(orders!$D381,products!$A$1:$A$49,0),MATCH(orders!I$1,products!$A$1:$G$1,0))="Exc","Excelsa",IF(INDEX(products!$A$1:$G$49,MATCH(orders!$D381,products!$A$1:$A$49,0),MATCH(orders!I$1,products!$A$1:$G$1,0))="Ara","Arabica","Liberica")))</f>
        <v>Robusta</v>
      </c>
      <c r="J381" s="26" t="str">
        <f>IF(INDEX(products!$A$1:$G$49,MATCH(orders!$D381,products!$A$1:$A$49,0),MATCH(orders!J$1,products!$A$1:$G$1,0))="M","Medium",IF(INDEX(products!$A$1:$G$49,MATCH(orders!$D381,products!$A$1:$A$49,0),MATCH(orders!J$1,products!$A$1:$G$1,0))="L","Light","Dark"))</f>
        <v>Light</v>
      </c>
      <c r="K381" s="27">
        <f>INDEX(products!$A$1:$G$49,MATCH(orders!$D381,products!$A$1:$A$49,0),MATCH(orders!K$1,products!$A$1:$G$1,0))</f>
        <v>0.5</v>
      </c>
      <c r="L381" s="28">
        <f>INDEX(products!$A$1:$G$49,MATCH(orders!$D381,products!$A$1:$A$49,0),MATCH(orders!L$1,products!$A$1:$G$1,0))</f>
        <v>7.169999999999999</v>
      </c>
      <c r="M381" s="21">
        <f>E381*L381</f>
        <v>43.019999999999996</v>
      </c>
      <c r="N381" s="7" t="str">
        <f>VLOOKUP(orders!$F381,customers!B$1:I$1001,8,FALSE)</f>
        <v>Yes</v>
      </c>
    </row>
    <row r="382" spans="1:14" x14ac:dyDescent="0.3">
      <c r="A382" s="12" t="s">
        <v>2632</v>
      </c>
      <c r="B382" s="18">
        <v>44249</v>
      </c>
      <c r="C382" s="12" t="s">
        <v>2331</v>
      </c>
      <c r="D382" s="6" t="s">
        <v>6169</v>
      </c>
      <c r="E382" s="12">
        <v>3</v>
      </c>
      <c r="F382" s="12" t="str">
        <f>VLOOKUP(C382,customers!A$1:I$1001,2,FALSE)</f>
        <v>Flynn Antony</v>
      </c>
      <c r="G382" s="12" t="str">
        <f>IF(VLOOKUP(C382,customers!A$1:I$1001,3,FALSE)=0," ",VLOOKUP(C382,customers!A$1:I$1001,3,FALSE))</f>
        <v xml:space="preserve"> </v>
      </c>
      <c r="H382" s="12" t="str">
        <f>VLOOKUP(C382,customers!A$1:I$1001,7,FALSE)</f>
        <v>United States</v>
      </c>
      <c r="I382" s="15" t="str">
        <f>IF(INDEX(products!$A$1:$G$49,MATCH(orders!$D382,products!$A$1:$A$49,0),MATCH(orders!I$1,products!$A$1:$G$1,0))="Rob","Robusta",IF(INDEX(products!$A$1:$G$49,MATCH(orders!$D382,products!$A$1:$A$49,0),MATCH(orders!I$1,products!$A$1:$G$1,0))="Exc","Excelsa",IF(INDEX(products!$A$1:$G$49,MATCH(orders!$D382,products!$A$1:$A$49,0),MATCH(orders!I$1,products!$A$1:$G$1,0))="Ara","Arabica","Liberica")))</f>
        <v>Liberica</v>
      </c>
      <c r="J382" s="15" t="str">
        <f>IF(INDEX(products!$A$1:$G$49,MATCH(orders!$D382,products!$A$1:$A$49,0),MATCH(orders!J$1,products!$A$1:$G$1,0))="M","Medium",IF(INDEX(products!$A$1:$G$49,MATCH(orders!$D382,products!$A$1:$A$49,0),MATCH(orders!J$1,products!$A$1:$G$1,0))="L","Light","Dark"))</f>
        <v>Dark</v>
      </c>
      <c r="K382" s="24">
        <f>INDEX(products!$A$1:$G$49,MATCH(orders!$D382,products!$A$1:$A$49,0),MATCH(orders!K$1,products!$A$1:$G$1,0))</f>
        <v>0.5</v>
      </c>
      <c r="L382" s="25">
        <f>INDEX(products!$A$1:$G$49,MATCH(orders!$D382,products!$A$1:$A$49,0),MATCH(orders!L$1,products!$A$1:$G$1,0))</f>
        <v>7.77</v>
      </c>
      <c r="M382" s="22">
        <f>E382*L382</f>
        <v>23.31</v>
      </c>
      <c r="N382" s="6" t="str">
        <f>VLOOKUP(orders!$F382,customers!B$1:I$1001,8,FALSE)</f>
        <v>No</v>
      </c>
    </row>
    <row r="383" spans="1:14" x14ac:dyDescent="0.3">
      <c r="A383" s="2" t="s">
        <v>2638</v>
      </c>
      <c r="B383" s="17">
        <v>44646</v>
      </c>
      <c r="C383" s="2" t="s">
        <v>2639</v>
      </c>
      <c r="D383" s="7" t="s">
        <v>6154</v>
      </c>
      <c r="E383" s="2">
        <v>5</v>
      </c>
      <c r="F383" s="2" t="str">
        <f>VLOOKUP(C383,customers!A$1:I$1001,2,FALSE)</f>
        <v>Pren Bess</v>
      </c>
      <c r="G383" s="2" t="str">
        <f>IF(VLOOKUP(C383,customers!A$1:I$1001,3,FALSE)=0," ",VLOOKUP(C383,customers!A$1:I$1001,3,FALSE))</f>
        <v>pbessal@qq.com</v>
      </c>
      <c r="H383" s="2" t="str">
        <f>VLOOKUP(C383,customers!A$1:I$1001,7,FALSE)</f>
        <v>United States</v>
      </c>
      <c r="I383" s="26" t="str">
        <f>IF(INDEX(products!$A$1:$G$49,MATCH(orders!$D383,products!$A$1:$A$49,0),MATCH(orders!I$1,products!$A$1:$G$1,0))="Rob","Robusta",IF(INDEX(products!$A$1:$G$49,MATCH(orders!$D383,products!$A$1:$A$49,0),MATCH(orders!I$1,products!$A$1:$G$1,0))="Exc","Excelsa",IF(INDEX(products!$A$1:$G$49,MATCH(orders!$D383,products!$A$1:$A$49,0),MATCH(orders!I$1,products!$A$1:$G$1,0))="Ara","Arabica","Liberica")))</f>
        <v>Arabica</v>
      </c>
      <c r="J383" s="26" t="str">
        <f>IF(INDEX(products!$A$1:$G$49,MATCH(orders!$D383,products!$A$1:$A$49,0),MATCH(orders!J$1,products!$A$1:$G$1,0))="M","Medium",IF(INDEX(products!$A$1:$G$49,MATCH(orders!$D383,products!$A$1:$A$49,0),MATCH(orders!J$1,products!$A$1:$G$1,0))="L","Light","Dark"))</f>
        <v>Dark</v>
      </c>
      <c r="K383" s="27">
        <f>INDEX(products!$A$1:$G$49,MATCH(orders!$D383,products!$A$1:$A$49,0),MATCH(orders!K$1,products!$A$1:$G$1,0))</f>
        <v>0.2</v>
      </c>
      <c r="L383" s="28">
        <f>INDEX(products!$A$1:$G$49,MATCH(orders!$D383,products!$A$1:$A$49,0),MATCH(orders!L$1,products!$A$1:$G$1,0))</f>
        <v>2.9849999999999999</v>
      </c>
      <c r="M383" s="21">
        <f>E383*L383</f>
        <v>14.924999999999999</v>
      </c>
      <c r="N383" s="7" t="str">
        <f>VLOOKUP(orders!$F383,customers!B$1:I$1001,8,FALSE)</f>
        <v>Yes</v>
      </c>
    </row>
    <row r="384" spans="1:14" x14ac:dyDescent="0.3">
      <c r="A384" s="12" t="s">
        <v>2644</v>
      </c>
      <c r="B384" s="18">
        <v>43840</v>
      </c>
      <c r="C384" s="12" t="s">
        <v>2645</v>
      </c>
      <c r="D384" s="6" t="s">
        <v>6144</v>
      </c>
      <c r="E384" s="12">
        <v>3</v>
      </c>
      <c r="F384" s="12" t="str">
        <f>VLOOKUP(C384,customers!A$1:I$1001,2,FALSE)</f>
        <v>Elka Windress</v>
      </c>
      <c r="G384" s="12" t="str">
        <f>IF(VLOOKUP(C384,customers!A$1:I$1001,3,FALSE)=0," ",VLOOKUP(C384,customers!A$1:I$1001,3,FALSE))</f>
        <v>ewindressam@marketwatch.com</v>
      </c>
      <c r="H384" s="12" t="str">
        <f>VLOOKUP(C384,customers!A$1:I$1001,7,FALSE)</f>
        <v>United States</v>
      </c>
      <c r="I384" s="15" t="str">
        <f>IF(INDEX(products!$A$1:$G$49,MATCH(orders!$D384,products!$A$1:$A$49,0),MATCH(orders!I$1,products!$A$1:$G$1,0))="Rob","Robusta",IF(INDEX(products!$A$1:$G$49,MATCH(orders!$D384,products!$A$1:$A$49,0),MATCH(orders!I$1,products!$A$1:$G$1,0))="Exc","Excelsa",IF(INDEX(products!$A$1:$G$49,MATCH(orders!$D384,products!$A$1:$A$49,0),MATCH(orders!I$1,products!$A$1:$G$1,0))="Ara","Arabica","Liberica")))</f>
        <v>Excelsa</v>
      </c>
      <c r="J384" s="15" t="str">
        <f>IF(INDEX(products!$A$1:$G$49,MATCH(orders!$D384,products!$A$1:$A$49,0),MATCH(orders!J$1,products!$A$1:$G$1,0))="M","Medium",IF(INDEX(products!$A$1:$G$49,MATCH(orders!$D384,products!$A$1:$A$49,0),MATCH(orders!J$1,products!$A$1:$G$1,0))="L","Light","Dark"))</f>
        <v>Dark</v>
      </c>
      <c r="K384" s="24">
        <f>INDEX(products!$A$1:$G$49,MATCH(orders!$D384,products!$A$1:$A$49,0),MATCH(orders!K$1,products!$A$1:$G$1,0))</f>
        <v>0.5</v>
      </c>
      <c r="L384" s="25">
        <f>INDEX(products!$A$1:$G$49,MATCH(orders!$D384,products!$A$1:$A$49,0),MATCH(orders!L$1,products!$A$1:$G$1,0))</f>
        <v>7.29</v>
      </c>
      <c r="M384" s="22">
        <f>E384*L384</f>
        <v>21.87</v>
      </c>
      <c r="N384" s="6" t="str">
        <f>VLOOKUP(orders!$F384,customers!B$1:I$1001,8,FALSE)</f>
        <v>No</v>
      </c>
    </row>
    <row r="385" spans="1:14" x14ac:dyDescent="0.3">
      <c r="A385" s="2" t="s">
        <v>2650</v>
      </c>
      <c r="B385" s="17">
        <v>43586</v>
      </c>
      <c r="C385" s="2" t="s">
        <v>2651</v>
      </c>
      <c r="D385" s="7" t="s">
        <v>6176</v>
      </c>
      <c r="E385" s="2">
        <v>6</v>
      </c>
      <c r="F385" s="2" t="str">
        <f>VLOOKUP(C385,customers!A$1:I$1001,2,FALSE)</f>
        <v>Marty Kidstoun</v>
      </c>
      <c r="G385" s="2" t="str">
        <f>IF(VLOOKUP(C385,customers!A$1:I$1001,3,FALSE)=0," ",VLOOKUP(C385,customers!A$1:I$1001,3,FALSE))</f>
        <v xml:space="preserve"> </v>
      </c>
      <c r="H385" s="2" t="str">
        <f>VLOOKUP(C385,customers!A$1:I$1001,7,FALSE)</f>
        <v>United States</v>
      </c>
      <c r="I385" s="26" t="str">
        <f>IF(INDEX(products!$A$1:$G$49,MATCH(orders!$D385,products!$A$1:$A$49,0),MATCH(orders!I$1,products!$A$1:$G$1,0))="Rob","Robusta",IF(INDEX(products!$A$1:$G$49,MATCH(orders!$D385,products!$A$1:$A$49,0),MATCH(orders!I$1,products!$A$1:$G$1,0))="Exc","Excelsa",IF(INDEX(products!$A$1:$G$49,MATCH(orders!$D385,products!$A$1:$A$49,0),MATCH(orders!I$1,products!$A$1:$G$1,0))="Ara","Arabica","Liberica")))</f>
        <v>Excelsa</v>
      </c>
      <c r="J385" s="26" t="str">
        <f>IF(INDEX(products!$A$1:$G$49,MATCH(orders!$D385,products!$A$1:$A$49,0),MATCH(orders!J$1,products!$A$1:$G$1,0))="M","Medium",IF(INDEX(products!$A$1:$G$49,MATCH(orders!$D385,products!$A$1:$A$49,0),MATCH(orders!J$1,products!$A$1:$G$1,0))="L","Light","Dark"))</f>
        <v>Light</v>
      </c>
      <c r="K385" s="27">
        <f>INDEX(products!$A$1:$G$49,MATCH(orders!$D385,products!$A$1:$A$49,0),MATCH(orders!K$1,products!$A$1:$G$1,0))</f>
        <v>0.5</v>
      </c>
      <c r="L385" s="28">
        <f>INDEX(products!$A$1:$G$49,MATCH(orders!$D385,products!$A$1:$A$49,0),MATCH(orders!L$1,products!$A$1:$G$1,0))</f>
        <v>8.91</v>
      </c>
      <c r="M385" s="21">
        <f>E385*L385</f>
        <v>53.46</v>
      </c>
      <c r="N385" s="7" t="str">
        <f>VLOOKUP(orders!$F385,customers!B$1:I$1001,8,FALSE)</f>
        <v>Yes</v>
      </c>
    </row>
    <row r="386" spans="1:14" x14ac:dyDescent="0.3">
      <c r="A386" s="12" t="s">
        <v>2655</v>
      </c>
      <c r="B386" s="18">
        <v>43870</v>
      </c>
      <c r="C386" s="12" t="s">
        <v>2656</v>
      </c>
      <c r="D386" s="6" t="s">
        <v>6182</v>
      </c>
      <c r="E386" s="12">
        <v>4</v>
      </c>
      <c r="F386" s="12" t="str">
        <f>VLOOKUP(C386,customers!A$1:I$1001,2,FALSE)</f>
        <v>Nickey Dimbleby</v>
      </c>
      <c r="G386" s="12" t="str">
        <f>IF(VLOOKUP(C386,customers!A$1:I$1001,3,FALSE)=0," ",VLOOKUP(C386,customers!A$1:I$1001,3,FALSE))</f>
        <v xml:space="preserve"> </v>
      </c>
      <c r="H386" s="12" t="str">
        <f>VLOOKUP(C386,customers!A$1:I$1001,7,FALSE)</f>
        <v>United States</v>
      </c>
      <c r="I386" s="15" t="str">
        <f>IF(INDEX(products!$A$1:$G$49,MATCH(orders!$D386,products!$A$1:$A$49,0),MATCH(orders!I$1,products!$A$1:$G$1,0))="Rob","Robusta",IF(INDEX(products!$A$1:$G$49,MATCH(orders!$D386,products!$A$1:$A$49,0),MATCH(orders!I$1,products!$A$1:$G$1,0))="Exc","Excelsa",IF(INDEX(products!$A$1:$G$49,MATCH(orders!$D386,products!$A$1:$A$49,0),MATCH(orders!I$1,products!$A$1:$G$1,0))="Ara","Arabica","Liberica")))</f>
        <v>Arabica</v>
      </c>
      <c r="J386" s="15" t="str">
        <f>IF(INDEX(products!$A$1:$G$49,MATCH(orders!$D386,products!$A$1:$A$49,0),MATCH(orders!J$1,products!$A$1:$G$1,0))="M","Medium",IF(INDEX(products!$A$1:$G$49,MATCH(orders!$D386,products!$A$1:$A$49,0),MATCH(orders!J$1,products!$A$1:$G$1,0))="L","Light","Dark"))</f>
        <v>Light</v>
      </c>
      <c r="K386" s="24">
        <f>INDEX(products!$A$1:$G$49,MATCH(orders!$D386,products!$A$1:$A$49,0),MATCH(orders!K$1,products!$A$1:$G$1,0))</f>
        <v>2.5</v>
      </c>
      <c r="L386" s="25">
        <f>INDEX(products!$A$1:$G$49,MATCH(orders!$D386,products!$A$1:$A$49,0),MATCH(orders!L$1,products!$A$1:$G$1,0))</f>
        <v>29.784999999999997</v>
      </c>
      <c r="M386" s="22">
        <f>E386*L386</f>
        <v>119.13999999999999</v>
      </c>
      <c r="N386" s="6" t="str">
        <f>VLOOKUP(orders!$F386,customers!B$1:I$1001,8,FALSE)</f>
        <v>No</v>
      </c>
    </row>
    <row r="387" spans="1:14" x14ac:dyDescent="0.3">
      <c r="A387" s="2" t="s">
        <v>2660</v>
      </c>
      <c r="B387" s="17">
        <v>44559</v>
      </c>
      <c r="C387" s="2" t="s">
        <v>2661</v>
      </c>
      <c r="D387" s="7" t="s">
        <v>6160</v>
      </c>
      <c r="E387" s="2">
        <v>5</v>
      </c>
      <c r="F387" s="2" t="str">
        <f>VLOOKUP(C387,customers!A$1:I$1001,2,FALSE)</f>
        <v>Virgil Baumadier</v>
      </c>
      <c r="G387" s="2" t="str">
        <f>IF(VLOOKUP(C387,customers!A$1:I$1001,3,FALSE)=0," ",VLOOKUP(C387,customers!A$1:I$1001,3,FALSE))</f>
        <v>vbaumadierap@google.cn</v>
      </c>
      <c r="H387" s="2" t="str">
        <f>VLOOKUP(C387,customers!A$1:I$1001,7,FALSE)</f>
        <v>United States</v>
      </c>
      <c r="I387" s="26" t="str">
        <f>IF(INDEX(products!$A$1:$G$49,MATCH(orders!$D387,products!$A$1:$A$49,0),MATCH(orders!I$1,products!$A$1:$G$1,0))="Rob","Robusta",IF(INDEX(products!$A$1:$G$49,MATCH(orders!$D387,products!$A$1:$A$49,0),MATCH(orders!I$1,products!$A$1:$G$1,0))="Exc","Excelsa",IF(INDEX(products!$A$1:$G$49,MATCH(orders!$D387,products!$A$1:$A$49,0),MATCH(orders!I$1,products!$A$1:$G$1,0))="Ara","Arabica","Liberica")))</f>
        <v>Liberica</v>
      </c>
      <c r="J387" s="26" t="str">
        <f>IF(INDEX(products!$A$1:$G$49,MATCH(orders!$D387,products!$A$1:$A$49,0),MATCH(orders!J$1,products!$A$1:$G$1,0))="M","Medium",IF(INDEX(products!$A$1:$G$49,MATCH(orders!$D387,products!$A$1:$A$49,0),MATCH(orders!J$1,products!$A$1:$G$1,0))="L","Light","Dark"))</f>
        <v>Medium</v>
      </c>
      <c r="K387" s="27">
        <f>INDEX(products!$A$1:$G$49,MATCH(orders!$D387,products!$A$1:$A$49,0),MATCH(orders!K$1,products!$A$1:$G$1,0))</f>
        <v>0.5</v>
      </c>
      <c r="L387" s="28">
        <f>INDEX(products!$A$1:$G$49,MATCH(orders!$D387,products!$A$1:$A$49,0),MATCH(orders!L$1,products!$A$1:$G$1,0))</f>
        <v>8.73</v>
      </c>
      <c r="M387" s="21">
        <f>E387*L387</f>
        <v>43.650000000000006</v>
      </c>
      <c r="N387" s="7" t="str">
        <f>VLOOKUP(orders!$F387,customers!B$1:I$1001,8,FALSE)</f>
        <v>Yes</v>
      </c>
    </row>
    <row r="388" spans="1:14" x14ac:dyDescent="0.3">
      <c r="A388" s="12" t="s">
        <v>2666</v>
      </c>
      <c r="B388" s="18">
        <v>44083</v>
      </c>
      <c r="C388" s="12" t="s">
        <v>2667</v>
      </c>
      <c r="D388" s="6" t="s">
        <v>6154</v>
      </c>
      <c r="E388" s="12">
        <v>6</v>
      </c>
      <c r="F388" s="12" t="str">
        <f>VLOOKUP(C388,customers!A$1:I$1001,2,FALSE)</f>
        <v>Lenore Messenbird</v>
      </c>
      <c r="G388" s="12" t="str">
        <f>IF(VLOOKUP(C388,customers!A$1:I$1001,3,FALSE)=0," ",VLOOKUP(C388,customers!A$1:I$1001,3,FALSE))</f>
        <v xml:space="preserve"> </v>
      </c>
      <c r="H388" s="12" t="str">
        <f>VLOOKUP(C388,customers!A$1:I$1001,7,FALSE)</f>
        <v>United States</v>
      </c>
      <c r="I388" s="15" t="str">
        <f>IF(INDEX(products!$A$1:$G$49,MATCH(orders!$D388,products!$A$1:$A$49,0),MATCH(orders!I$1,products!$A$1:$G$1,0))="Rob","Robusta",IF(INDEX(products!$A$1:$G$49,MATCH(orders!$D388,products!$A$1:$A$49,0),MATCH(orders!I$1,products!$A$1:$G$1,0))="Exc","Excelsa",IF(INDEX(products!$A$1:$G$49,MATCH(orders!$D388,products!$A$1:$A$49,0),MATCH(orders!I$1,products!$A$1:$G$1,0))="Ara","Arabica","Liberica")))</f>
        <v>Arabica</v>
      </c>
      <c r="J388" s="15" t="str">
        <f>IF(INDEX(products!$A$1:$G$49,MATCH(orders!$D388,products!$A$1:$A$49,0),MATCH(orders!J$1,products!$A$1:$G$1,0))="M","Medium",IF(INDEX(products!$A$1:$G$49,MATCH(orders!$D388,products!$A$1:$A$49,0),MATCH(orders!J$1,products!$A$1:$G$1,0))="L","Light","Dark"))</f>
        <v>Dark</v>
      </c>
      <c r="K388" s="24">
        <f>INDEX(products!$A$1:$G$49,MATCH(orders!$D388,products!$A$1:$A$49,0),MATCH(orders!K$1,products!$A$1:$G$1,0))</f>
        <v>0.2</v>
      </c>
      <c r="L388" s="25">
        <f>INDEX(products!$A$1:$G$49,MATCH(orders!$D388,products!$A$1:$A$49,0),MATCH(orders!L$1,products!$A$1:$G$1,0))</f>
        <v>2.9849999999999999</v>
      </c>
      <c r="M388" s="22">
        <f>E388*L388</f>
        <v>17.91</v>
      </c>
      <c r="N388" s="6" t="str">
        <f>VLOOKUP(orders!$F388,customers!B$1:I$1001,8,FALSE)</f>
        <v>Yes</v>
      </c>
    </row>
    <row r="389" spans="1:14" x14ac:dyDescent="0.3">
      <c r="A389" s="2" t="s">
        <v>2671</v>
      </c>
      <c r="B389" s="17">
        <v>44455</v>
      </c>
      <c r="C389" s="2" t="s">
        <v>2672</v>
      </c>
      <c r="D389" s="7" t="s">
        <v>6171</v>
      </c>
      <c r="E389" s="2">
        <v>5</v>
      </c>
      <c r="F389" s="2" t="str">
        <f>VLOOKUP(C389,customers!A$1:I$1001,2,FALSE)</f>
        <v>Shirleen Welds</v>
      </c>
      <c r="G389" s="2" t="str">
        <f>IF(VLOOKUP(C389,customers!A$1:I$1001,3,FALSE)=0," ",VLOOKUP(C389,customers!A$1:I$1001,3,FALSE))</f>
        <v>sweldsar@wired.com</v>
      </c>
      <c r="H389" s="2" t="str">
        <f>VLOOKUP(C389,customers!A$1:I$1001,7,FALSE)</f>
        <v>United States</v>
      </c>
      <c r="I389" s="26" t="str">
        <f>IF(INDEX(products!$A$1:$G$49,MATCH(orders!$D389,products!$A$1:$A$49,0),MATCH(orders!I$1,products!$A$1:$G$1,0))="Rob","Robusta",IF(INDEX(products!$A$1:$G$49,MATCH(orders!$D389,products!$A$1:$A$49,0),MATCH(orders!I$1,products!$A$1:$G$1,0))="Exc","Excelsa",IF(INDEX(products!$A$1:$G$49,MATCH(orders!$D389,products!$A$1:$A$49,0),MATCH(orders!I$1,products!$A$1:$G$1,0))="Ara","Arabica","Liberica")))</f>
        <v>Excelsa</v>
      </c>
      <c r="J389" s="26" t="str">
        <f>IF(INDEX(products!$A$1:$G$49,MATCH(orders!$D389,products!$A$1:$A$49,0),MATCH(orders!J$1,products!$A$1:$G$1,0))="M","Medium",IF(INDEX(products!$A$1:$G$49,MATCH(orders!$D389,products!$A$1:$A$49,0),MATCH(orders!J$1,products!$A$1:$G$1,0))="L","Light","Dark"))</f>
        <v>Light</v>
      </c>
      <c r="K389" s="27">
        <f>INDEX(products!$A$1:$G$49,MATCH(orders!$D389,products!$A$1:$A$49,0),MATCH(orders!K$1,products!$A$1:$G$1,0))</f>
        <v>1</v>
      </c>
      <c r="L389" s="28">
        <f>INDEX(products!$A$1:$G$49,MATCH(orders!$D389,products!$A$1:$A$49,0),MATCH(orders!L$1,products!$A$1:$G$1,0))</f>
        <v>14.85</v>
      </c>
      <c r="M389" s="21">
        <f>E389*L389</f>
        <v>74.25</v>
      </c>
      <c r="N389" s="7" t="str">
        <f>VLOOKUP(orders!$F389,customers!B$1:I$1001,8,FALSE)</f>
        <v>Yes</v>
      </c>
    </row>
    <row r="390" spans="1:14" x14ac:dyDescent="0.3">
      <c r="A390" s="12" t="s">
        <v>2677</v>
      </c>
      <c r="B390" s="18">
        <v>44130</v>
      </c>
      <c r="C390" s="12" t="s">
        <v>2678</v>
      </c>
      <c r="D390" s="6" t="s">
        <v>6150</v>
      </c>
      <c r="E390" s="12">
        <v>3</v>
      </c>
      <c r="F390" s="12" t="str">
        <f>VLOOKUP(C390,customers!A$1:I$1001,2,FALSE)</f>
        <v>Maisie Sarvar</v>
      </c>
      <c r="G390" s="12" t="str">
        <f>IF(VLOOKUP(C390,customers!A$1:I$1001,3,FALSE)=0," ",VLOOKUP(C390,customers!A$1:I$1001,3,FALSE))</f>
        <v>msarvaras@artisteer.com</v>
      </c>
      <c r="H390" s="12" t="str">
        <f>VLOOKUP(C390,customers!A$1:I$1001,7,FALSE)</f>
        <v>United States</v>
      </c>
      <c r="I390" s="15" t="str">
        <f>IF(INDEX(products!$A$1:$G$49,MATCH(orders!$D390,products!$A$1:$A$49,0),MATCH(orders!I$1,products!$A$1:$G$1,0))="Rob","Robusta",IF(INDEX(products!$A$1:$G$49,MATCH(orders!$D390,products!$A$1:$A$49,0),MATCH(orders!I$1,products!$A$1:$G$1,0))="Exc","Excelsa",IF(INDEX(products!$A$1:$G$49,MATCH(orders!$D390,products!$A$1:$A$49,0),MATCH(orders!I$1,products!$A$1:$G$1,0))="Ara","Arabica","Liberica")))</f>
        <v>Liberica</v>
      </c>
      <c r="J390" s="15" t="str">
        <f>IF(INDEX(products!$A$1:$G$49,MATCH(orders!$D390,products!$A$1:$A$49,0),MATCH(orders!J$1,products!$A$1:$G$1,0))="M","Medium",IF(INDEX(products!$A$1:$G$49,MATCH(orders!$D390,products!$A$1:$A$49,0),MATCH(orders!J$1,products!$A$1:$G$1,0))="L","Light","Dark"))</f>
        <v>Dark</v>
      </c>
      <c r="K390" s="24">
        <f>INDEX(products!$A$1:$G$49,MATCH(orders!$D390,products!$A$1:$A$49,0),MATCH(orders!K$1,products!$A$1:$G$1,0))</f>
        <v>0.2</v>
      </c>
      <c r="L390" s="25">
        <f>INDEX(products!$A$1:$G$49,MATCH(orders!$D390,products!$A$1:$A$49,0),MATCH(orders!L$1,products!$A$1:$G$1,0))</f>
        <v>3.8849999999999998</v>
      </c>
      <c r="M390" s="22">
        <f>E390*L390</f>
        <v>11.654999999999999</v>
      </c>
      <c r="N390" s="6" t="str">
        <f>VLOOKUP(orders!$F390,customers!B$1:I$1001,8,FALSE)</f>
        <v>Yes</v>
      </c>
    </row>
    <row r="391" spans="1:14" x14ac:dyDescent="0.3">
      <c r="A391" s="2" t="s">
        <v>2683</v>
      </c>
      <c r="B391" s="17">
        <v>43536</v>
      </c>
      <c r="C391" s="2" t="s">
        <v>2684</v>
      </c>
      <c r="D391" s="7" t="s">
        <v>6169</v>
      </c>
      <c r="E391" s="2">
        <v>3</v>
      </c>
      <c r="F391" s="2" t="str">
        <f>VLOOKUP(C391,customers!A$1:I$1001,2,FALSE)</f>
        <v>Andrej Havick</v>
      </c>
      <c r="G391" s="2" t="str">
        <f>IF(VLOOKUP(C391,customers!A$1:I$1001,3,FALSE)=0," ",VLOOKUP(C391,customers!A$1:I$1001,3,FALSE))</f>
        <v>ahavickat@nsw.gov.au</v>
      </c>
      <c r="H391" s="2" t="str">
        <f>VLOOKUP(C391,customers!A$1:I$1001,7,FALSE)</f>
        <v>United States</v>
      </c>
      <c r="I391" s="26" t="str">
        <f>IF(INDEX(products!$A$1:$G$49,MATCH(orders!$D391,products!$A$1:$A$49,0),MATCH(orders!I$1,products!$A$1:$G$1,0))="Rob","Robusta",IF(INDEX(products!$A$1:$G$49,MATCH(orders!$D391,products!$A$1:$A$49,0),MATCH(orders!I$1,products!$A$1:$G$1,0))="Exc","Excelsa",IF(INDEX(products!$A$1:$G$49,MATCH(orders!$D391,products!$A$1:$A$49,0),MATCH(orders!I$1,products!$A$1:$G$1,0))="Ara","Arabica","Liberica")))</f>
        <v>Liberica</v>
      </c>
      <c r="J391" s="26" t="str">
        <f>IF(INDEX(products!$A$1:$G$49,MATCH(orders!$D391,products!$A$1:$A$49,0),MATCH(orders!J$1,products!$A$1:$G$1,0))="M","Medium",IF(INDEX(products!$A$1:$G$49,MATCH(orders!$D391,products!$A$1:$A$49,0),MATCH(orders!J$1,products!$A$1:$G$1,0))="L","Light","Dark"))</f>
        <v>Dark</v>
      </c>
      <c r="K391" s="27">
        <f>INDEX(products!$A$1:$G$49,MATCH(orders!$D391,products!$A$1:$A$49,0),MATCH(orders!K$1,products!$A$1:$G$1,0))</f>
        <v>0.5</v>
      </c>
      <c r="L391" s="28">
        <f>INDEX(products!$A$1:$G$49,MATCH(orders!$D391,products!$A$1:$A$49,0),MATCH(orders!L$1,products!$A$1:$G$1,0))</f>
        <v>7.77</v>
      </c>
      <c r="M391" s="21">
        <f>E391*L391</f>
        <v>23.31</v>
      </c>
      <c r="N391" s="7" t="str">
        <f>VLOOKUP(orders!$F391,customers!B$1:I$1001,8,FALSE)</f>
        <v>Yes</v>
      </c>
    </row>
    <row r="392" spans="1:14" x14ac:dyDescent="0.3">
      <c r="A392" s="12" t="s">
        <v>2689</v>
      </c>
      <c r="B392" s="18">
        <v>44245</v>
      </c>
      <c r="C392" s="12" t="s">
        <v>2690</v>
      </c>
      <c r="D392" s="6" t="s">
        <v>6144</v>
      </c>
      <c r="E392" s="12">
        <v>2</v>
      </c>
      <c r="F392" s="12" t="str">
        <f>VLOOKUP(C392,customers!A$1:I$1001,2,FALSE)</f>
        <v>Sloan Diviny</v>
      </c>
      <c r="G392" s="12" t="str">
        <f>IF(VLOOKUP(C392,customers!A$1:I$1001,3,FALSE)=0," ",VLOOKUP(C392,customers!A$1:I$1001,3,FALSE))</f>
        <v>sdivinyau@ask.com</v>
      </c>
      <c r="H392" s="12" t="str">
        <f>VLOOKUP(C392,customers!A$1:I$1001,7,FALSE)</f>
        <v>United States</v>
      </c>
      <c r="I392" s="15" t="str">
        <f>IF(INDEX(products!$A$1:$G$49,MATCH(orders!$D392,products!$A$1:$A$49,0),MATCH(orders!I$1,products!$A$1:$G$1,0))="Rob","Robusta",IF(INDEX(products!$A$1:$G$49,MATCH(orders!$D392,products!$A$1:$A$49,0),MATCH(orders!I$1,products!$A$1:$G$1,0))="Exc","Excelsa",IF(INDEX(products!$A$1:$G$49,MATCH(orders!$D392,products!$A$1:$A$49,0),MATCH(orders!I$1,products!$A$1:$G$1,0))="Ara","Arabica","Liberica")))</f>
        <v>Excelsa</v>
      </c>
      <c r="J392" s="15" t="str">
        <f>IF(INDEX(products!$A$1:$G$49,MATCH(orders!$D392,products!$A$1:$A$49,0),MATCH(orders!J$1,products!$A$1:$G$1,0))="M","Medium",IF(INDEX(products!$A$1:$G$49,MATCH(orders!$D392,products!$A$1:$A$49,0),MATCH(orders!J$1,products!$A$1:$G$1,0))="L","Light","Dark"))</f>
        <v>Dark</v>
      </c>
      <c r="K392" s="24">
        <f>INDEX(products!$A$1:$G$49,MATCH(orders!$D392,products!$A$1:$A$49,0),MATCH(orders!K$1,products!$A$1:$G$1,0))</f>
        <v>0.5</v>
      </c>
      <c r="L392" s="25">
        <f>INDEX(products!$A$1:$G$49,MATCH(orders!$D392,products!$A$1:$A$49,0),MATCH(orders!L$1,products!$A$1:$G$1,0))</f>
        <v>7.29</v>
      </c>
      <c r="M392" s="22">
        <f>E392*L392</f>
        <v>14.58</v>
      </c>
      <c r="N392" s="6" t="str">
        <f>VLOOKUP(orders!$F392,customers!B$1:I$1001,8,FALSE)</f>
        <v>Yes</v>
      </c>
    </row>
    <row r="393" spans="1:14" x14ac:dyDescent="0.3">
      <c r="A393" s="2" t="s">
        <v>2694</v>
      </c>
      <c r="B393" s="17">
        <v>44133</v>
      </c>
      <c r="C393" s="2" t="s">
        <v>2695</v>
      </c>
      <c r="D393" s="7" t="s">
        <v>6157</v>
      </c>
      <c r="E393" s="2">
        <v>2</v>
      </c>
      <c r="F393" s="2" t="str">
        <f>VLOOKUP(C393,customers!A$1:I$1001,2,FALSE)</f>
        <v>Itch Norquoy</v>
      </c>
      <c r="G393" s="2" t="str">
        <f>IF(VLOOKUP(C393,customers!A$1:I$1001,3,FALSE)=0," ",VLOOKUP(C393,customers!A$1:I$1001,3,FALSE))</f>
        <v>inorquoyav@businessweek.com</v>
      </c>
      <c r="H393" s="2" t="str">
        <f>VLOOKUP(C393,customers!A$1:I$1001,7,FALSE)</f>
        <v>United States</v>
      </c>
      <c r="I393" s="26" t="str">
        <f>IF(INDEX(products!$A$1:$G$49,MATCH(orders!$D393,products!$A$1:$A$49,0),MATCH(orders!I$1,products!$A$1:$G$1,0))="Rob","Robusta",IF(INDEX(products!$A$1:$G$49,MATCH(orders!$D393,products!$A$1:$A$49,0),MATCH(orders!I$1,products!$A$1:$G$1,0))="Exc","Excelsa",IF(INDEX(products!$A$1:$G$49,MATCH(orders!$D393,products!$A$1:$A$49,0),MATCH(orders!I$1,products!$A$1:$G$1,0))="Ara","Arabica","Liberica")))</f>
        <v>Arabica</v>
      </c>
      <c r="J393" s="26" t="str">
        <f>IF(INDEX(products!$A$1:$G$49,MATCH(orders!$D393,products!$A$1:$A$49,0),MATCH(orders!J$1,products!$A$1:$G$1,0))="M","Medium",IF(INDEX(products!$A$1:$G$49,MATCH(orders!$D393,products!$A$1:$A$49,0),MATCH(orders!J$1,products!$A$1:$G$1,0))="L","Light","Dark"))</f>
        <v>Medium</v>
      </c>
      <c r="K393" s="27">
        <f>INDEX(products!$A$1:$G$49,MATCH(orders!$D393,products!$A$1:$A$49,0),MATCH(orders!K$1,products!$A$1:$G$1,0))</f>
        <v>0.5</v>
      </c>
      <c r="L393" s="28">
        <f>INDEX(products!$A$1:$G$49,MATCH(orders!$D393,products!$A$1:$A$49,0),MATCH(orders!L$1,products!$A$1:$G$1,0))</f>
        <v>6.75</v>
      </c>
      <c r="M393" s="21">
        <f>E393*L393</f>
        <v>13.5</v>
      </c>
      <c r="N393" s="7" t="str">
        <f>VLOOKUP(orders!$F393,customers!B$1:I$1001,8,FALSE)</f>
        <v>No</v>
      </c>
    </row>
    <row r="394" spans="1:14" x14ac:dyDescent="0.3">
      <c r="A394" s="12" t="s">
        <v>2699</v>
      </c>
      <c r="B394" s="18">
        <v>44445</v>
      </c>
      <c r="C394" s="12" t="s">
        <v>2700</v>
      </c>
      <c r="D394" s="6" t="s">
        <v>6171</v>
      </c>
      <c r="E394" s="12">
        <v>6</v>
      </c>
      <c r="F394" s="12" t="str">
        <f>VLOOKUP(C394,customers!A$1:I$1001,2,FALSE)</f>
        <v>Anson Iddison</v>
      </c>
      <c r="G394" s="12" t="str">
        <f>IF(VLOOKUP(C394,customers!A$1:I$1001,3,FALSE)=0," ",VLOOKUP(C394,customers!A$1:I$1001,3,FALSE))</f>
        <v>aiddisonaw@usa.gov</v>
      </c>
      <c r="H394" s="12" t="str">
        <f>VLOOKUP(C394,customers!A$1:I$1001,7,FALSE)</f>
        <v>United States</v>
      </c>
      <c r="I394" s="15" t="str">
        <f>IF(INDEX(products!$A$1:$G$49,MATCH(orders!$D394,products!$A$1:$A$49,0),MATCH(orders!I$1,products!$A$1:$G$1,0))="Rob","Robusta",IF(INDEX(products!$A$1:$G$49,MATCH(orders!$D394,products!$A$1:$A$49,0),MATCH(orders!I$1,products!$A$1:$G$1,0))="Exc","Excelsa",IF(INDEX(products!$A$1:$G$49,MATCH(orders!$D394,products!$A$1:$A$49,0),MATCH(orders!I$1,products!$A$1:$G$1,0))="Ara","Arabica","Liberica")))</f>
        <v>Excelsa</v>
      </c>
      <c r="J394" s="15" t="str">
        <f>IF(INDEX(products!$A$1:$G$49,MATCH(orders!$D394,products!$A$1:$A$49,0),MATCH(orders!J$1,products!$A$1:$G$1,0))="M","Medium",IF(INDEX(products!$A$1:$G$49,MATCH(orders!$D394,products!$A$1:$A$49,0),MATCH(orders!J$1,products!$A$1:$G$1,0))="L","Light","Dark"))</f>
        <v>Light</v>
      </c>
      <c r="K394" s="24">
        <f>INDEX(products!$A$1:$G$49,MATCH(orders!$D394,products!$A$1:$A$49,0),MATCH(orders!K$1,products!$A$1:$G$1,0))</f>
        <v>1</v>
      </c>
      <c r="L394" s="25">
        <f>INDEX(products!$A$1:$G$49,MATCH(orders!$D394,products!$A$1:$A$49,0),MATCH(orders!L$1,products!$A$1:$G$1,0))</f>
        <v>14.85</v>
      </c>
      <c r="M394" s="22">
        <f>E394*L394</f>
        <v>89.1</v>
      </c>
      <c r="N394" s="6" t="str">
        <f>VLOOKUP(orders!$F394,customers!B$1:I$1001,8,FALSE)</f>
        <v>No</v>
      </c>
    </row>
    <row r="395" spans="1:14" x14ac:dyDescent="0.3">
      <c r="A395" s="2" t="s">
        <v>2699</v>
      </c>
      <c r="B395" s="17">
        <v>44445</v>
      </c>
      <c r="C395" s="2" t="s">
        <v>2700</v>
      </c>
      <c r="D395" s="7" t="s">
        <v>6167</v>
      </c>
      <c r="E395" s="2">
        <v>1</v>
      </c>
      <c r="F395" s="2" t="str">
        <f>VLOOKUP(C395,customers!A$1:I$1001,2,FALSE)</f>
        <v>Anson Iddison</v>
      </c>
      <c r="G395" s="2" t="str">
        <f>IF(VLOOKUP(C395,customers!A$1:I$1001,3,FALSE)=0," ",VLOOKUP(C395,customers!A$1:I$1001,3,FALSE))</f>
        <v>aiddisonaw@usa.gov</v>
      </c>
      <c r="H395" s="2" t="str">
        <f>VLOOKUP(C395,customers!A$1:I$1001,7,FALSE)</f>
        <v>United States</v>
      </c>
      <c r="I395" s="26" t="str">
        <f>IF(INDEX(products!$A$1:$G$49,MATCH(orders!$D395,products!$A$1:$A$49,0),MATCH(orders!I$1,products!$A$1:$G$1,0))="Rob","Robusta",IF(INDEX(products!$A$1:$G$49,MATCH(orders!$D395,products!$A$1:$A$49,0),MATCH(orders!I$1,products!$A$1:$G$1,0))="Exc","Excelsa",IF(INDEX(products!$A$1:$G$49,MATCH(orders!$D395,products!$A$1:$A$49,0),MATCH(orders!I$1,products!$A$1:$G$1,0))="Ara","Arabica","Liberica")))</f>
        <v>Arabica</v>
      </c>
      <c r="J395" s="26" t="str">
        <f>IF(INDEX(products!$A$1:$G$49,MATCH(orders!$D395,products!$A$1:$A$49,0),MATCH(orders!J$1,products!$A$1:$G$1,0))="M","Medium",IF(INDEX(products!$A$1:$G$49,MATCH(orders!$D395,products!$A$1:$A$49,0),MATCH(orders!J$1,products!$A$1:$G$1,0))="L","Light","Dark"))</f>
        <v>Light</v>
      </c>
      <c r="K395" s="27">
        <f>INDEX(products!$A$1:$G$49,MATCH(orders!$D395,products!$A$1:$A$49,0),MATCH(orders!K$1,products!$A$1:$G$1,0))</f>
        <v>0.2</v>
      </c>
      <c r="L395" s="28">
        <f>INDEX(products!$A$1:$G$49,MATCH(orders!$D395,products!$A$1:$A$49,0),MATCH(orders!L$1,products!$A$1:$G$1,0))</f>
        <v>3.8849999999999998</v>
      </c>
      <c r="M395" s="21">
        <f>E395*L395</f>
        <v>3.8849999999999998</v>
      </c>
      <c r="N395" s="7" t="str">
        <f>VLOOKUP(orders!$F395,customers!B$1:I$1001,8,FALSE)</f>
        <v>No</v>
      </c>
    </row>
    <row r="396" spans="1:14" x14ac:dyDescent="0.3">
      <c r="A396" s="12" t="s">
        <v>2710</v>
      </c>
      <c r="B396" s="18">
        <v>44083</v>
      </c>
      <c r="C396" s="12" t="s">
        <v>2711</v>
      </c>
      <c r="D396" s="6" t="s">
        <v>6142</v>
      </c>
      <c r="E396" s="12">
        <v>4</v>
      </c>
      <c r="F396" s="12" t="str">
        <f>VLOOKUP(C396,customers!A$1:I$1001,2,FALSE)</f>
        <v>Randal Longfield</v>
      </c>
      <c r="G396" s="12" t="str">
        <f>IF(VLOOKUP(C396,customers!A$1:I$1001,3,FALSE)=0," ",VLOOKUP(C396,customers!A$1:I$1001,3,FALSE))</f>
        <v>rlongfielday@bluehost.com</v>
      </c>
      <c r="H396" s="12" t="str">
        <f>VLOOKUP(C396,customers!A$1:I$1001,7,FALSE)</f>
        <v>United States</v>
      </c>
      <c r="I396" s="15" t="str">
        <f>IF(INDEX(products!$A$1:$G$49,MATCH(orders!$D396,products!$A$1:$A$49,0),MATCH(orders!I$1,products!$A$1:$G$1,0))="Rob","Robusta",IF(INDEX(products!$A$1:$G$49,MATCH(orders!$D396,products!$A$1:$A$49,0),MATCH(orders!I$1,products!$A$1:$G$1,0))="Exc","Excelsa",IF(INDEX(products!$A$1:$G$49,MATCH(orders!$D396,products!$A$1:$A$49,0),MATCH(orders!I$1,products!$A$1:$G$1,0))="Ara","Arabica","Liberica")))</f>
        <v>Robusta</v>
      </c>
      <c r="J396" s="15" t="str">
        <f>IF(INDEX(products!$A$1:$G$49,MATCH(orders!$D396,products!$A$1:$A$49,0),MATCH(orders!J$1,products!$A$1:$G$1,0))="M","Medium",IF(INDEX(products!$A$1:$G$49,MATCH(orders!$D396,products!$A$1:$A$49,0),MATCH(orders!J$1,products!$A$1:$G$1,0))="L","Light","Dark"))</f>
        <v>Light</v>
      </c>
      <c r="K396" s="24">
        <f>INDEX(products!$A$1:$G$49,MATCH(orders!$D396,products!$A$1:$A$49,0),MATCH(orders!K$1,products!$A$1:$G$1,0))</f>
        <v>2.5</v>
      </c>
      <c r="L396" s="25">
        <f>INDEX(products!$A$1:$G$49,MATCH(orders!$D396,products!$A$1:$A$49,0),MATCH(orders!L$1,products!$A$1:$G$1,0))</f>
        <v>27.484999999999996</v>
      </c>
      <c r="M396" s="22">
        <f>E396*L396</f>
        <v>109.93999999999998</v>
      </c>
      <c r="N396" s="6" t="str">
        <f>VLOOKUP(orders!$F396,customers!B$1:I$1001,8,FALSE)</f>
        <v>No</v>
      </c>
    </row>
    <row r="397" spans="1:14" x14ac:dyDescent="0.3">
      <c r="A397" s="2" t="s">
        <v>2716</v>
      </c>
      <c r="B397" s="17">
        <v>44465</v>
      </c>
      <c r="C397" s="2" t="s">
        <v>2717</v>
      </c>
      <c r="D397" s="7" t="s">
        <v>6169</v>
      </c>
      <c r="E397" s="2">
        <v>6</v>
      </c>
      <c r="F397" s="2" t="str">
        <f>VLOOKUP(C397,customers!A$1:I$1001,2,FALSE)</f>
        <v>Gregorius Kislingbury</v>
      </c>
      <c r="G397" s="2" t="str">
        <f>IF(VLOOKUP(C397,customers!A$1:I$1001,3,FALSE)=0," ",VLOOKUP(C397,customers!A$1:I$1001,3,FALSE))</f>
        <v>gkislingburyaz@samsung.com</v>
      </c>
      <c r="H397" s="2" t="str">
        <f>VLOOKUP(C397,customers!A$1:I$1001,7,FALSE)</f>
        <v>United States</v>
      </c>
      <c r="I397" s="26" t="str">
        <f>IF(INDEX(products!$A$1:$G$49,MATCH(orders!$D397,products!$A$1:$A$49,0),MATCH(orders!I$1,products!$A$1:$G$1,0))="Rob","Robusta",IF(INDEX(products!$A$1:$G$49,MATCH(orders!$D397,products!$A$1:$A$49,0),MATCH(orders!I$1,products!$A$1:$G$1,0))="Exc","Excelsa",IF(INDEX(products!$A$1:$G$49,MATCH(orders!$D397,products!$A$1:$A$49,0),MATCH(orders!I$1,products!$A$1:$G$1,0))="Ara","Arabica","Liberica")))</f>
        <v>Liberica</v>
      </c>
      <c r="J397" s="26" t="str">
        <f>IF(INDEX(products!$A$1:$G$49,MATCH(orders!$D397,products!$A$1:$A$49,0),MATCH(orders!J$1,products!$A$1:$G$1,0))="M","Medium",IF(INDEX(products!$A$1:$G$49,MATCH(orders!$D397,products!$A$1:$A$49,0),MATCH(orders!J$1,products!$A$1:$G$1,0))="L","Light","Dark"))</f>
        <v>Dark</v>
      </c>
      <c r="K397" s="27">
        <f>INDEX(products!$A$1:$G$49,MATCH(orders!$D397,products!$A$1:$A$49,0),MATCH(orders!K$1,products!$A$1:$G$1,0))</f>
        <v>0.5</v>
      </c>
      <c r="L397" s="28">
        <f>INDEX(products!$A$1:$G$49,MATCH(orders!$D397,products!$A$1:$A$49,0),MATCH(orders!L$1,products!$A$1:$G$1,0))</f>
        <v>7.77</v>
      </c>
      <c r="M397" s="21">
        <f>E397*L397</f>
        <v>46.62</v>
      </c>
      <c r="N397" s="7" t="str">
        <f>VLOOKUP(orders!$F397,customers!B$1:I$1001,8,FALSE)</f>
        <v>Yes</v>
      </c>
    </row>
    <row r="398" spans="1:14" x14ac:dyDescent="0.3">
      <c r="A398" s="12" t="s">
        <v>2721</v>
      </c>
      <c r="B398" s="18">
        <v>44140</v>
      </c>
      <c r="C398" s="12" t="s">
        <v>2722</v>
      </c>
      <c r="D398" s="6" t="s">
        <v>6180</v>
      </c>
      <c r="E398" s="12">
        <v>5</v>
      </c>
      <c r="F398" s="12" t="str">
        <f>VLOOKUP(C398,customers!A$1:I$1001,2,FALSE)</f>
        <v>Xenos Gibbons</v>
      </c>
      <c r="G398" s="12" t="str">
        <f>IF(VLOOKUP(C398,customers!A$1:I$1001,3,FALSE)=0," ",VLOOKUP(C398,customers!A$1:I$1001,3,FALSE))</f>
        <v>xgibbonsb0@artisteer.com</v>
      </c>
      <c r="H398" s="12" t="str">
        <f>VLOOKUP(C398,customers!A$1:I$1001,7,FALSE)</f>
        <v>United States</v>
      </c>
      <c r="I398" s="15" t="str">
        <f>IF(INDEX(products!$A$1:$G$49,MATCH(orders!$D398,products!$A$1:$A$49,0),MATCH(orders!I$1,products!$A$1:$G$1,0))="Rob","Robusta",IF(INDEX(products!$A$1:$G$49,MATCH(orders!$D398,products!$A$1:$A$49,0),MATCH(orders!I$1,products!$A$1:$G$1,0))="Exc","Excelsa",IF(INDEX(products!$A$1:$G$49,MATCH(orders!$D398,products!$A$1:$A$49,0),MATCH(orders!I$1,products!$A$1:$G$1,0))="Ara","Arabica","Liberica")))</f>
        <v>Arabica</v>
      </c>
      <c r="J398" s="15" t="str">
        <f>IF(INDEX(products!$A$1:$G$49,MATCH(orders!$D398,products!$A$1:$A$49,0),MATCH(orders!J$1,products!$A$1:$G$1,0))="M","Medium",IF(INDEX(products!$A$1:$G$49,MATCH(orders!$D398,products!$A$1:$A$49,0),MATCH(orders!J$1,products!$A$1:$G$1,0))="L","Light","Dark"))</f>
        <v>Light</v>
      </c>
      <c r="K398" s="24">
        <f>INDEX(products!$A$1:$G$49,MATCH(orders!$D398,products!$A$1:$A$49,0),MATCH(orders!K$1,products!$A$1:$G$1,0))</f>
        <v>0.5</v>
      </c>
      <c r="L398" s="25">
        <f>INDEX(products!$A$1:$G$49,MATCH(orders!$D398,products!$A$1:$A$49,0),MATCH(orders!L$1,products!$A$1:$G$1,0))</f>
        <v>7.77</v>
      </c>
      <c r="M398" s="22">
        <f>E398*L398</f>
        <v>38.849999999999994</v>
      </c>
      <c r="N398" s="6" t="str">
        <f>VLOOKUP(orders!$F398,customers!B$1:I$1001,8,FALSE)</f>
        <v>No</v>
      </c>
    </row>
    <row r="399" spans="1:14" x14ac:dyDescent="0.3">
      <c r="A399" s="2" t="s">
        <v>2727</v>
      </c>
      <c r="B399" s="17">
        <v>43720</v>
      </c>
      <c r="C399" s="2" t="s">
        <v>2728</v>
      </c>
      <c r="D399" s="7" t="s">
        <v>6169</v>
      </c>
      <c r="E399" s="2">
        <v>4</v>
      </c>
      <c r="F399" s="2" t="str">
        <f>VLOOKUP(C399,customers!A$1:I$1001,2,FALSE)</f>
        <v>Fleur Parres</v>
      </c>
      <c r="G399" s="2" t="str">
        <f>IF(VLOOKUP(C399,customers!A$1:I$1001,3,FALSE)=0," ",VLOOKUP(C399,customers!A$1:I$1001,3,FALSE))</f>
        <v>fparresb1@imageshack.us</v>
      </c>
      <c r="H399" s="2" t="str">
        <f>VLOOKUP(C399,customers!A$1:I$1001,7,FALSE)</f>
        <v>United States</v>
      </c>
      <c r="I399" s="26" t="str">
        <f>IF(INDEX(products!$A$1:$G$49,MATCH(orders!$D399,products!$A$1:$A$49,0),MATCH(orders!I$1,products!$A$1:$G$1,0))="Rob","Robusta",IF(INDEX(products!$A$1:$G$49,MATCH(orders!$D399,products!$A$1:$A$49,0),MATCH(orders!I$1,products!$A$1:$G$1,0))="Exc","Excelsa",IF(INDEX(products!$A$1:$G$49,MATCH(orders!$D399,products!$A$1:$A$49,0),MATCH(orders!I$1,products!$A$1:$G$1,0))="Ara","Arabica","Liberica")))</f>
        <v>Liberica</v>
      </c>
      <c r="J399" s="26" t="str">
        <f>IF(INDEX(products!$A$1:$G$49,MATCH(orders!$D399,products!$A$1:$A$49,0),MATCH(orders!J$1,products!$A$1:$G$1,0))="M","Medium",IF(INDEX(products!$A$1:$G$49,MATCH(orders!$D399,products!$A$1:$A$49,0),MATCH(orders!J$1,products!$A$1:$G$1,0))="L","Light","Dark"))</f>
        <v>Dark</v>
      </c>
      <c r="K399" s="27">
        <f>INDEX(products!$A$1:$G$49,MATCH(orders!$D399,products!$A$1:$A$49,0),MATCH(orders!K$1,products!$A$1:$G$1,0))</f>
        <v>0.5</v>
      </c>
      <c r="L399" s="28">
        <f>INDEX(products!$A$1:$G$49,MATCH(orders!$D399,products!$A$1:$A$49,0),MATCH(orders!L$1,products!$A$1:$G$1,0))</f>
        <v>7.77</v>
      </c>
      <c r="M399" s="21">
        <f>E399*L399</f>
        <v>31.08</v>
      </c>
      <c r="N399" s="7" t="str">
        <f>VLOOKUP(orders!$F399,customers!B$1:I$1001,8,FALSE)</f>
        <v>Yes</v>
      </c>
    </row>
    <row r="400" spans="1:14" x14ac:dyDescent="0.3">
      <c r="A400" s="12" t="s">
        <v>2733</v>
      </c>
      <c r="B400" s="18">
        <v>43677</v>
      </c>
      <c r="C400" s="12" t="s">
        <v>2734</v>
      </c>
      <c r="D400" s="6" t="s">
        <v>6154</v>
      </c>
      <c r="E400" s="12">
        <v>6</v>
      </c>
      <c r="F400" s="12" t="str">
        <f>VLOOKUP(C400,customers!A$1:I$1001,2,FALSE)</f>
        <v>Gran Sibray</v>
      </c>
      <c r="G400" s="12" t="str">
        <f>IF(VLOOKUP(C400,customers!A$1:I$1001,3,FALSE)=0," ",VLOOKUP(C400,customers!A$1:I$1001,3,FALSE))</f>
        <v>gsibrayb2@wsj.com</v>
      </c>
      <c r="H400" s="12" t="str">
        <f>VLOOKUP(C400,customers!A$1:I$1001,7,FALSE)</f>
        <v>United States</v>
      </c>
      <c r="I400" s="15" t="str">
        <f>IF(INDEX(products!$A$1:$G$49,MATCH(orders!$D400,products!$A$1:$A$49,0),MATCH(orders!I$1,products!$A$1:$G$1,0))="Rob","Robusta",IF(INDEX(products!$A$1:$G$49,MATCH(orders!$D400,products!$A$1:$A$49,0),MATCH(orders!I$1,products!$A$1:$G$1,0))="Exc","Excelsa",IF(INDEX(products!$A$1:$G$49,MATCH(orders!$D400,products!$A$1:$A$49,0),MATCH(orders!I$1,products!$A$1:$G$1,0))="Ara","Arabica","Liberica")))</f>
        <v>Arabica</v>
      </c>
      <c r="J400" s="15" t="str">
        <f>IF(INDEX(products!$A$1:$G$49,MATCH(orders!$D400,products!$A$1:$A$49,0),MATCH(orders!J$1,products!$A$1:$G$1,0))="M","Medium",IF(INDEX(products!$A$1:$G$49,MATCH(orders!$D400,products!$A$1:$A$49,0),MATCH(orders!J$1,products!$A$1:$G$1,0))="L","Light","Dark"))</f>
        <v>Dark</v>
      </c>
      <c r="K400" s="24">
        <f>INDEX(products!$A$1:$G$49,MATCH(orders!$D400,products!$A$1:$A$49,0),MATCH(orders!K$1,products!$A$1:$G$1,0))</f>
        <v>0.2</v>
      </c>
      <c r="L400" s="25">
        <f>INDEX(products!$A$1:$G$49,MATCH(orders!$D400,products!$A$1:$A$49,0),MATCH(orders!L$1,products!$A$1:$G$1,0))</f>
        <v>2.9849999999999999</v>
      </c>
      <c r="M400" s="22">
        <f>E400*L400</f>
        <v>17.91</v>
      </c>
      <c r="N400" s="6" t="str">
        <f>VLOOKUP(orders!$F400,customers!B$1:I$1001,8,FALSE)</f>
        <v>Yes</v>
      </c>
    </row>
    <row r="401" spans="1:14" x14ac:dyDescent="0.3">
      <c r="A401" s="2" t="s">
        <v>2739</v>
      </c>
      <c r="B401" s="17">
        <v>43539</v>
      </c>
      <c r="C401" s="2" t="s">
        <v>2740</v>
      </c>
      <c r="D401" s="7" t="s">
        <v>6185</v>
      </c>
      <c r="E401" s="2">
        <v>6</v>
      </c>
      <c r="F401" s="2" t="str">
        <f>VLOOKUP(C401,customers!A$1:I$1001,2,FALSE)</f>
        <v>Ingelbert Hotchkin</v>
      </c>
      <c r="G401" s="2" t="str">
        <f>IF(VLOOKUP(C401,customers!A$1:I$1001,3,FALSE)=0," ",VLOOKUP(C401,customers!A$1:I$1001,3,FALSE))</f>
        <v>ihotchkinb3@mit.edu</v>
      </c>
      <c r="H401" s="2" t="str">
        <f>VLOOKUP(C401,customers!A$1:I$1001,7,FALSE)</f>
        <v>United Kingdom</v>
      </c>
      <c r="I401" s="26" t="str">
        <f>IF(INDEX(products!$A$1:$G$49,MATCH(orders!$D401,products!$A$1:$A$49,0),MATCH(orders!I$1,products!$A$1:$G$1,0))="Rob","Robusta",IF(INDEX(products!$A$1:$G$49,MATCH(orders!$D401,products!$A$1:$A$49,0),MATCH(orders!I$1,products!$A$1:$G$1,0))="Exc","Excelsa",IF(INDEX(products!$A$1:$G$49,MATCH(orders!$D401,products!$A$1:$A$49,0),MATCH(orders!I$1,products!$A$1:$G$1,0))="Ara","Arabica","Liberica")))</f>
        <v>Excelsa</v>
      </c>
      <c r="J401" s="26" t="str">
        <f>IF(INDEX(products!$A$1:$G$49,MATCH(orders!$D401,products!$A$1:$A$49,0),MATCH(orders!J$1,products!$A$1:$G$1,0))="M","Medium",IF(INDEX(products!$A$1:$G$49,MATCH(orders!$D401,products!$A$1:$A$49,0),MATCH(orders!J$1,products!$A$1:$G$1,0))="L","Light","Dark"))</f>
        <v>Dark</v>
      </c>
      <c r="K401" s="27">
        <f>INDEX(products!$A$1:$G$49,MATCH(orders!$D401,products!$A$1:$A$49,0),MATCH(orders!K$1,products!$A$1:$G$1,0))</f>
        <v>2.5</v>
      </c>
      <c r="L401" s="28">
        <f>INDEX(products!$A$1:$G$49,MATCH(orders!$D401,products!$A$1:$A$49,0),MATCH(orders!L$1,products!$A$1:$G$1,0))</f>
        <v>27.945</v>
      </c>
      <c r="M401" s="21">
        <f>E401*L401</f>
        <v>167.67000000000002</v>
      </c>
      <c r="N401" s="7" t="str">
        <f>VLOOKUP(orders!$F401,customers!B$1:I$1001,8,FALSE)</f>
        <v>No</v>
      </c>
    </row>
    <row r="402" spans="1:14" x14ac:dyDescent="0.3">
      <c r="A402" s="12" t="s">
        <v>2745</v>
      </c>
      <c r="B402" s="18">
        <v>44332</v>
      </c>
      <c r="C402" s="12" t="s">
        <v>2746</v>
      </c>
      <c r="D402" s="6" t="s">
        <v>6170</v>
      </c>
      <c r="E402" s="12">
        <v>4</v>
      </c>
      <c r="F402" s="12" t="str">
        <f>VLOOKUP(C402,customers!A$1:I$1001,2,FALSE)</f>
        <v>Neely Broadberrie</v>
      </c>
      <c r="G402" s="12" t="str">
        <f>IF(VLOOKUP(C402,customers!A$1:I$1001,3,FALSE)=0," ",VLOOKUP(C402,customers!A$1:I$1001,3,FALSE))</f>
        <v>nbroadberrieb4@gnu.org</v>
      </c>
      <c r="H402" s="12" t="str">
        <f>VLOOKUP(C402,customers!A$1:I$1001,7,FALSE)</f>
        <v>United States</v>
      </c>
      <c r="I402" s="15" t="str">
        <f>IF(INDEX(products!$A$1:$G$49,MATCH(orders!$D402,products!$A$1:$A$49,0),MATCH(orders!I$1,products!$A$1:$G$1,0))="Rob","Robusta",IF(INDEX(products!$A$1:$G$49,MATCH(orders!$D402,products!$A$1:$A$49,0),MATCH(orders!I$1,products!$A$1:$G$1,0))="Exc","Excelsa",IF(INDEX(products!$A$1:$G$49,MATCH(orders!$D402,products!$A$1:$A$49,0),MATCH(orders!I$1,products!$A$1:$G$1,0))="Ara","Arabica","Liberica")))</f>
        <v>Liberica</v>
      </c>
      <c r="J402" s="15" t="str">
        <f>IF(INDEX(products!$A$1:$G$49,MATCH(orders!$D402,products!$A$1:$A$49,0),MATCH(orders!J$1,products!$A$1:$G$1,0))="M","Medium",IF(INDEX(products!$A$1:$G$49,MATCH(orders!$D402,products!$A$1:$A$49,0),MATCH(orders!J$1,products!$A$1:$G$1,0))="L","Light","Dark"))</f>
        <v>Light</v>
      </c>
      <c r="K402" s="24">
        <f>INDEX(products!$A$1:$G$49,MATCH(orders!$D402,products!$A$1:$A$49,0),MATCH(orders!K$1,products!$A$1:$G$1,0))</f>
        <v>1</v>
      </c>
      <c r="L402" s="25">
        <f>INDEX(products!$A$1:$G$49,MATCH(orders!$D402,products!$A$1:$A$49,0),MATCH(orders!L$1,products!$A$1:$G$1,0))</f>
        <v>15.85</v>
      </c>
      <c r="M402" s="22">
        <f>E402*L402</f>
        <v>63.4</v>
      </c>
      <c r="N402" s="6" t="str">
        <f>VLOOKUP(orders!$F402,customers!B$1:I$1001,8,FALSE)</f>
        <v>No</v>
      </c>
    </row>
    <row r="403" spans="1:14" x14ac:dyDescent="0.3">
      <c r="A403" s="2" t="s">
        <v>2751</v>
      </c>
      <c r="B403" s="17">
        <v>43591</v>
      </c>
      <c r="C403" s="2" t="s">
        <v>2752</v>
      </c>
      <c r="D403" s="7" t="s">
        <v>6159</v>
      </c>
      <c r="E403" s="2">
        <v>2</v>
      </c>
      <c r="F403" s="2" t="str">
        <f>VLOOKUP(C403,customers!A$1:I$1001,2,FALSE)</f>
        <v>Rutger Pithcock</v>
      </c>
      <c r="G403" s="2" t="str">
        <f>IF(VLOOKUP(C403,customers!A$1:I$1001,3,FALSE)=0," ",VLOOKUP(C403,customers!A$1:I$1001,3,FALSE))</f>
        <v>rpithcockb5@yellowbook.com</v>
      </c>
      <c r="H403" s="2" t="str">
        <f>VLOOKUP(C403,customers!A$1:I$1001,7,FALSE)</f>
        <v>United States</v>
      </c>
      <c r="I403" s="26" t="str">
        <f>IF(INDEX(products!$A$1:$G$49,MATCH(orders!$D403,products!$A$1:$A$49,0),MATCH(orders!I$1,products!$A$1:$G$1,0))="Rob","Robusta",IF(INDEX(products!$A$1:$G$49,MATCH(orders!$D403,products!$A$1:$A$49,0),MATCH(orders!I$1,products!$A$1:$G$1,0))="Exc","Excelsa",IF(INDEX(products!$A$1:$G$49,MATCH(orders!$D403,products!$A$1:$A$49,0),MATCH(orders!I$1,products!$A$1:$G$1,0))="Ara","Arabica","Liberica")))</f>
        <v>Liberica</v>
      </c>
      <c r="J403" s="26" t="str">
        <f>IF(INDEX(products!$A$1:$G$49,MATCH(orders!$D403,products!$A$1:$A$49,0),MATCH(orders!J$1,products!$A$1:$G$1,0))="M","Medium",IF(INDEX(products!$A$1:$G$49,MATCH(orders!$D403,products!$A$1:$A$49,0),MATCH(orders!J$1,products!$A$1:$G$1,0))="L","Light","Dark"))</f>
        <v>Medium</v>
      </c>
      <c r="K403" s="27">
        <f>INDEX(products!$A$1:$G$49,MATCH(orders!$D403,products!$A$1:$A$49,0),MATCH(orders!K$1,products!$A$1:$G$1,0))</f>
        <v>0.2</v>
      </c>
      <c r="L403" s="28">
        <f>INDEX(products!$A$1:$G$49,MATCH(orders!$D403,products!$A$1:$A$49,0),MATCH(orders!L$1,products!$A$1:$G$1,0))</f>
        <v>4.3650000000000002</v>
      </c>
      <c r="M403" s="21">
        <f>E403*L403</f>
        <v>8.73</v>
      </c>
      <c r="N403" s="7" t="str">
        <f>VLOOKUP(orders!$F403,customers!B$1:I$1001,8,FALSE)</f>
        <v>Yes</v>
      </c>
    </row>
    <row r="404" spans="1:14" x14ac:dyDescent="0.3">
      <c r="A404" s="12" t="s">
        <v>2757</v>
      </c>
      <c r="B404" s="18">
        <v>43502</v>
      </c>
      <c r="C404" s="12" t="s">
        <v>2758</v>
      </c>
      <c r="D404" s="6" t="s">
        <v>6177</v>
      </c>
      <c r="E404" s="12">
        <v>3</v>
      </c>
      <c r="F404" s="12" t="str">
        <f>VLOOKUP(C404,customers!A$1:I$1001,2,FALSE)</f>
        <v>Gale Croysdale</v>
      </c>
      <c r="G404" s="12" t="str">
        <f>IF(VLOOKUP(C404,customers!A$1:I$1001,3,FALSE)=0," ",VLOOKUP(C404,customers!A$1:I$1001,3,FALSE))</f>
        <v>gcroysdaleb6@nih.gov</v>
      </c>
      <c r="H404" s="12" t="str">
        <f>VLOOKUP(C404,customers!A$1:I$1001,7,FALSE)</f>
        <v>United States</v>
      </c>
      <c r="I404" s="15" t="str">
        <f>IF(INDEX(products!$A$1:$G$49,MATCH(orders!$D404,products!$A$1:$A$49,0),MATCH(orders!I$1,products!$A$1:$G$1,0))="Rob","Robusta",IF(INDEX(products!$A$1:$G$49,MATCH(orders!$D404,products!$A$1:$A$49,0),MATCH(orders!I$1,products!$A$1:$G$1,0))="Exc","Excelsa",IF(INDEX(products!$A$1:$G$49,MATCH(orders!$D404,products!$A$1:$A$49,0),MATCH(orders!I$1,products!$A$1:$G$1,0))="Ara","Arabica","Liberica")))</f>
        <v>Robusta</v>
      </c>
      <c r="J404" s="15" t="str">
        <f>IF(INDEX(products!$A$1:$G$49,MATCH(orders!$D404,products!$A$1:$A$49,0),MATCH(orders!J$1,products!$A$1:$G$1,0))="M","Medium",IF(INDEX(products!$A$1:$G$49,MATCH(orders!$D404,products!$A$1:$A$49,0),MATCH(orders!J$1,products!$A$1:$G$1,0))="L","Light","Dark"))</f>
        <v>Dark</v>
      </c>
      <c r="K404" s="24">
        <f>INDEX(products!$A$1:$G$49,MATCH(orders!$D404,products!$A$1:$A$49,0),MATCH(orders!K$1,products!$A$1:$G$1,0))</f>
        <v>1</v>
      </c>
      <c r="L404" s="25">
        <f>INDEX(products!$A$1:$G$49,MATCH(orders!$D404,products!$A$1:$A$49,0),MATCH(orders!L$1,products!$A$1:$G$1,0))</f>
        <v>8.9499999999999993</v>
      </c>
      <c r="M404" s="22">
        <f>E404*L404</f>
        <v>26.849999999999998</v>
      </c>
      <c r="N404" s="6" t="str">
        <f>VLOOKUP(orders!$F404,customers!B$1:I$1001,8,FALSE)</f>
        <v>Yes</v>
      </c>
    </row>
    <row r="405" spans="1:14" x14ac:dyDescent="0.3">
      <c r="A405" s="2" t="s">
        <v>2763</v>
      </c>
      <c r="B405" s="17">
        <v>44295</v>
      </c>
      <c r="C405" s="2" t="s">
        <v>2764</v>
      </c>
      <c r="D405" s="7" t="s">
        <v>6145</v>
      </c>
      <c r="E405" s="2">
        <v>2</v>
      </c>
      <c r="F405" s="2" t="str">
        <f>VLOOKUP(C405,customers!A$1:I$1001,2,FALSE)</f>
        <v>Benedetto Gozzett</v>
      </c>
      <c r="G405" s="2" t="str">
        <f>IF(VLOOKUP(C405,customers!A$1:I$1001,3,FALSE)=0," ",VLOOKUP(C405,customers!A$1:I$1001,3,FALSE))</f>
        <v>bgozzettb7@github.com</v>
      </c>
      <c r="H405" s="2" t="str">
        <f>VLOOKUP(C405,customers!A$1:I$1001,7,FALSE)</f>
        <v>United States</v>
      </c>
      <c r="I405" s="26" t="str">
        <f>IF(INDEX(products!$A$1:$G$49,MATCH(orders!$D405,products!$A$1:$A$49,0),MATCH(orders!I$1,products!$A$1:$G$1,0))="Rob","Robusta",IF(INDEX(products!$A$1:$G$49,MATCH(orders!$D405,products!$A$1:$A$49,0),MATCH(orders!I$1,products!$A$1:$G$1,0))="Exc","Excelsa",IF(INDEX(products!$A$1:$G$49,MATCH(orders!$D405,products!$A$1:$A$49,0),MATCH(orders!I$1,products!$A$1:$G$1,0))="Ara","Arabica","Liberica")))</f>
        <v>Liberica</v>
      </c>
      <c r="J405" s="26" t="str">
        <f>IF(INDEX(products!$A$1:$G$49,MATCH(orders!$D405,products!$A$1:$A$49,0),MATCH(orders!J$1,products!$A$1:$G$1,0))="M","Medium",IF(INDEX(products!$A$1:$G$49,MATCH(orders!$D405,products!$A$1:$A$49,0),MATCH(orders!J$1,products!$A$1:$G$1,0))="L","Light","Dark"))</f>
        <v>Light</v>
      </c>
      <c r="K405" s="27">
        <f>INDEX(products!$A$1:$G$49,MATCH(orders!$D405,products!$A$1:$A$49,0),MATCH(orders!K$1,products!$A$1:$G$1,0))</f>
        <v>0.2</v>
      </c>
      <c r="L405" s="28">
        <f>INDEX(products!$A$1:$G$49,MATCH(orders!$D405,products!$A$1:$A$49,0),MATCH(orders!L$1,products!$A$1:$G$1,0))</f>
        <v>4.7549999999999999</v>
      </c>
      <c r="M405" s="21">
        <f>E405*L405</f>
        <v>9.51</v>
      </c>
      <c r="N405" s="7" t="str">
        <f>VLOOKUP(orders!$F405,customers!B$1:I$1001,8,FALSE)</f>
        <v>No</v>
      </c>
    </row>
    <row r="406" spans="1:14" x14ac:dyDescent="0.3">
      <c r="A406" s="12" t="s">
        <v>2769</v>
      </c>
      <c r="B406" s="18">
        <v>43971</v>
      </c>
      <c r="C406" s="12" t="s">
        <v>2770</v>
      </c>
      <c r="D406" s="6" t="s">
        <v>6147</v>
      </c>
      <c r="E406" s="12">
        <v>4</v>
      </c>
      <c r="F406" s="12" t="str">
        <f>VLOOKUP(C406,customers!A$1:I$1001,2,FALSE)</f>
        <v>Tania Craggs</v>
      </c>
      <c r="G406" s="12" t="str">
        <f>IF(VLOOKUP(C406,customers!A$1:I$1001,3,FALSE)=0," ",VLOOKUP(C406,customers!A$1:I$1001,3,FALSE))</f>
        <v>tcraggsb8@house.gov</v>
      </c>
      <c r="H406" s="12" t="str">
        <f>VLOOKUP(C406,customers!A$1:I$1001,7,FALSE)</f>
        <v>Ireland</v>
      </c>
      <c r="I406" s="15" t="str">
        <f>IF(INDEX(products!$A$1:$G$49,MATCH(orders!$D406,products!$A$1:$A$49,0),MATCH(orders!I$1,products!$A$1:$G$1,0))="Rob","Robusta",IF(INDEX(products!$A$1:$G$49,MATCH(orders!$D406,products!$A$1:$A$49,0),MATCH(orders!I$1,products!$A$1:$G$1,0))="Exc","Excelsa",IF(INDEX(products!$A$1:$G$49,MATCH(orders!$D406,products!$A$1:$A$49,0),MATCH(orders!I$1,products!$A$1:$G$1,0))="Ara","Arabica","Liberica")))</f>
        <v>Arabica</v>
      </c>
      <c r="J406" s="15" t="str">
        <f>IF(INDEX(products!$A$1:$G$49,MATCH(orders!$D406,products!$A$1:$A$49,0),MATCH(orders!J$1,products!$A$1:$G$1,0))="M","Medium",IF(INDEX(products!$A$1:$G$49,MATCH(orders!$D406,products!$A$1:$A$49,0),MATCH(orders!J$1,products!$A$1:$G$1,0))="L","Light","Dark"))</f>
        <v>Dark</v>
      </c>
      <c r="K406" s="24">
        <f>INDEX(products!$A$1:$G$49,MATCH(orders!$D406,products!$A$1:$A$49,0),MATCH(orders!K$1,products!$A$1:$G$1,0))</f>
        <v>1</v>
      </c>
      <c r="L406" s="25">
        <f>INDEX(products!$A$1:$G$49,MATCH(orders!$D406,products!$A$1:$A$49,0),MATCH(orders!L$1,products!$A$1:$G$1,0))</f>
        <v>9.9499999999999993</v>
      </c>
      <c r="M406" s="22">
        <f>E406*L406</f>
        <v>39.799999999999997</v>
      </c>
      <c r="N406" s="6" t="str">
        <f>VLOOKUP(orders!$F406,customers!B$1:I$1001,8,FALSE)</f>
        <v>No</v>
      </c>
    </row>
    <row r="407" spans="1:14" x14ac:dyDescent="0.3">
      <c r="A407" s="2" t="s">
        <v>2775</v>
      </c>
      <c r="B407" s="17">
        <v>44167</v>
      </c>
      <c r="C407" s="2" t="s">
        <v>2776</v>
      </c>
      <c r="D407" s="7" t="s">
        <v>6139</v>
      </c>
      <c r="E407" s="2">
        <v>3</v>
      </c>
      <c r="F407" s="2" t="str">
        <f>VLOOKUP(C407,customers!A$1:I$1001,2,FALSE)</f>
        <v>Leonie Cullrford</v>
      </c>
      <c r="G407" s="2" t="str">
        <f>IF(VLOOKUP(C407,customers!A$1:I$1001,3,FALSE)=0," ",VLOOKUP(C407,customers!A$1:I$1001,3,FALSE))</f>
        <v>lcullrfordb9@xing.com</v>
      </c>
      <c r="H407" s="2" t="str">
        <f>VLOOKUP(C407,customers!A$1:I$1001,7,FALSE)</f>
        <v>United States</v>
      </c>
      <c r="I407" s="26" t="str">
        <f>IF(INDEX(products!$A$1:$G$49,MATCH(orders!$D407,products!$A$1:$A$49,0),MATCH(orders!I$1,products!$A$1:$G$1,0))="Rob","Robusta",IF(INDEX(products!$A$1:$G$49,MATCH(orders!$D407,products!$A$1:$A$49,0),MATCH(orders!I$1,products!$A$1:$G$1,0))="Exc","Excelsa",IF(INDEX(products!$A$1:$G$49,MATCH(orders!$D407,products!$A$1:$A$49,0),MATCH(orders!I$1,products!$A$1:$G$1,0))="Ara","Arabica","Liberica")))</f>
        <v>Excelsa</v>
      </c>
      <c r="J407" s="26" t="str">
        <f>IF(INDEX(products!$A$1:$G$49,MATCH(orders!$D407,products!$A$1:$A$49,0),MATCH(orders!J$1,products!$A$1:$G$1,0))="M","Medium",IF(INDEX(products!$A$1:$G$49,MATCH(orders!$D407,products!$A$1:$A$49,0),MATCH(orders!J$1,products!$A$1:$G$1,0))="L","Light","Dark"))</f>
        <v>Medium</v>
      </c>
      <c r="K407" s="27">
        <f>INDEX(products!$A$1:$G$49,MATCH(orders!$D407,products!$A$1:$A$49,0),MATCH(orders!K$1,products!$A$1:$G$1,0))</f>
        <v>0.5</v>
      </c>
      <c r="L407" s="28">
        <f>INDEX(products!$A$1:$G$49,MATCH(orders!$D407,products!$A$1:$A$49,0),MATCH(orders!L$1,products!$A$1:$G$1,0))</f>
        <v>8.25</v>
      </c>
      <c r="M407" s="21">
        <f>E407*L407</f>
        <v>24.75</v>
      </c>
      <c r="N407" s="7" t="str">
        <f>VLOOKUP(orders!$F407,customers!B$1:I$1001,8,FALSE)</f>
        <v>Yes</v>
      </c>
    </row>
    <row r="408" spans="1:14" x14ac:dyDescent="0.3">
      <c r="A408" s="12" t="s">
        <v>2781</v>
      </c>
      <c r="B408" s="18">
        <v>44416</v>
      </c>
      <c r="C408" s="12" t="s">
        <v>2782</v>
      </c>
      <c r="D408" s="6" t="s">
        <v>6141</v>
      </c>
      <c r="E408" s="12">
        <v>5</v>
      </c>
      <c r="F408" s="12" t="str">
        <f>VLOOKUP(C408,customers!A$1:I$1001,2,FALSE)</f>
        <v>Auguste Rizon</v>
      </c>
      <c r="G408" s="12" t="str">
        <f>IF(VLOOKUP(C408,customers!A$1:I$1001,3,FALSE)=0," ",VLOOKUP(C408,customers!A$1:I$1001,3,FALSE))</f>
        <v>arizonba@xing.com</v>
      </c>
      <c r="H408" s="12" t="str">
        <f>VLOOKUP(C408,customers!A$1:I$1001,7,FALSE)</f>
        <v>United States</v>
      </c>
      <c r="I408" s="15" t="str">
        <f>IF(INDEX(products!$A$1:$G$49,MATCH(orders!$D408,products!$A$1:$A$49,0),MATCH(orders!I$1,products!$A$1:$G$1,0))="Rob","Robusta",IF(INDEX(products!$A$1:$G$49,MATCH(orders!$D408,products!$A$1:$A$49,0),MATCH(orders!I$1,products!$A$1:$G$1,0))="Exc","Excelsa",IF(INDEX(products!$A$1:$G$49,MATCH(orders!$D408,products!$A$1:$A$49,0),MATCH(orders!I$1,products!$A$1:$G$1,0))="Ara","Arabica","Liberica")))</f>
        <v>Excelsa</v>
      </c>
      <c r="J408" s="15" t="str">
        <f>IF(INDEX(products!$A$1:$G$49,MATCH(orders!$D408,products!$A$1:$A$49,0),MATCH(orders!J$1,products!$A$1:$G$1,0))="M","Medium",IF(INDEX(products!$A$1:$G$49,MATCH(orders!$D408,products!$A$1:$A$49,0),MATCH(orders!J$1,products!$A$1:$G$1,0))="L","Light","Dark"))</f>
        <v>Medium</v>
      </c>
      <c r="K408" s="24">
        <f>INDEX(products!$A$1:$G$49,MATCH(orders!$D408,products!$A$1:$A$49,0),MATCH(orders!K$1,products!$A$1:$G$1,0))</f>
        <v>1</v>
      </c>
      <c r="L408" s="25">
        <f>INDEX(products!$A$1:$G$49,MATCH(orders!$D408,products!$A$1:$A$49,0),MATCH(orders!L$1,products!$A$1:$G$1,0))</f>
        <v>13.75</v>
      </c>
      <c r="M408" s="22">
        <f>E408*L408</f>
        <v>68.75</v>
      </c>
      <c r="N408" s="6" t="str">
        <f>VLOOKUP(orders!$F408,customers!B$1:I$1001,8,FALSE)</f>
        <v>Yes</v>
      </c>
    </row>
    <row r="409" spans="1:14" x14ac:dyDescent="0.3">
      <c r="A409" s="2" t="s">
        <v>2787</v>
      </c>
      <c r="B409" s="17">
        <v>44595</v>
      </c>
      <c r="C409" s="2" t="s">
        <v>2788</v>
      </c>
      <c r="D409" s="7" t="s">
        <v>6139</v>
      </c>
      <c r="E409" s="2">
        <v>6</v>
      </c>
      <c r="F409" s="2" t="str">
        <f>VLOOKUP(C409,customers!A$1:I$1001,2,FALSE)</f>
        <v>Lorin Guerrazzi</v>
      </c>
      <c r="G409" s="2" t="str">
        <f>IF(VLOOKUP(C409,customers!A$1:I$1001,3,FALSE)=0," ",VLOOKUP(C409,customers!A$1:I$1001,3,FALSE))</f>
        <v xml:space="preserve"> </v>
      </c>
      <c r="H409" s="2" t="str">
        <f>VLOOKUP(C409,customers!A$1:I$1001,7,FALSE)</f>
        <v>Ireland</v>
      </c>
      <c r="I409" s="26" t="str">
        <f>IF(INDEX(products!$A$1:$G$49,MATCH(orders!$D409,products!$A$1:$A$49,0),MATCH(orders!I$1,products!$A$1:$G$1,0))="Rob","Robusta",IF(INDEX(products!$A$1:$G$49,MATCH(orders!$D409,products!$A$1:$A$49,0),MATCH(orders!I$1,products!$A$1:$G$1,0))="Exc","Excelsa",IF(INDEX(products!$A$1:$G$49,MATCH(orders!$D409,products!$A$1:$A$49,0),MATCH(orders!I$1,products!$A$1:$G$1,0))="Ara","Arabica","Liberica")))</f>
        <v>Excelsa</v>
      </c>
      <c r="J409" s="26" t="str">
        <f>IF(INDEX(products!$A$1:$G$49,MATCH(orders!$D409,products!$A$1:$A$49,0),MATCH(orders!J$1,products!$A$1:$G$1,0))="M","Medium",IF(INDEX(products!$A$1:$G$49,MATCH(orders!$D409,products!$A$1:$A$49,0),MATCH(orders!J$1,products!$A$1:$G$1,0))="L","Light","Dark"))</f>
        <v>Medium</v>
      </c>
      <c r="K409" s="27">
        <f>INDEX(products!$A$1:$G$49,MATCH(orders!$D409,products!$A$1:$A$49,0),MATCH(orders!K$1,products!$A$1:$G$1,0))</f>
        <v>0.5</v>
      </c>
      <c r="L409" s="28">
        <f>INDEX(products!$A$1:$G$49,MATCH(orders!$D409,products!$A$1:$A$49,0),MATCH(orders!L$1,products!$A$1:$G$1,0))</f>
        <v>8.25</v>
      </c>
      <c r="M409" s="21">
        <f>E409*L409</f>
        <v>49.5</v>
      </c>
      <c r="N409" s="7" t="str">
        <f>VLOOKUP(orders!$F409,customers!B$1:I$1001,8,FALSE)</f>
        <v>No</v>
      </c>
    </row>
    <row r="410" spans="1:14" x14ac:dyDescent="0.3">
      <c r="A410" s="12" t="s">
        <v>2792</v>
      </c>
      <c r="B410" s="18">
        <v>44659</v>
      </c>
      <c r="C410" s="12" t="s">
        <v>2793</v>
      </c>
      <c r="D410" s="6" t="s">
        <v>6175</v>
      </c>
      <c r="E410" s="12">
        <v>2</v>
      </c>
      <c r="F410" s="12" t="str">
        <f>VLOOKUP(C410,customers!A$1:I$1001,2,FALSE)</f>
        <v>Felice Miell</v>
      </c>
      <c r="G410" s="12" t="str">
        <f>IF(VLOOKUP(C410,customers!A$1:I$1001,3,FALSE)=0," ",VLOOKUP(C410,customers!A$1:I$1001,3,FALSE))</f>
        <v>fmiellbc@spiegel.de</v>
      </c>
      <c r="H410" s="12" t="str">
        <f>VLOOKUP(C410,customers!A$1:I$1001,7,FALSE)</f>
        <v>United States</v>
      </c>
      <c r="I410" s="15" t="str">
        <f>IF(INDEX(products!$A$1:$G$49,MATCH(orders!$D410,products!$A$1:$A$49,0),MATCH(orders!I$1,products!$A$1:$G$1,0))="Rob","Robusta",IF(INDEX(products!$A$1:$G$49,MATCH(orders!$D410,products!$A$1:$A$49,0),MATCH(orders!I$1,products!$A$1:$G$1,0))="Exc","Excelsa",IF(INDEX(products!$A$1:$G$49,MATCH(orders!$D410,products!$A$1:$A$49,0),MATCH(orders!I$1,products!$A$1:$G$1,0))="Ara","Arabica","Liberica")))</f>
        <v>Arabica</v>
      </c>
      <c r="J410" s="15" t="str">
        <f>IF(INDEX(products!$A$1:$G$49,MATCH(orders!$D410,products!$A$1:$A$49,0),MATCH(orders!J$1,products!$A$1:$G$1,0))="M","Medium",IF(INDEX(products!$A$1:$G$49,MATCH(orders!$D410,products!$A$1:$A$49,0),MATCH(orders!J$1,products!$A$1:$G$1,0))="L","Light","Dark"))</f>
        <v>Medium</v>
      </c>
      <c r="K410" s="24">
        <f>INDEX(products!$A$1:$G$49,MATCH(orders!$D410,products!$A$1:$A$49,0),MATCH(orders!K$1,products!$A$1:$G$1,0))</f>
        <v>2.5</v>
      </c>
      <c r="L410" s="25">
        <f>INDEX(products!$A$1:$G$49,MATCH(orders!$D410,products!$A$1:$A$49,0),MATCH(orders!L$1,products!$A$1:$G$1,0))</f>
        <v>25.874999999999996</v>
      </c>
      <c r="M410" s="22">
        <f>E410*L410</f>
        <v>51.749999999999993</v>
      </c>
      <c r="N410" s="6" t="str">
        <f>VLOOKUP(orders!$F410,customers!B$1:I$1001,8,FALSE)</f>
        <v>Yes</v>
      </c>
    </row>
    <row r="411" spans="1:14" x14ac:dyDescent="0.3">
      <c r="A411" s="2" t="s">
        <v>2798</v>
      </c>
      <c r="B411" s="17">
        <v>44203</v>
      </c>
      <c r="C411" s="2" t="s">
        <v>2799</v>
      </c>
      <c r="D411" s="7" t="s">
        <v>6170</v>
      </c>
      <c r="E411" s="2">
        <v>3</v>
      </c>
      <c r="F411" s="2" t="str">
        <f>VLOOKUP(C411,customers!A$1:I$1001,2,FALSE)</f>
        <v>Hamish Skeech</v>
      </c>
      <c r="G411" s="2" t="str">
        <f>IF(VLOOKUP(C411,customers!A$1:I$1001,3,FALSE)=0," ",VLOOKUP(C411,customers!A$1:I$1001,3,FALSE))</f>
        <v xml:space="preserve"> </v>
      </c>
      <c r="H411" s="2" t="str">
        <f>VLOOKUP(C411,customers!A$1:I$1001,7,FALSE)</f>
        <v>Ireland</v>
      </c>
      <c r="I411" s="26" t="str">
        <f>IF(INDEX(products!$A$1:$G$49,MATCH(orders!$D411,products!$A$1:$A$49,0),MATCH(orders!I$1,products!$A$1:$G$1,0))="Rob","Robusta",IF(INDEX(products!$A$1:$G$49,MATCH(orders!$D411,products!$A$1:$A$49,0),MATCH(orders!I$1,products!$A$1:$G$1,0))="Exc","Excelsa",IF(INDEX(products!$A$1:$G$49,MATCH(orders!$D411,products!$A$1:$A$49,0),MATCH(orders!I$1,products!$A$1:$G$1,0))="Ara","Arabica","Liberica")))</f>
        <v>Liberica</v>
      </c>
      <c r="J411" s="26" t="str">
        <f>IF(INDEX(products!$A$1:$G$49,MATCH(orders!$D411,products!$A$1:$A$49,0),MATCH(orders!J$1,products!$A$1:$G$1,0))="M","Medium",IF(INDEX(products!$A$1:$G$49,MATCH(orders!$D411,products!$A$1:$A$49,0),MATCH(orders!J$1,products!$A$1:$G$1,0))="L","Light","Dark"))</f>
        <v>Light</v>
      </c>
      <c r="K411" s="27">
        <f>INDEX(products!$A$1:$G$49,MATCH(orders!$D411,products!$A$1:$A$49,0),MATCH(orders!K$1,products!$A$1:$G$1,0))</f>
        <v>1</v>
      </c>
      <c r="L411" s="28">
        <f>INDEX(products!$A$1:$G$49,MATCH(orders!$D411,products!$A$1:$A$49,0),MATCH(orders!L$1,products!$A$1:$G$1,0))</f>
        <v>15.85</v>
      </c>
      <c r="M411" s="21">
        <f>E411*L411</f>
        <v>47.55</v>
      </c>
      <c r="N411" s="7" t="str">
        <f>VLOOKUP(orders!$F411,customers!B$1:I$1001,8,FALSE)</f>
        <v>Yes</v>
      </c>
    </row>
    <row r="412" spans="1:14" x14ac:dyDescent="0.3">
      <c r="A412" s="12" t="s">
        <v>2803</v>
      </c>
      <c r="B412" s="18">
        <v>44441</v>
      </c>
      <c r="C412" s="12" t="s">
        <v>2804</v>
      </c>
      <c r="D412" s="6" t="s">
        <v>6167</v>
      </c>
      <c r="E412" s="12">
        <v>4</v>
      </c>
      <c r="F412" s="12" t="str">
        <f>VLOOKUP(C412,customers!A$1:I$1001,2,FALSE)</f>
        <v>Giordano Lorenzin</v>
      </c>
      <c r="G412" s="12" t="str">
        <f>IF(VLOOKUP(C412,customers!A$1:I$1001,3,FALSE)=0," ",VLOOKUP(C412,customers!A$1:I$1001,3,FALSE))</f>
        <v xml:space="preserve"> </v>
      </c>
      <c r="H412" s="12" t="str">
        <f>VLOOKUP(C412,customers!A$1:I$1001,7,FALSE)</f>
        <v>United States</v>
      </c>
      <c r="I412" s="15" t="str">
        <f>IF(INDEX(products!$A$1:$G$49,MATCH(orders!$D412,products!$A$1:$A$49,0),MATCH(orders!I$1,products!$A$1:$G$1,0))="Rob","Robusta",IF(INDEX(products!$A$1:$G$49,MATCH(orders!$D412,products!$A$1:$A$49,0),MATCH(orders!I$1,products!$A$1:$G$1,0))="Exc","Excelsa",IF(INDEX(products!$A$1:$G$49,MATCH(orders!$D412,products!$A$1:$A$49,0),MATCH(orders!I$1,products!$A$1:$G$1,0))="Ara","Arabica","Liberica")))</f>
        <v>Arabica</v>
      </c>
      <c r="J412" s="15" t="str">
        <f>IF(INDEX(products!$A$1:$G$49,MATCH(orders!$D412,products!$A$1:$A$49,0),MATCH(orders!J$1,products!$A$1:$G$1,0))="M","Medium",IF(INDEX(products!$A$1:$G$49,MATCH(orders!$D412,products!$A$1:$A$49,0),MATCH(orders!J$1,products!$A$1:$G$1,0))="L","Light","Dark"))</f>
        <v>Light</v>
      </c>
      <c r="K412" s="24">
        <f>INDEX(products!$A$1:$G$49,MATCH(orders!$D412,products!$A$1:$A$49,0),MATCH(orders!K$1,products!$A$1:$G$1,0))</f>
        <v>0.2</v>
      </c>
      <c r="L412" s="25">
        <f>INDEX(products!$A$1:$G$49,MATCH(orders!$D412,products!$A$1:$A$49,0),MATCH(orders!L$1,products!$A$1:$G$1,0))</f>
        <v>3.8849999999999998</v>
      </c>
      <c r="M412" s="22">
        <f>E412*L412</f>
        <v>15.54</v>
      </c>
      <c r="N412" s="6" t="str">
        <f>VLOOKUP(orders!$F412,customers!B$1:I$1001,8,FALSE)</f>
        <v>No</v>
      </c>
    </row>
    <row r="413" spans="1:14" x14ac:dyDescent="0.3">
      <c r="A413" s="2" t="s">
        <v>2808</v>
      </c>
      <c r="B413" s="17">
        <v>44504</v>
      </c>
      <c r="C413" s="2" t="s">
        <v>2809</v>
      </c>
      <c r="D413" s="7" t="s">
        <v>6162</v>
      </c>
      <c r="E413" s="2">
        <v>6</v>
      </c>
      <c r="F413" s="2" t="str">
        <f>VLOOKUP(C413,customers!A$1:I$1001,2,FALSE)</f>
        <v>Harwilll Bishell</v>
      </c>
      <c r="G413" s="2" t="str">
        <f>IF(VLOOKUP(C413,customers!A$1:I$1001,3,FALSE)=0," ",VLOOKUP(C413,customers!A$1:I$1001,3,FALSE))</f>
        <v xml:space="preserve"> </v>
      </c>
      <c r="H413" s="2" t="str">
        <f>VLOOKUP(C413,customers!A$1:I$1001,7,FALSE)</f>
        <v>United States</v>
      </c>
      <c r="I413" s="26" t="str">
        <f>IF(INDEX(products!$A$1:$G$49,MATCH(orders!$D413,products!$A$1:$A$49,0),MATCH(orders!I$1,products!$A$1:$G$1,0))="Rob","Robusta",IF(INDEX(products!$A$1:$G$49,MATCH(orders!$D413,products!$A$1:$A$49,0),MATCH(orders!I$1,products!$A$1:$G$1,0))="Exc","Excelsa",IF(INDEX(products!$A$1:$G$49,MATCH(orders!$D413,products!$A$1:$A$49,0),MATCH(orders!I$1,products!$A$1:$G$1,0))="Ara","Arabica","Liberica")))</f>
        <v>Liberica</v>
      </c>
      <c r="J413" s="26" t="str">
        <f>IF(INDEX(products!$A$1:$G$49,MATCH(orders!$D413,products!$A$1:$A$49,0),MATCH(orders!J$1,products!$A$1:$G$1,0))="M","Medium",IF(INDEX(products!$A$1:$G$49,MATCH(orders!$D413,products!$A$1:$A$49,0),MATCH(orders!J$1,products!$A$1:$G$1,0))="L","Light","Dark"))</f>
        <v>Medium</v>
      </c>
      <c r="K413" s="27">
        <f>INDEX(products!$A$1:$G$49,MATCH(orders!$D413,products!$A$1:$A$49,0),MATCH(orders!K$1,products!$A$1:$G$1,0))</f>
        <v>1</v>
      </c>
      <c r="L413" s="28">
        <f>INDEX(products!$A$1:$G$49,MATCH(orders!$D413,products!$A$1:$A$49,0),MATCH(orders!L$1,products!$A$1:$G$1,0))</f>
        <v>14.55</v>
      </c>
      <c r="M413" s="21">
        <f>E413*L413</f>
        <v>87.300000000000011</v>
      </c>
      <c r="N413" s="7" t="str">
        <f>VLOOKUP(orders!$F413,customers!B$1:I$1001,8,FALSE)</f>
        <v>Yes</v>
      </c>
    </row>
    <row r="414" spans="1:14" x14ac:dyDescent="0.3">
      <c r="A414" s="12" t="s">
        <v>2813</v>
      </c>
      <c r="B414" s="18">
        <v>44410</v>
      </c>
      <c r="C414" s="12" t="s">
        <v>2814</v>
      </c>
      <c r="D414" s="6" t="s">
        <v>6155</v>
      </c>
      <c r="E414" s="12">
        <v>5</v>
      </c>
      <c r="F414" s="12" t="str">
        <f>VLOOKUP(C414,customers!A$1:I$1001,2,FALSE)</f>
        <v>Freeland Missenden</v>
      </c>
      <c r="G414" s="12" t="str">
        <f>IF(VLOOKUP(C414,customers!A$1:I$1001,3,FALSE)=0," ",VLOOKUP(C414,customers!A$1:I$1001,3,FALSE))</f>
        <v xml:space="preserve"> </v>
      </c>
      <c r="H414" s="12" t="str">
        <f>VLOOKUP(C414,customers!A$1:I$1001,7,FALSE)</f>
        <v>United States</v>
      </c>
      <c r="I414" s="15" t="str">
        <f>IF(INDEX(products!$A$1:$G$49,MATCH(orders!$D414,products!$A$1:$A$49,0),MATCH(orders!I$1,products!$A$1:$G$1,0))="Rob","Robusta",IF(INDEX(products!$A$1:$G$49,MATCH(orders!$D414,products!$A$1:$A$49,0),MATCH(orders!I$1,products!$A$1:$G$1,0))="Exc","Excelsa",IF(INDEX(products!$A$1:$G$49,MATCH(orders!$D414,products!$A$1:$A$49,0),MATCH(orders!I$1,products!$A$1:$G$1,0))="Ara","Arabica","Liberica")))</f>
        <v>Arabica</v>
      </c>
      <c r="J414" s="15" t="str">
        <f>IF(INDEX(products!$A$1:$G$49,MATCH(orders!$D414,products!$A$1:$A$49,0),MATCH(orders!J$1,products!$A$1:$G$1,0))="M","Medium",IF(INDEX(products!$A$1:$G$49,MATCH(orders!$D414,products!$A$1:$A$49,0),MATCH(orders!J$1,products!$A$1:$G$1,0))="L","Light","Dark"))</f>
        <v>Medium</v>
      </c>
      <c r="K414" s="24">
        <f>INDEX(products!$A$1:$G$49,MATCH(orders!$D414,products!$A$1:$A$49,0),MATCH(orders!K$1,products!$A$1:$G$1,0))</f>
        <v>1</v>
      </c>
      <c r="L414" s="25">
        <f>INDEX(products!$A$1:$G$49,MATCH(orders!$D414,products!$A$1:$A$49,0),MATCH(orders!L$1,products!$A$1:$G$1,0))</f>
        <v>11.25</v>
      </c>
      <c r="M414" s="22">
        <f>E414*L414</f>
        <v>56.25</v>
      </c>
      <c r="N414" s="6" t="str">
        <f>VLOOKUP(orders!$F414,customers!B$1:I$1001,8,FALSE)</f>
        <v>Yes</v>
      </c>
    </row>
    <row r="415" spans="1:14" x14ac:dyDescent="0.3">
      <c r="A415" s="2" t="s">
        <v>2818</v>
      </c>
      <c r="B415" s="17">
        <v>43857</v>
      </c>
      <c r="C415" s="2" t="s">
        <v>2819</v>
      </c>
      <c r="D415" s="7" t="s">
        <v>6164</v>
      </c>
      <c r="E415" s="2">
        <v>1</v>
      </c>
      <c r="F415" s="2" t="str">
        <f>VLOOKUP(C415,customers!A$1:I$1001,2,FALSE)</f>
        <v>Waylan Springall</v>
      </c>
      <c r="G415" s="2" t="str">
        <f>IF(VLOOKUP(C415,customers!A$1:I$1001,3,FALSE)=0," ",VLOOKUP(C415,customers!A$1:I$1001,3,FALSE))</f>
        <v>wspringallbh@jugem.jp</v>
      </c>
      <c r="H415" s="2" t="str">
        <f>VLOOKUP(C415,customers!A$1:I$1001,7,FALSE)</f>
        <v>United States</v>
      </c>
      <c r="I415" s="26" t="str">
        <f>IF(INDEX(products!$A$1:$G$49,MATCH(orders!$D415,products!$A$1:$A$49,0),MATCH(orders!I$1,products!$A$1:$G$1,0))="Rob","Robusta",IF(INDEX(products!$A$1:$G$49,MATCH(orders!$D415,products!$A$1:$A$49,0),MATCH(orders!I$1,products!$A$1:$G$1,0))="Exc","Excelsa",IF(INDEX(products!$A$1:$G$49,MATCH(orders!$D415,products!$A$1:$A$49,0),MATCH(orders!I$1,products!$A$1:$G$1,0))="Ara","Arabica","Liberica")))</f>
        <v>Liberica</v>
      </c>
      <c r="J415" s="26" t="str">
        <f>IF(INDEX(products!$A$1:$G$49,MATCH(orders!$D415,products!$A$1:$A$49,0),MATCH(orders!J$1,products!$A$1:$G$1,0))="M","Medium",IF(INDEX(products!$A$1:$G$49,MATCH(orders!$D415,products!$A$1:$A$49,0),MATCH(orders!J$1,products!$A$1:$G$1,0))="L","Light","Dark"))</f>
        <v>Light</v>
      </c>
      <c r="K415" s="27">
        <f>INDEX(products!$A$1:$G$49,MATCH(orders!$D415,products!$A$1:$A$49,0),MATCH(orders!K$1,products!$A$1:$G$1,0))</f>
        <v>2.5</v>
      </c>
      <c r="L415" s="28">
        <f>INDEX(products!$A$1:$G$49,MATCH(orders!$D415,products!$A$1:$A$49,0),MATCH(orders!L$1,products!$A$1:$G$1,0))</f>
        <v>36.454999999999998</v>
      </c>
      <c r="M415" s="21">
        <f>E415*L415</f>
        <v>36.454999999999998</v>
      </c>
      <c r="N415" s="7" t="str">
        <f>VLOOKUP(orders!$F415,customers!B$1:I$1001,8,FALSE)</f>
        <v>Yes</v>
      </c>
    </row>
    <row r="416" spans="1:14" x14ac:dyDescent="0.3">
      <c r="A416" s="12" t="s">
        <v>2824</v>
      </c>
      <c r="B416" s="18">
        <v>43802</v>
      </c>
      <c r="C416" s="12" t="s">
        <v>2825</v>
      </c>
      <c r="D416" s="6" t="s">
        <v>6178</v>
      </c>
      <c r="E416" s="12">
        <v>3</v>
      </c>
      <c r="F416" s="12" t="str">
        <f>VLOOKUP(C416,customers!A$1:I$1001,2,FALSE)</f>
        <v>Kiri Avramow</v>
      </c>
      <c r="G416" s="12" t="str">
        <f>IF(VLOOKUP(C416,customers!A$1:I$1001,3,FALSE)=0," ",VLOOKUP(C416,customers!A$1:I$1001,3,FALSE))</f>
        <v xml:space="preserve"> </v>
      </c>
      <c r="H416" s="12" t="str">
        <f>VLOOKUP(C416,customers!A$1:I$1001,7,FALSE)</f>
        <v>United States</v>
      </c>
      <c r="I416" s="15" t="str">
        <f>IF(INDEX(products!$A$1:$G$49,MATCH(orders!$D416,products!$A$1:$A$49,0),MATCH(orders!I$1,products!$A$1:$G$1,0))="Rob","Robusta",IF(INDEX(products!$A$1:$G$49,MATCH(orders!$D416,products!$A$1:$A$49,0),MATCH(orders!I$1,products!$A$1:$G$1,0))="Exc","Excelsa",IF(INDEX(products!$A$1:$G$49,MATCH(orders!$D416,products!$A$1:$A$49,0),MATCH(orders!I$1,products!$A$1:$G$1,0))="Ara","Arabica","Liberica")))</f>
        <v>Robusta</v>
      </c>
      <c r="J416" s="15" t="str">
        <f>IF(INDEX(products!$A$1:$G$49,MATCH(orders!$D416,products!$A$1:$A$49,0),MATCH(orders!J$1,products!$A$1:$G$1,0))="M","Medium",IF(INDEX(products!$A$1:$G$49,MATCH(orders!$D416,products!$A$1:$A$49,0),MATCH(orders!J$1,products!$A$1:$G$1,0))="L","Light","Dark"))</f>
        <v>Light</v>
      </c>
      <c r="K416" s="24">
        <f>INDEX(products!$A$1:$G$49,MATCH(orders!$D416,products!$A$1:$A$49,0),MATCH(orders!K$1,products!$A$1:$G$1,0))</f>
        <v>0.2</v>
      </c>
      <c r="L416" s="25">
        <f>INDEX(products!$A$1:$G$49,MATCH(orders!$D416,products!$A$1:$A$49,0),MATCH(orders!L$1,products!$A$1:$G$1,0))</f>
        <v>3.5849999999999995</v>
      </c>
      <c r="M416" s="22">
        <f>E416*L416</f>
        <v>10.754999999999999</v>
      </c>
      <c r="N416" s="6" t="str">
        <f>VLOOKUP(orders!$F416,customers!B$1:I$1001,8,FALSE)</f>
        <v>Yes</v>
      </c>
    </row>
    <row r="417" spans="1:14" x14ac:dyDescent="0.3">
      <c r="A417" s="2" t="s">
        <v>2829</v>
      </c>
      <c r="B417" s="17">
        <v>43683</v>
      </c>
      <c r="C417" s="2" t="s">
        <v>2830</v>
      </c>
      <c r="D417" s="7" t="s">
        <v>6174</v>
      </c>
      <c r="E417" s="2">
        <v>3</v>
      </c>
      <c r="F417" s="2" t="str">
        <f>VLOOKUP(C417,customers!A$1:I$1001,2,FALSE)</f>
        <v>Gregg Hawkyens</v>
      </c>
      <c r="G417" s="2" t="str">
        <f>IF(VLOOKUP(C417,customers!A$1:I$1001,3,FALSE)=0," ",VLOOKUP(C417,customers!A$1:I$1001,3,FALSE))</f>
        <v>ghawkyensbj@census.gov</v>
      </c>
      <c r="H417" s="2" t="str">
        <f>VLOOKUP(C417,customers!A$1:I$1001,7,FALSE)</f>
        <v>United States</v>
      </c>
      <c r="I417" s="26" t="str">
        <f>IF(INDEX(products!$A$1:$G$49,MATCH(orders!$D417,products!$A$1:$A$49,0),MATCH(orders!I$1,products!$A$1:$G$1,0))="Rob","Robusta",IF(INDEX(products!$A$1:$G$49,MATCH(orders!$D417,products!$A$1:$A$49,0),MATCH(orders!I$1,products!$A$1:$G$1,0))="Exc","Excelsa",IF(INDEX(products!$A$1:$G$49,MATCH(orders!$D417,products!$A$1:$A$49,0),MATCH(orders!I$1,products!$A$1:$G$1,0))="Ara","Arabica","Liberica")))</f>
        <v>Robusta</v>
      </c>
      <c r="J417" s="26" t="str">
        <f>IF(INDEX(products!$A$1:$G$49,MATCH(orders!$D417,products!$A$1:$A$49,0),MATCH(orders!J$1,products!$A$1:$G$1,0))="M","Medium",IF(INDEX(products!$A$1:$G$49,MATCH(orders!$D417,products!$A$1:$A$49,0),MATCH(orders!J$1,products!$A$1:$G$1,0))="L","Light","Dark"))</f>
        <v>Medium</v>
      </c>
      <c r="K417" s="27">
        <f>INDEX(products!$A$1:$G$49,MATCH(orders!$D417,products!$A$1:$A$49,0),MATCH(orders!K$1,products!$A$1:$G$1,0))</f>
        <v>0.2</v>
      </c>
      <c r="L417" s="28">
        <f>INDEX(products!$A$1:$G$49,MATCH(orders!$D417,products!$A$1:$A$49,0),MATCH(orders!L$1,products!$A$1:$G$1,0))</f>
        <v>2.9849999999999999</v>
      </c>
      <c r="M417" s="21">
        <f>E417*L417</f>
        <v>8.9550000000000001</v>
      </c>
      <c r="N417" s="7" t="str">
        <f>VLOOKUP(orders!$F417,customers!B$1:I$1001,8,FALSE)</f>
        <v>No</v>
      </c>
    </row>
    <row r="418" spans="1:14" x14ac:dyDescent="0.3">
      <c r="A418" s="12" t="s">
        <v>2834</v>
      </c>
      <c r="B418" s="18">
        <v>43901</v>
      </c>
      <c r="C418" s="12" t="s">
        <v>2835</v>
      </c>
      <c r="D418" s="6" t="s">
        <v>6180</v>
      </c>
      <c r="E418" s="12">
        <v>3</v>
      </c>
      <c r="F418" s="12" t="str">
        <f>VLOOKUP(C418,customers!A$1:I$1001,2,FALSE)</f>
        <v>Reggis Pracy</v>
      </c>
      <c r="G418" s="12" t="str">
        <f>IF(VLOOKUP(C418,customers!A$1:I$1001,3,FALSE)=0," ",VLOOKUP(C418,customers!A$1:I$1001,3,FALSE))</f>
        <v xml:space="preserve"> </v>
      </c>
      <c r="H418" s="12" t="str">
        <f>VLOOKUP(C418,customers!A$1:I$1001,7,FALSE)</f>
        <v>United States</v>
      </c>
      <c r="I418" s="15" t="str">
        <f>IF(INDEX(products!$A$1:$G$49,MATCH(orders!$D418,products!$A$1:$A$49,0),MATCH(orders!I$1,products!$A$1:$G$1,0))="Rob","Robusta",IF(INDEX(products!$A$1:$G$49,MATCH(orders!$D418,products!$A$1:$A$49,0),MATCH(orders!I$1,products!$A$1:$G$1,0))="Exc","Excelsa",IF(INDEX(products!$A$1:$G$49,MATCH(orders!$D418,products!$A$1:$A$49,0),MATCH(orders!I$1,products!$A$1:$G$1,0))="Ara","Arabica","Liberica")))</f>
        <v>Arabica</v>
      </c>
      <c r="J418" s="15" t="str">
        <f>IF(INDEX(products!$A$1:$G$49,MATCH(orders!$D418,products!$A$1:$A$49,0),MATCH(orders!J$1,products!$A$1:$G$1,0))="M","Medium",IF(INDEX(products!$A$1:$G$49,MATCH(orders!$D418,products!$A$1:$A$49,0),MATCH(orders!J$1,products!$A$1:$G$1,0))="L","Light","Dark"))</f>
        <v>Light</v>
      </c>
      <c r="K418" s="24">
        <f>INDEX(products!$A$1:$G$49,MATCH(orders!$D418,products!$A$1:$A$49,0),MATCH(orders!K$1,products!$A$1:$G$1,0))</f>
        <v>0.5</v>
      </c>
      <c r="L418" s="25">
        <f>INDEX(products!$A$1:$G$49,MATCH(orders!$D418,products!$A$1:$A$49,0),MATCH(orders!L$1,products!$A$1:$G$1,0))</f>
        <v>7.77</v>
      </c>
      <c r="M418" s="22">
        <f>E418*L418</f>
        <v>23.31</v>
      </c>
      <c r="N418" s="6" t="str">
        <f>VLOOKUP(orders!$F418,customers!B$1:I$1001,8,FALSE)</f>
        <v>Yes</v>
      </c>
    </row>
    <row r="419" spans="1:14" x14ac:dyDescent="0.3">
      <c r="A419" s="2" t="s">
        <v>2839</v>
      </c>
      <c r="B419" s="17">
        <v>44457</v>
      </c>
      <c r="C419" s="2" t="s">
        <v>2840</v>
      </c>
      <c r="D419" s="7" t="s">
        <v>6182</v>
      </c>
      <c r="E419" s="2">
        <v>1</v>
      </c>
      <c r="F419" s="2" t="str">
        <f>VLOOKUP(C419,customers!A$1:I$1001,2,FALSE)</f>
        <v>Paula Denis</v>
      </c>
      <c r="G419" s="2" t="str">
        <f>IF(VLOOKUP(C419,customers!A$1:I$1001,3,FALSE)=0," ",VLOOKUP(C419,customers!A$1:I$1001,3,FALSE))</f>
        <v xml:space="preserve"> </v>
      </c>
      <c r="H419" s="2" t="str">
        <f>VLOOKUP(C419,customers!A$1:I$1001,7,FALSE)</f>
        <v>United States</v>
      </c>
      <c r="I419" s="26" t="str">
        <f>IF(INDEX(products!$A$1:$G$49,MATCH(orders!$D419,products!$A$1:$A$49,0),MATCH(orders!I$1,products!$A$1:$G$1,0))="Rob","Robusta",IF(INDEX(products!$A$1:$G$49,MATCH(orders!$D419,products!$A$1:$A$49,0),MATCH(orders!I$1,products!$A$1:$G$1,0))="Exc","Excelsa",IF(INDEX(products!$A$1:$G$49,MATCH(orders!$D419,products!$A$1:$A$49,0),MATCH(orders!I$1,products!$A$1:$G$1,0))="Ara","Arabica","Liberica")))</f>
        <v>Arabica</v>
      </c>
      <c r="J419" s="26" t="str">
        <f>IF(INDEX(products!$A$1:$G$49,MATCH(orders!$D419,products!$A$1:$A$49,0),MATCH(orders!J$1,products!$A$1:$G$1,0))="M","Medium",IF(INDEX(products!$A$1:$G$49,MATCH(orders!$D419,products!$A$1:$A$49,0),MATCH(orders!J$1,products!$A$1:$G$1,0))="L","Light","Dark"))</f>
        <v>Light</v>
      </c>
      <c r="K419" s="27">
        <f>INDEX(products!$A$1:$G$49,MATCH(orders!$D419,products!$A$1:$A$49,0),MATCH(orders!K$1,products!$A$1:$G$1,0))</f>
        <v>2.5</v>
      </c>
      <c r="L419" s="28">
        <f>INDEX(products!$A$1:$G$49,MATCH(orders!$D419,products!$A$1:$A$49,0),MATCH(orders!L$1,products!$A$1:$G$1,0))</f>
        <v>29.784999999999997</v>
      </c>
      <c r="M419" s="21">
        <f>E419*L419</f>
        <v>29.784999999999997</v>
      </c>
      <c r="N419" s="7" t="str">
        <f>VLOOKUP(orders!$F419,customers!B$1:I$1001,8,FALSE)</f>
        <v>Yes</v>
      </c>
    </row>
    <row r="420" spans="1:14" x14ac:dyDescent="0.3">
      <c r="A420" s="12" t="s">
        <v>2844</v>
      </c>
      <c r="B420" s="18">
        <v>44142</v>
      </c>
      <c r="C420" s="12" t="s">
        <v>2845</v>
      </c>
      <c r="D420" s="6" t="s">
        <v>6182</v>
      </c>
      <c r="E420" s="12">
        <v>5</v>
      </c>
      <c r="F420" s="12" t="str">
        <f>VLOOKUP(C420,customers!A$1:I$1001,2,FALSE)</f>
        <v>Broderick McGilvra</v>
      </c>
      <c r="G420" s="12" t="str">
        <f>IF(VLOOKUP(C420,customers!A$1:I$1001,3,FALSE)=0," ",VLOOKUP(C420,customers!A$1:I$1001,3,FALSE))</f>
        <v>bmcgilvrabm@so-net.ne.jp</v>
      </c>
      <c r="H420" s="12" t="str">
        <f>VLOOKUP(C420,customers!A$1:I$1001,7,FALSE)</f>
        <v>United States</v>
      </c>
      <c r="I420" s="15" t="str">
        <f>IF(INDEX(products!$A$1:$G$49,MATCH(orders!$D420,products!$A$1:$A$49,0),MATCH(orders!I$1,products!$A$1:$G$1,0))="Rob","Robusta",IF(INDEX(products!$A$1:$G$49,MATCH(orders!$D420,products!$A$1:$A$49,0),MATCH(orders!I$1,products!$A$1:$G$1,0))="Exc","Excelsa",IF(INDEX(products!$A$1:$G$49,MATCH(orders!$D420,products!$A$1:$A$49,0),MATCH(orders!I$1,products!$A$1:$G$1,0))="Ara","Arabica","Liberica")))</f>
        <v>Arabica</v>
      </c>
      <c r="J420" s="15" t="str">
        <f>IF(INDEX(products!$A$1:$G$49,MATCH(orders!$D420,products!$A$1:$A$49,0),MATCH(orders!J$1,products!$A$1:$G$1,0))="M","Medium",IF(INDEX(products!$A$1:$G$49,MATCH(orders!$D420,products!$A$1:$A$49,0),MATCH(orders!J$1,products!$A$1:$G$1,0))="L","Light","Dark"))</f>
        <v>Light</v>
      </c>
      <c r="K420" s="24">
        <f>INDEX(products!$A$1:$G$49,MATCH(orders!$D420,products!$A$1:$A$49,0),MATCH(orders!K$1,products!$A$1:$G$1,0))</f>
        <v>2.5</v>
      </c>
      <c r="L420" s="25">
        <f>INDEX(products!$A$1:$G$49,MATCH(orders!$D420,products!$A$1:$A$49,0),MATCH(orders!L$1,products!$A$1:$G$1,0))</f>
        <v>29.784999999999997</v>
      </c>
      <c r="M420" s="22">
        <f>E420*L420</f>
        <v>148.92499999999998</v>
      </c>
      <c r="N420" s="6" t="str">
        <f>VLOOKUP(orders!$F420,customers!B$1:I$1001,8,FALSE)</f>
        <v>Yes</v>
      </c>
    </row>
    <row r="421" spans="1:14" x14ac:dyDescent="0.3">
      <c r="A421" s="2" t="s">
        <v>2849</v>
      </c>
      <c r="B421" s="17">
        <v>44739</v>
      </c>
      <c r="C421" s="2" t="s">
        <v>2850</v>
      </c>
      <c r="D421" s="7" t="s">
        <v>6160</v>
      </c>
      <c r="E421" s="2">
        <v>1</v>
      </c>
      <c r="F421" s="2" t="str">
        <f>VLOOKUP(C421,customers!A$1:I$1001,2,FALSE)</f>
        <v>Annabella Danzey</v>
      </c>
      <c r="G421" s="2" t="str">
        <f>IF(VLOOKUP(C421,customers!A$1:I$1001,3,FALSE)=0," ",VLOOKUP(C421,customers!A$1:I$1001,3,FALSE))</f>
        <v>adanzeybn@github.com</v>
      </c>
      <c r="H421" s="2" t="str">
        <f>VLOOKUP(C421,customers!A$1:I$1001,7,FALSE)</f>
        <v>United States</v>
      </c>
      <c r="I421" s="26" t="str">
        <f>IF(INDEX(products!$A$1:$G$49,MATCH(orders!$D421,products!$A$1:$A$49,0),MATCH(orders!I$1,products!$A$1:$G$1,0))="Rob","Robusta",IF(INDEX(products!$A$1:$G$49,MATCH(orders!$D421,products!$A$1:$A$49,0),MATCH(orders!I$1,products!$A$1:$G$1,0))="Exc","Excelsa",IF(INDEX(products!$A$1:$G$49,MATCH(orders!$D421,products!$A$1:$A$49,0),MATCH(orders!I$1,products!$A$1:$G$1,0))="Ara","Arabica","Liberica")))</f>
        <v>Liberica</v>
      </c>
      <c r="J421" s="26" t="str">
        <f>IF(INDEX(products!$A$1:$G$49,MATCH(orders!$D421,products!$A$1:$A$49,0),MATCH(orders!J$1,products!$A$1:$G$1,0))="M","Medium",IF(INDEX(products!$A$1:$G$49,MATCH(orders!$D421,products!$A$1:$A$49,0),MATCH(orders!J$1,products!$A$1:$G$1,0))="L","Light","Dark"))</f>
        <v>Medium</v>
      </c>
      <c r="K421" s="27">
        <f>INDEX(products!$A$1:$G$49,MATCH(orders!$D421,products!$A$1:$A$49,0),MATCH(orders!K$1,products!$A$1:$G$1,0))</f>
        <v>0.5</v>
      </c>
      <c r="L421" s="28">
        <f>INDEX(products!$A$1:$G$49,MATCH(orders!$D421,products!$A$1:$A$49,0),MATCH(orders!L$1,products!$A$1:$G$1,0))</f>
        <v>8.73</v>
      </c>
      <c r="M421" s="21">
        <f>E421*L421</f>
        <v>8.73</v>
      </c>
      <c r="N421" s="7" t="str">
        <f>VLOOKUP(orders!$F421,customers!B$1:I$1001,8,FALSE)</f>
        <v>Yes</v>
      </c>
    </row>
    <row r="422" spans="1:14" x14ac:dyDescent="0.3">
      <c r="A422" s="12" t="s">
        <v>2855</v>
      </c>
      <c r="B422" s="18">
        <v>43866</v>
      </c>
      <c r="C422" s="12" t="s">
        <v>2586</v>
      </c>
      <c r="D422" s="6" t="s">
        <v>6169</v>
      </c>
      <c r="E422" s="12">
        <v>4</v>
      </c>
      <c r="F422" s="12" t="str">
        <f>VLOOKUP(C422,customers!A$1:I$1001,2,FALSE)</f>
        <v>Terri Farra</v>
      </c>
      <c r="G422" s="12" t="str">
        <f>IF(VLOOKUP(C422,customers!A$1:I$1001,3,FALSE)=0," ",VLOOKUP(C422,customers!A$1:I$1001,3,FALSE))</f>
        <v>tfarraac@behance.net</v>
      </c>
      <c r="H422" s="12" t="str">
        <f>VLOOKUP(C422,customers!A$1:I$1001,7,FALSE)</f>
        <v>United States</v>
      </c>
      <c r="I422" s="15" t="str">
        <f>IF(INDEX(products!$A$1:$G$49,MATCH(orders!$D422,products!$A$1:$A$49,0),MATCH(orders!I$1,products!$A$1:$G$1,0))="Rob","Robusta",IF(INDEX(products!$A$1:$G$49,MATCH(orders!$D422,products!$A$1:$A$49,0),MATCH(orders!I$1,products!$A$1:$G$1,0))="Exc","Excelsa",IF(INDEX(products!$A$1:$G$49,MATCH(orders!$D422,products!$A$1:$A$49,0),MATCH(orders!I$1,products!$A$1:$G$1,0))="Ara","Arabica","Liberica")))</f>
        <v>Liberica</v>
      </c>
      <c r="J422" s="15" t="str">
        <f>IF(INDEX(products!$A$1:$G$49,MATCH(orders!$D422,products!$A$1:$A$49,0),MATCH(orders!J$1,products!$A$1:$G$1,0))="M","Medium",IF(INDEX(products!$A$1:$G$49,MATCH(orders!$D422,products!$A$1:$A$49,0),MATCH(orders!J$1,products!$A$1:$G$1,0))="L","Light","Dark"))</f>
        <v>Dark</v>
      </c>
      <c r="K422" s="24">
        <f>INDEX(products!$A$1:$G$49,MATCH(orders!$D422,products!$A$1:$A$49,0),MATCH(orders!K$1,products!$A$1:$G$1,0))</f>
        <v>0.5</v>
      </c>
      <c r="L422" s="25">
        <f>INDEX(products!$A$1:$G$49,MATCH(orders!$D422,products!$A$1:$A$49,0),MATCH(orders!L$1,products!$A$1:$G$1,0))</f>
        <v>7.77</v>
      </c>
      <c r="M422" s="22">
        <f>E422*L422</f>
        <v>31.08</v>
      </c>
      <c r="N422" s="6" t="str">
        <f>VLOOKUP(orders!$F422,customers!B$1:I$1001,8,FALSE)</f>
        <v>No</v>
      </c>
    </row>
    <row r="423" spans="1:14" x14ac:dyDescent="0.3">
      <c r="A423" s="2" t="s">
        <v>2855</v>
      </c>
      <c r="B423" s="17">
        <v>43866</v>
      </c>
      <c r="C423" s="2" t="s">
        <v>2586</v>
      </c>
      <c r="D423" s="7" t="s">
        <v>6168</v>
      </c>
      <c r="E423" s="2">
        <v>6</v>
      </c>
      <c r="F423" s="2" t="str">
        <f>VLOOKUP(C423,customers!A$1:I$1001,2,FALSE)</f>
        <v>Terri Farra</v>
      </c>
      <c r="G423" s="2" t="str">
        <f>IF(VLOOKUP(C423,customers!A$1:I$1001,3,FALSE)=0," ",VLOOKUP(C423,customers!A$1:I$1001,3,FALSE))</f>
        <v>tfarraac@behance.net</v>
      </c>
      <c r="H423" s="2" t="str">
        <f>VLOOKUP(C423,customers!A$1:I$1001,7,FALSE)</f>
        <v>United States</v>
      </c>
      <c r="I423" s="26" t="str">
        <f>IF(INDEX(products!$A$1:$G$49,MATCH(orders!$D423,products!$A$1:$A$49,0),MATCH(orders!I$1,products!$A$1:$G$1,0))="Rob","Robusta",IF(INDEX(products!$A$1:$G$49,MATCH(orders!$D423,products!$A$1:$A$49,0),MATCH(orders!I$1,products!$A$1:$G$1,0))="Exc","Excelsa",IF(INDEX(products!$A$1:$G$49,MATCH(orders!$D423,products!$A$1:$A$49,0),MATCH(orders!I$1,products!$A$1:$G$1,0))="Ara","Arabica","Liberica")))</f>
        <v>Arabica</v>
      </c>
      <c r="J423" s="26" t="str">
        <f>IF(INDEX(products!$A$1:$G$49,MATCH(orders!$D423,products!$A$1:$A$49,0),MATCH(orders!J$1,products!$A$1:$G$1,0))="M","Medium",IF(INDEX(products!$A$1:$G$49,MATCH(orders!$D423,products!$A$1:$A$49,0),MATCH(orders!J$1,products!$A$1:$G$1,0))="L","Light","Dark"))</f>
        <v>Dark</v>
      </c>
      <c r="K423" s="27">
        <f>INDEX(products!$A$1:$G$49,MATCH(orders!$D423,products!$A$1:$A$49,0),MATCH(orders!K$1,products!$A$1:$G$1,0))</f>
        <v>2.5</v>
      </c>
      <c r="L423" s="28">
        <f>INDEX(products!$A$1:$G$49,MATCH(orders!$D423,products!$A$1:$A$49,0),MATCH(orders!L$1,products!$A$1:$G$1,0))</f>
        <v>22.884999999999998</v>
      </c>
      <c r="M423" s="21">
        <f>E423*L423</f>
        <v>137.31</v>
      </c>
      <c r="N423" s="7" t="str">
        <f>VLOOKUP(orders!$F423,customers!B$1:I$1001,8,FALSE)</f>
        <v>No</v>
      </c>
    </row>
    <row r="424" spans="1:14" x14ac:dyDescent="0.3">
      <c r="A424" s="12" t="s">
        <v>2866</v>
      </c>
      <c r="B424" s="18">
        <v>43868</v>
      </c>
      <c r="C424" s="12" t="s">
        <v>2867</v>
      </c>
      <c r="D424" s="6" t="s">
        <v>6158</v>
      </c>
      <c r="E424" s="12">
        <v>5</v>
      </c>
      <c r="F424" s="12" t="str">
        <f>VLOOKUP(C424,customers!A$1:I$1001,2,FALSE)</f>
        <v>Nevins Glowacz</v>
      </c>
      <c r="G424" s="12" t="str">
        <f>IF(VLOOKUP(C424,customers!A$1:I$1001,3,FALSE)=0," ",VLOOKUP(C424,customers!A$1:I$1001,3,FALSE))</f>
        <v xml:space="preserve"> </v>
      </c>
      <c r="H424" s="12" t="str">
        <f>VLOOKUP(C424,customers!A$1:I$1001,7,FALSE)</f>
        <v>United States</v>
      </c>
      <c r="I424" s="15" t="str">
        <f>IF(INDEX(products!$A$1:$G$49,MATCH(orders!$D424,products!$A$1:$A$49,0),MATCH(orders!I$1,products!$A$1:$G$1,0))="Rob","Robusta",IF(INDEX(products!$A$1:$G$49,MATCH(orders!$D424,products!$A$1:$A$49,0),MATCH(orders!I$1,products!$A$1:$G$1,0))="Exc","Excelsa",IF(INDEX(products!$A$1:$G$49,MATCH(orders!$D424,products!$A$1:$A$49,0),MATCH(orders!I$1,products!$A$1:$G$1,0))="Ara","Arabica","Liberica")))</f>
        <v>Arabica</v>
      </c>
      <c r="J424" s="15" t="str">
        <f>IF(INDEX(products!$A$1:$G$49,MATCH(orders!$D424,products!$A$1:$A$49,0),MATCH(orders!J$1,products!$A$1:$G$1,0))="M","Medium",IF(INDEX(products!$A$1:$G$49,MATCH(orders!$D424,products!$A$1:$A$49,0),MATCH(orders!J$1,products!$A$1:$G$1,0))="L","Light","Dark"))</f>
        <v>Dark</v>
      </c>
      <c r="K424" s="24">
        <f>INDEX(products!$A$1:$G$49,MATCH(orders!$D424,products!$A$1:$A$49,0),MATCH(orders!K$1,products!$A$1:$G$1,0))</f>
        <v>0.5</v>
      </c>
      <c r="L424" s="25">
        <f>INDEX(products!$A$1:$G$49,MATCH(orders!$D424,products!$A$1:$A$49,0),MATCH(orders!L$1,products!$A$1:$G$1,0))</f>
        <v>5.97</v>
      </c>
      <c r="M424" s="22">
        <f>E424*L424</f>
        <v>29.849999999999998</v>
      </c>
      <c r="N424" s="6" t="str">
        <f>VLOOKUP(orders!$F424,customers!B$1:I$1001,8,FALSE)</f>
        <v>No</v>
      </c>
    </row>
    <row r="425" spans="1:14" x14ac:dyDescent="0.3">
      <c r="A425" s="2" t="s">
        <v>2871</v>
      </c>
      <c r="B425" s="17">
        <v>44183</v>
      </c>
      <c r="C425" s="2" t="s">
        <v>2872</v>
      </c>
      <c r="D425" s="7" t="s">
        <v>6146</v>
      </c>
      <c r="E425" s="2">
        <v>3</v>
      </c>
      <c r="F425" s="2" t="str">
        <f>VLOOKUP(C425,customers!A$1:I$1001,2,FALSE)</f>
        <v>Adelice Isabell</v>
      </c>
      <c r="G425" s="2" t="str">
        <f>IF(VLOOKUP(C425,customers!A$1:I$1001,3,FALSE)=0," ",VLOOKUP(C425,customers!A$1:I$1001,3,FALSE))</f>
        <v xml:space="preserve"> </v>
      </c>
      <c r="H425" s="2" t="str">
        <f>VLOOKUP(C425,customers!A$1:I$1001,7,FALSE)</f>
        <v>United States</v>
      </c>
      <c r="I425" s="26" t="str">
        <f>IF(INDEX(products!$A$1:$G$49,MATCH(orders!$D425,products!$A$1:$A$49,0),MATCH(orders!I$1,products!$A$1:$G$1,0))="Rob","Robusta",IF(INDEX(products!$A$1:$G$49,MATCH(orders!$D425,products!$A$1:$A$49,0),MATCH(orders!I$1,products!$A$1:$G$1,0))="Exc","Excelsa",IF(INDEX(products!$A$1:$G$49,MATCH(orders!$D425,products!$A$1:$A$49,0),MATCH(orders!I$1,products!$A$1:$G$1,0))="Ara","Arabica","Liberica")))</f>
        <v>Robusta</v>
      </c>
      <c r="J425" s="26" t="str">
        <f>IF(INDEX(products!$A$1:$G$49,MATCH(orders!$D425,products!$A$1:$A$49,0),MATCH(orders!J$1,products!$A$1:$G$1,0))="M","Medium",IF(INDEX(products!$A$1:$G$49,MATCH(orders!$D425,products!$A$1:$A$49,0),MATCH(orders!J$1,products!$A$1:$G$1,0))="L","Light","Dark"))</f>
        <v>Medium</v>
      </c>
      <c r="K425" s="27">
        <f>INDEX(products!$A$1:$G$49,MATCH(orders!$D425,products!$A$1:$A$49,0),MATCH(orders!K$1,products!$A$1:$G$1,0))</f>
        <v>0.5</v>
      </c>
      <c r="L425" s="28">
        <f>INDEX(products!$A$1:$G$49,MATCH(orders!$D425,products!$A$1:$A$49,0),MATCH(orders!L$1,products!$A$1:$G$1,0))</f>
        <v>5.97</v>
      </c>
      <c r="M425" s="21">
        <f>E425*L425</f>
        <v>17.91</v>
      </c>
      <c r="N425" s="7" t="str">
        <f>VLOOKUP(orders!$F425,customers!B$1:I$1001,8,FALSE)</f>
        <v>No</v>
      </c>
    </row>
    <row r="426" spans="1:14" x14ac:dyDescent="0.3">
      <c r="A426" s="12" t="s">
        <v>2876</v>
      </c>
      <c r="B426" s="18">
        <v>44431</v>
      </c>
      <c r="C426" s="12" t="s">
        <v>2877</v>
      </c>
      <c r="D426" s="6" t="s">
        <v>6176</v>
      </c>
      <c r="E426" s="12">
        <v>3</v>
      </c>
      <c r="F426" s="12" t="str">
        <f>VLOOKUP(C426,customers!A$1:I$1001,2,FALSE)</f>
        <v>Yulma Dombrell</v>
      </c>
      <c r="G426" s="12" t="str">
        <f>IF(VLOOKUP(C426,customers!A$1:I$1001,3,FALSE)=0," ",VLOOKUP(C426,customers!A$1:I$1001,3,FALSE))</f>
        <v>ydombrellbs@dedecms.com</v>
      </c>
      <c r="H426" s="12" t="str">
        <f>VLOOKUP(C426,customers!A$1:I$1001,7,FALSE)</f>
        <v>United States</v>
      </c>
      <c r="I426" s="15" t="str">
        <f>IF(INDEX(products!$A$1:$G$49,MATCH(orders!$D426,products!$A$1:$A$49,0),MATCH(orders!I$1,products!$A$1:$G$1,0))="Rob","Robusta",IF(INDEX(products!$A$1:$G$49,MATCH(orders!$D426,products!$A$1:$A$49,0),MATCH(orders!I$1,products!$A$1:$G$1,0))="Exc","Excelsa",IF(INDEX(products!$A$1:$G$49,MATCH(orders!$D426,products!$A$1:$A$49,0),MATCH(orders!I$1,products!$A$1:$G$1,0))="Ara","Arabica","Liberica")))</f>
        <v>Excelsa</v>
      </c>
      <c r="J426" s="15" t="str">
        <f>IF(INDEX(products!$A$1:$G$49,MATCH(orders!$D426,products!$A$1:$A$49,0),MATCH(orders!J$1,products!$A$1:$G$1,0))="M","Medium",IF(INDEX(products!$A$1:$G$49,MATCH(orders!$D426,products!$A$1:$A$49,0),MATCH(orders!J$1,products!$A$1:$G$1,0))="L","Light","Dark"))</f>
        <v>Light</v>
      </c>
      <c r="K426" s="24">
        <f>INDEX(products!$A$1:$G$49,MATCH(orders!$D426,products!$A$1:$A$49,0),MATCH(orders!K$1,products!$A$1:$G$1,0))</f>
        <v>0.5</v>
      </c>
      <c r="L426" s="25">
        <f>INDEX(products!$A$1:$G$49,MATCH(orders!$D426,products!$A$1:$A$49,0),MATCH(orders!L$1,products!$A$1:$G$1,0))</f>
        <v>8.91</v>
      </c>
      <c r="M426" s="22">
        <f>E426*L426</f>
        <v>26.73</v>
      </c>
      <c r="N426" s="6" t="str">
        <f>VLOOKUP(orders!$F426,customers!B$1:I$1001,8,FALSE)</f>
        <v>Yes</v>
      </c>
    </row>
    <row r="427" spans="1:14" x14ac:dyDescent="0.3">
      <c r="A427" s="2" t="s">
        <v>2882</v>
      </c>
      <c r="B427" s="17">
        <v>44428</v>
      </c>
      <c r="C427" s="2" t="s">
        <v>2883</v>
      </c>
      <c r="D427" s="7" t="s">
        <v>6177</v>
      </c>
      <c r="E427" s="2">
        <v>2</v>
      </c>
      <c r="F427" s="2" t="str">
        <f>VLOOKUP(C427,customers!A$1:I$1001,2,FALSE)</f>
        <v>Alric Darth</v>
      </c>
      <c r="G427" s="2" t="str">
        <f>IF(VLOOKUP(C427,customers!A$1:I$1001,3,FALSE)=0," ",VLOOKUP(C427,customers!A$1:I$1001,3,FALSE))</f>
        <v>adarthbt@t.co</v>
      </c>
      <c r="H427" s="2" t="str">
        <f>VLOOKUP(C427,customers!A$1:I$1001,7,FALSE)</f>
        <v>United States</v>
      </c>
      <c r="I427" s="26" t="str">
        <f>IF(INDEX(products!$A$1:$G$49,MATCH(orders!$D427,products!$A$1:$A$49,0),MATCH(orders!I$1,products!$A$1:$G$1,0))="Rob","Robusta",IF(INDEX(products!$A$1:$G$49,MATCH(orders!$D427,products!$A$1:$A$49,0),MATCH(orders!I$1,products!$A$1:$G$1,0))="Exc","Excelsa",IF(INDEX(products!$A$1:$G$49,MATCH(orders!$D427,products!$A$1:$A$49,0),MATCH(orders!I$1,products!$A$1:$G$1,0))="Ara","Arabica","Liberica")))</f>
        <v>Robusta</v>
      </c>
      <c r="J427" s="26" t="str">
        <f>IF(INDEX(products!$A$1:$G$49,MATCH(orders!$D427,products!$A$1:$A$49,0),MATCH(orders!J$1,products!$A$1:$G$1,0))="M","Medium",IF(INDEX(products!$A$1:$G$49,MATCH(orders!$D427,products!$A$1:$A$49,0),MATCH(orders!J$1,products!$A$1:$G$1,0))="L","Light","Dark"))</f>
        <v>Dark</v>
      </c>
      <c r="K427" s="27">
        <f>INDEX(products!$A$1:$G$49,MATCH(orders!$D427,products!$A$1:$A$49,0),MATCH(orders!K$1,products!$A$1:$G$1,0))</f>
        <v>1</v>
      </c>
      <c r="L427" s="28">
        <f>INDEX(products!$A$1:$G$49,MATCH(orders!$D427,products!$A$1:$A$49,0),MATCH(orders!L$1,products!$A$1:$G$1,0))</f>
        <v>8.9499999999999993</v>
      </c>
      <c r="M427" s="21">
        <f>E427*L427</f>
        <v>17.899999999999999</v>
      </c>
      <c r="N427" s="7" t="str">
        <f>VLOOKUP(orders!$F427,customers!B$1:I$1001,8,FALSE)</f>
        <v>No</v>
      </c>
    </row>
    <row r="428" spans="1:14" x14ac:dyDescent="0.3">
      <c r="A428" s="12" t="s">
        <v>2888</v>
      </c>
      <c r="B428" s="18">
        <v>43556</v>
      </c>
      <c r="C428" s="12" t="s">
        <v>2889</v>
      </c>
      <c r="D428" s="6" t="s">
        <v>6178</v>
      </c>
      <c r="E428" s="12">
        <v>4</v>
      </c>
      <c r="F428" s="12" t="str">
        <f>VLOOKUP(C428,customers!A$1:I$1001,2,FALSE)</f>
        <v>Manuel Darrigoe</v>
      </c>
      <c r="G428" s="12" t="str">
        <f>IF(VLOOKUP(C428,customers!A$1:I$1001,3,FALSE)=0," ",VLOOKUP(C428,customers!A$1:I$1001,3,FALSE))</f>
        <v>mdarrigoebu@hud.gov</v>
      </c>
      <c r="H428" s="12" t="str">
        <f>VLOOKUP(C428,customers!A$1:I$1001,7,FALSE)</f>
        <v>Ireland</v>
      </c>
      <c r="I428" s="15" t="str">
        <f>IF(INDEX(products!$A$1:$G$49,MATCH(orders!$D428,products!$A$1:$A$49,0),MATCH(orders!I$1,products!$A$1:$G$1,0))="Rob","Robusta",IF(INDEX(products!$A$1:$G$49,MATCH(orders!$D428,products!$A$1:$A$49,0),MATCH(orders!I$1,products!$A$1:$G$1,0))="Exc","Excelsa",IF(INDEX(products!$A$1:$G$49,MATCH(orders!$D428,products!$A$1:$A$49,0),MATCH(orders!I$1,products!$A$1:$G$1,0))="Ara","Arabica","Liberica")))</f>
        <v>Robusta</v>
      </c>
      <c r="J428" s="15" t="str">
        <f>IF(INDEX(products!$A$1:$G$49,MATCH(orders!$D428,products!$A$1:$A$49,0),MATCH(orders!J$1,products!$A$1:$G$1,0))="M","Medium",IF(INDEX(products!$A$1:$G$49,MATCH(orders!$D428,products!$A$1:$A$49,0),MATCH(orders!J$1,products!$A$1:$G$1,0))="L","Light","Dark"))</f>
        <v>Light</v>
      </c>
      <c r="K428" s="24">
        <f>INDEX(products!$A$1:$G$49,MATCH(orders!$D428,products!$A$1:$A$49,0),MATCH(orders!K$1,products!$A$1:$G$1,0))</f>
        <v>0.2</v>
      </c>
      <c r="L428" s="25">
        <f>INDEX(products!$A$1:$G$49,MATCH(orders!$D428,products!$A$1:$A$49,0),MATCH(orders!L$1,products!$A$1:$G$1,0))</f>
        <v>3.5849999999999995</v>
      </c>
      <c r="M428" s="22">
        <f>E428*L428</f>
        <v>14.339999999999998</v>
      </c>
      <c r="N428" s="6" t="str">
        <f>VLOOKUP(orders!$F428,customers!B$1:I$1001,8,FALSE)</f>
        <v>Yes</v>
      </c>
    </row>
    <row r="429" spans="1:14" x14ac:dyDescent="0.3">
      <c r="A429" s="2" t="s">
        <v>2894</v>
      </c>
      <c r="B429" s="17">
        <v>44224</v>
      </c>
      <c r="C429" s="2" t="s">
        <v>2895</v>
      </c>
      <c r="D429" s="7" t="s">
        <v>6175</v>
      </c>
      <c r="E429" s="2">
        <v>3</v>
      </c>
      <c r="F429" s="2" t="str">
        <f>VLOOKUP(C429,customers!A$1:I$1001,2,FALSE)</f>
        <v>Kynthia Berick</v>
      </c>
      <c r="G429" s="2" t="str">
        <f>IF(VLOOKUP(C429,customers!A$1:I$1001,3,FALSE)=0," ",VLOOKUP(C429,customers!A$1:I$1001,3,FALSE))</f>
        <v xml:space="preserve"> </v>
      </c>
      <c r="H429" s="2" t="str">
        <f>VLOOKUP(C429,customers!A$1:I$1001,7,FALSE)</f>
        <v>United States</v>
      </c>
      <c r="I429" s="26" t="str">
        <f>IF(INDEX(products!$A$1:$G$49,MATCH(orders!$D429,products!$A$1:$A$49,0),MATCH(orders!I$1,products!$A$1:$G$1,0))="Rob","Robusta",IF(INDEX(products!$A$1:$G$49,MATCH(orders!$D429,products!$A$1:$A$49,0),MATCH(orders!I$1,products!$A$1:$G$1,0))="Exc","Excelsa",IF(INDEX(products!$A$1:$G$49,MATCH(orders!$D429,products!$A$1:$A$49,0),MATCH(orders!I$1,products!$A$1:$G$1,0))="Ara","Arabica","Liberica")))</f>
        <v>Arabica</v>
      </c>
      <c r="J429" s="26" t="str">
        <f>IF(INDEX(products!$A$1:$G$49,MATCH(orders!$D429,products!$A$1:$A$49,0),MATCH(orders!J$1,products!$A$1:$G$1,0))="M","Medium",IF(INDEX(products!$A$1:$G$49,MATCH(orders!$D429,products!$A$1:$A$49,0),MATCH(orders!J$1,products!$A$1:$G$1,0))="L","Light","Dark"))</f>
        <v>Medium</v>
      </c>
      <c r="K429" s="27">
        <f>INDEX(products!$A$1:$G$49,MATCH(orders!$D429,products!$A$1:$A$49,0),MATCH(orders!K$1,products!$A$1:$G$1,0))</f>
        <v>2.5</v>
      </c>
      <c r="L429" s="28">
        <f>INDEX(products!$A$1:$G$49,MATCH(orders!$D429,products!$A$1:$A$49,0),MATCH(orders!L$1,products!$A$1:$G$1,0))</f>
        <v>25.874999999999996</v>
      </c>
      <c r="M429" s="21">
        <f>E429*L429</f>
        <v>77.624999999999986</v>
      </c>
      <c r="N429" s="7" t="str">
        <f>VLOOKUP(orders!$F429,customers!B$1:I$1001,8,FALSE)</f>
        <v>Yes</v>
      </c>
    </row>
    <row r="430" spans="1:14" x14ac:dyDescent="0.3">
      <c r="A430" s="12" t="s">
        <v>2899</v>
      </c>
      <c r="B430" s="18">
        <v>43759</v>
      </c>
      <c r="C430" s="12" t="s">
        <v>2900</v>
      </c>
      <c r="D430" s="6" t="s">
        <v>6179</v>
      </c>
      <c r="E430" s="12">
        <v>5</v>
      </c>
      <c r="F430" s="12" t="str">
        <f>VLOOKUP(C430,customers!A$1:I$1001,2,FALSE)</f>
        <v>Minetta Ackrill</v>
      </c>
      <c r="G430" s="12" t="str">
        <f>IF(VLOOKUP(C430,customers!A$1:I$1001,3,FALSE)=0," ",VLOOKUP(C430,customers!A$1:I$1001,3,FALSE))</f>
        <v>mackrillbw@bandcamp.com</v>
      </c>
      <c r="H430" s="12" t="str">
        <f>VLOOKUP(C430,customers!A$1:I$1001,7,FALSE)</f>
        <v>United States</v>
      </c>
      <c r="I430" s="15" t="str">
        <f>IF(INDEX(products!$A$1:$G$49,MATCH(orders!$D430,products!$A$1:$A$49,0),MATCH(orders!I$1,products!$A$1:$G$1,0))="Rob","Robusta",IF(INDEX(products!$A$1:$G$49,MATCH(orders!$D430,products!$A$1:$A$49,0),MATCH(orders!I$1,products!$A$1:$G$1,0))="Exc","Excelsa",IF(INDEX(products!$A$1:$G$49,MATCH(orders!$D430,products!$A$1:$A$49,0),MATCH(orders!I$1,products!$A$1:$G$1,0))="Ara","Arabica","Liberica")))</f>
        <v>Robusta</v>
      </c>
      <c r="J430" s="15" t="str">
        <f>IF(INDEX(products!$A$1:$G$49,MATCH(orders!$D430,products!$A$1:$A$49,0),MATCH(orders!J$1,products!$A$1:$G$1,0))="M","Medium",IF(INDEX(products!$A$1:$G$49,MATCH(orders!$D430,products!$A$1:$A$49,0),MATCH(orders!J$1,products!$A$1:$G$1,0))="L","Light","Dark"))</f>
        <v>Light</v>
      </c>
      <c r="K430" s="24">
        <f>INDEX(products!$A$1:$G$49,MATCH(orders!$D430,products!$A$1:$A$49,0),MATCH(orders!K$1,products!$A$1:$G$1,0))</f>
        <v>1</v>
      </c>
      <c r="L430" s="25">
        <f>INDEX(products!$A$1:$G$49,MATCH(orders!$D430,products!$A$1:$A$49,0),MATCH(orders!L$1,products!$A$1:$G$1,0))</f>
        <v>11.95</v>
      </c>
      <c r="M430" s="22">
        <f>E430*L430</f>
        <v>59.75</v>
      </c>
      <c r="N430" s="6" t="str">
        <f>VLOOKUP(orders!$F430,customers!B$1:I$1001,8,FALSE)</f>
        <v>No</v>
      </c>
    </row>
    <row r="431" spans="1:14" x14ac:dyDescent="0.3">
      <c r="A431" s="2" t="s">
        <v>2905</v>
      </c>
      <c r="B431" s="17">
        <v>44367</v>
      </c>
      <c r="C431" s="2" t="s">
        <v>2586</v>
      </c>
      <c r="D431" s="7" t="s">
        <v>6140</v>
      </c>
      <c r="E431" s="2">
        <v>6</v>
      </c>
      <c r="F431" s="2" t="str">
        <f>VLOOKUP(C431,customers!A$1:I$1001,2,FALSE)</f>
        <v>Terri Farra</v>
      </c>
      <c r="G431" s="2" t="str">
        <f>IF(VLOOKUP(C431,customers!A$1:I$1001,3,FALSE)=0," ",VLOOKUP(C431,customers!A$1:I$1001,3,FALSE))</f>
        <v>tfarraac@behance.net</v>
      </c>
      <c r="H431" s="2" t="str">
        <f>VLOOKUP(C431,customers!A$1:I$1001,7,FALSE)</f>
        <v>United States</v>
      </c>
      <c r="I431" s="26" t="str">
        <f>IF(INDEX(products!$A$1:$G$49,MATCH(orders!$D431,products!$A$1:$A$49,0),MATCH(orders!I$1,products!$A$1:$G$1,0))="Rob","Robusta",IF(INDEX(products!$A$1:$G$49,MATCH(orders!$D431,products!$A$1:$A$49,0),MATCH(orders!I$1,products!$A$1:$G$1,0))="Exc","Excelsa",IF(INDEX(products!$A$1:$G$49,MATCH(orders!$D431,products!$A$1:$A$49,0),MATCH(orders!I$1,products!$A$1:$G$1,0))="Ara","Arabica","Liberica")))</f>
        <v>Arabica</v>
      </c>
      <c r="J431" s="26" t="str">
        <f>IF(INDEX(products!$A$1:$G$49,MATCH(orders!$D431,products!$A$1:$A$49,0),MATCH(orders!J$1,products!$A$1:$G$1,0))="M","Medium",IF(INDEX(products!$A$1:$G$49,MATCH(orders!$D431,products!$A$1:$A$49,0),MATCH(orders!J$1,products!$A$1:$G$1,0))="L","Light","Dark"))</f>
        <v>Light</v>
      </c>
      <c r="K431" s="27">
        <f>INDEX(products!$A$1:$G$49,MATCH(orders!$D431,products!$A$1:$A$49,0),MATCH(orders!K$1,products!$A$1:$G$1,0))</f>
        <v>1</v>
      </c>
      <c r="L431" s="28">
        <f>INDEX(products!$A$1:$G$49,MATCH(orders!$D431,products!$A$1:$A$49,0),MATCH(orders!L$1,products!$A$1:$G$1,0))</f>
        <v>12.95</v>
      </c>
      <c r="M431" s="21">
        <f>E431*L431</f>
        <v>77.699999999999989</v>
      </c>
      <c r="N431" s="7" t="str">
        <f>VLOOKUP(orders!$F431,customers!B$1:I$1001,8,FALSE)</f>
        <v>No</v>
      </c>
    </row>
    <row r="432" spans="1:14" x14ac:dyDescent="0.3">
      <c r="A432" s="12" t="s">
        <v>2911</v>
      </c>
      <c r="B432" s="18">
        <v>44504</v>
      </c>
      <c r="C432" s="12" t="s">
        <v>2912</v>
      </c>
      <c r="D432" s="6" t="s">
        <v>6163</v>
      </c>
      <c r="E432" s="12">
        <v>2</v>
      </c>
      <c r="F432" s="12" t="str">
        <f>VLOOKUP(C432,customers!A$1:I$1001,2,FALSE)</f>
        <v>Melosa Kippen</v>
      </c>
      <c r="G432" s="12" t="str">
        <f>IF(VLOOKUP(C432,customers!A$1:I$1001,3,FALSE)=0," ",VLOOKUP(C432,customers!A$1:I$1001,3,FALSE))</f>
        <v>mkippenby@dion.ne.jp</v>
      </c>
      <c r="H432" s="12" t="str">
        <f>VLOOKUP(C432,customers!A$1:I$1001,7,FALSE)</f>
        <v>United States</v>
      </c>
      <c r="I432" s="15" t="str">
        <f>IF(INDEX(products!$A$1:$G$49,MATCH(orders!$D432,products!$A$1:$A$49,0),MATCH(orders!I$1,products!$A$1:$G$1,0))="Rob","Robusta",IF(INDEX(products!$A$1:$G$49,MATCH(orders!$D432,products!$A$1:$A$49,0),MATCH(orders!I$1,products!$A$1:$G$1,0))="Exc","Excelsa",IF(INDEX(products!$A$1:$G$49,MATCH(orders!$D432,products!$A$1:$A$49,0),MATCH(orders!I$1,products!$A$1:$G$1,0))="Ara","Arabica","Liberica")))</f>
        <v>Robusta</v>
      </c>
      <c r="J432" s="15" t="str">
        <f>IF(INDEX(products!$A$1:$G$49,MATCH(orders!$D432,products!$A$1:$A$49,0),MATCH(orders!J$1,products!$A$1:$G$1,0))="M","Medium",IF(INDEX(products!$A$1:$G$49,MATCH(orders!$D432,products!$A$1:$A$49,0),MATCH(orders!J$1,products!$A$1:$G$1,0))="L","Light","Dark"))</f>
        <v>Dark</v>
      </c>
      <c r="K432" s="24">
        <f>INDEX(products!$A$1:$G$49,MATCH(orders!$D432,products!$A$1:$A$49,0),MATCH(orders!K$1,products!$A$1:$G$1,0))</f>
        <v>0.2</v>
      </c>
      <c r="L432" s="25">
        <f>INDEX(products!$A$1:$G$49,MATCH(orders!$D432,products!$A$1:$A$49,0),MATCH(orders!L$1,products!$A$1:$G$1,0))</f>
        <v>2.6849999999999996</v>
      </c>
      <c r="M432" s="22">
        <f>E432*L432</f>
        <v>5.3699999999999992</v>
      </c>
      <c r="N432" s="6" t="str">
        <f>VLOOKUP(orders!$F432,customers!B$1:I$1001,8,FALSE)</f>
        <v>Yes</v>
      </c>
    </row>
    <row r="433" spans="1:14" x14ac:dyDescent="0.3">
      <c r="A433" s="2" t="s">
        <v>2917</v>
      </c>
      <c r="B433" s="17">
        <v>44291</v>
      </c>
      <c r="C433" s="2" t="s">
        <v>2918</v>
      </c>
      <c r="D433" s="7" t="s">
        <v>6185</v>
      </c>
      <c r="E433" s="2">
        <v>3</v>
      </c>
      <c r="F433" s="2" t="str">
        <f>VLOOKUP(C433,customers!A$1:I$1001,2,FALSE)</f>
        <v>Witty Ranson</v>
      </c>
      <c r="G433" s="2" t="str">
        <f>IF(VLOOKUP(C433,customers!A$1:I$1001,3,FALSE)=0," ",VLOOKUP(C433,customers!A$1:I$1001,3,FALSE))</f>
        <v>wransonbz@ted.com</v>
      </c>
      <c r="H433" s="2" t="str">
        <f>VLOOKUP(C433,customers!A$1:I$1001,7,FALSE)</f>
        <v>Ireland</v>
      </c>
      <c r="I433" s="26" t="str">
        <f>IF(INDEX(products!$A$1:$G$49,MATCH(orders!$D433,products!$A$1:$A$49,0),MATCH(orders!I$1,products!$A$1:$G$1,0))="Rob","Robusta",IF(INDEX(products!$A$1:$G$49,MATCH(orders!$D433,products!$A$1:$A$49,0),MATCH(orders!I$1,products!$A$1:$G$1,0))="Exc","Excelsa",IF(INDEX(products!$A$1:$G$49,MATCH(orders!$D433,products!$A$1:$A$49,0),MATCH(orders!I$1,products!$A$1:$G$1,0))="Ara","Arabica","Liberica")))</f>
        <v>Excelsa</v>
      </c>
      <c r="J433" s="26" t="str">
        <f>IF(INDEX(products!$A$1:$G$49,MATCH(orders!$D433,products!$A$1:$A$49,0),MATCH(orders!J$1,products!$A$1:$G$1,0))="M","Medium",IF(INDEX(products!$A$1:$G$49,MATCH(orders!$D433,products!$A$1:$A$49,0),MATCH(orders!J$1,products!$A$1:$G$1,0))="L","Light","Dark"))</f>
        <v>Dark</v>
      </c>
      <c r="K433" s="27">
        <f>INDEX(products!$A$1:$G$49,MATCH(orders!$D433,products!$A$1:$A$49,0),MATCH(orders!K$1,products!$A$1:$G$1,0))</f>
        <v>2.5</v>
      </c>
      <c r="L433" s="28">
        <f>INDEX(products!$A$1:$G$49,MATCH(orders!$D433,products!$A$1:$A$49,0),MATCH(orders!L$1,products!$A$1:$G$1,0))</f>
        <v>27.945</v>
      </c>
      <c r="M433" s="21">
        <f>E433*L433</f>
        <v>83.835000000000008</v>
      </c>
      <c r="N433" s="7" t="str">
        <f>VLOOKUP(orders!$F433,customers!B$1:I$1001,8,FALSE)</f>
        <v>Yes</v>
      </c>
    </row>
    <row r="434" spans="1:14" x14ac:dyDescent="0.3">
      <c r="A434" s="12" t="s">
        <v>2923</v>
      </c>
      <c r="B434" s="18">
        <v>43808</v>
      </c>
      <c r="C434" s="12" t="s">
        <v>2924</v>
      </c>
      <c r="D434" s="6" t="s">
        <v>6155</v>
      </c>
      <c r="E434" s="12">
        <v>2</v>
      </c>
      <c r="F434" s="12" t="str">
        <f>VLOOKUP(C434,customers!A$1:I$1001,2,FALSE)</f>
        <v>Rod Gowdie</v>
      </c>
      <c r="G434" s="12" t="str">
        <f>IF(VLOOKUP(C434,customers!A$1:I$1001,3,FALSE)=0," ",VLOOKUP(C434,customers!A$1:I$1001,3,FALSE))</f>
        <v xml:space="preserve"> </v>
      </c>
      <c r="H434" s="12" t="str">
        <f>VLOOKUP(C434,customers!A$1:I$1001,7,FALSE)</f>
        <v>United States</v>
      </c>
      <c r="I434" s="15" t="str">
        <f>IF(INDEX(products!$A$1:$G$49,MATCH(orders!$D434,products!$A$1:$A$49,0),MATCH(orders!I$1,products!$A$1:$G$1,0))="Rob","Robusta",IF(INDEX(products!$A$1:$G$49,MATCH(orders!$D434,products!$A$1:$A$49,0),MATCH(orders!I$1,products!$A$1:$G$1,0))="Exc","Excelsa",IF(INDEX(products!$A$1:$G$49,MATCH(orders!$D434,products!$A$1:$A$49,0),MATCH(orders!I$1,products!$A$1:$G$1,0))="Ara","Arabica","Liberica")))</f>
        <v>Arabica</v>
      </c>
      <c r="J434" s="15" t="str">
        <f>IF(INDEX(products!$A$1:$G$49,MATCH(orders!$D434,products!$A$1:$A$49,0),MATCH(orders!J$1,products!$A$1:$G$1,0))="M","Medium",IF(INDEX(products!$A$1:$G$49,MATCH(orders!$D434,products!$A$1:$A$49,0),MATCH(orders!J$1,products!$A$1:$G$1,0))="L","Light","Dark"))</f>
        <v>Medium</v>
      </c>
      <c r="K434" s="24">
        <f>INDEX(products!$A$1:$G$49,MATCH(orders!$D434,products!$A$1:$A$49,0),MATCH(orders!K$1,products!$A$1:$G$1,0))</f>
        <v>1</v>
      </c>
      <c r="L434" s="25">
        <f>INDEX(products!$A$1:$G$49,MATCH(orders!$D434,products!$A$1:$A$49,0),MATCH(orders!L$1,products!$A$1:$G$1,0))</f>
        <v>11.25</v>
      </c>
      <c r="M434" s="22">
        <f>E434*L434</f>
        <v>22.5</v>
      </c>
      <c r="N434" s="6" t="str">
        <f>VLOOKUP(orders!$F434,customers!B$1:I$1001,8,FALSE)</f>
        <v>No</v>
      </c>
    </row>
    <row r="435" spans="1:14" x14ac:dyDescent="0.3">
      <c r="A435" s="2" t="s">
        <v>2928</v>
      </c>
      <c r="B435" s="17">
        <v>44563</v>
      </c>
      <c r="C435" s="2" t="s">
        <v>2929</v>
      </c>
      <c r="D435" s="7" t="s">
        <v>6181</v>
      </c>
      <c r="E435" s="2">
        <v>6</v>
      </c>
      <c r="F435" s="2" t="str">
        <f>VLOOKUP(C435,customers!A$1:I$1001,2,FALSE)</f>
        <v>Lemuel Rignold</v>
      </c>
      <c r="G435" s="2" t="str">
        <f>IF(VLOOKUP(C435,customers!A$1:I$1001,3,FALSE)=0," ",VLOOKUP(C435,customers!A$1:I$1001,3,FALSE))</f>
        <v>lrignoldc1@miibeian.gov.cn</v>
      </c>
      <c r="H435" s="2" t="str">
        <f>VLOOKUP(C435,customers!A$1:I$1001,7,FALSE)</f>
        <v>United States</v>
      </c>
      <c r="I435" s="26" t="str">
        <f>IF(INDEX(products!$A$1:$G$49,MATCH(orders!$D435,products!$A$1:$A$49,0),MATCH(orders!I$1,products!$A$1:$G$1,0))="Rob","Robusta",IF(INDEX(products!$A$1:$G$49,MATCH(orders!$D435,products!$A$1:$A$49,0),MATCH(orders!I$1,products!$A$1:$G$1,0))="Exc","Excelsa",IF(INDEX(products!$A$1:$G$49,MATCH(orders!$D435,products!$A$1:$A$49,0),MATCH(orders!I$1,products!$A$1:$G$1,0))="Ara","Arabica","Liberica")))</f>
        <v>Liberica</v>
      </c>
      <c r="J435" s="26" t="str">
        <f>IF(INDEX(products!$A$1:$G$49,MATCH(orders!$D435,products!$A$1:$A$49,0),MATCH(orders!J$1,products!$A$1:$G$1,0))="M","Medium",IF(INDEX(products!$A$1:$G$49,MATCH(orders!$D435,products!$A$1:$A$49,0),MATCH(orders!J$1,products!$A$1:$G$1,0))="L","Light","Dark"))</f>
        <v>Medium</v>
      </c>
      <c r="K435" s="27">
        <f>INDEX(products!$A$1:$G$49,MATCH(orders!$D435,products!$A$1:$A$49,0),MATCH(orders!K$1,products!$A$1:$G$1,0))</f>
        <v>2.5</v>
      </c>
      <c r="L435" s="28">
        <f>INDEX(products!$A$1:$G$49,MATCH(orders!$D435,products!$A$1:$A$49,0),MATCH(orders!L$1,products!$A$1:$G$1,0))</f>
        <v>33.464999999999996</v>
      </c>
      <c r="M435" s="21">
        <f>E435*L435</f>
        <v>200.78999999999996</v>
      </c>
      <c r="N435" s="7" t="str">
        <f>VLOOKUP(orders!$F435,customers!B$1:I$1001,8,FALSE)</f>
        <v>Yes</v>
      </c>
    </row>
    <row r="436" spans="1:14" x14ac:dyDescent="0.3">
      <c r="A436" s="12" t="s">
        <v>2934</v>
      </c>
      <c r="B436" s="18">
        <v>43807</v>
      </c>
      <c r="C436" s="12" t="s">
        <v>2935</v>
      </c>
      <c r="D436" s="6" t="s">
        <v>6155</v>
      </c>
      <c r="E436" s="12">
        <v>6</v>
      </c>
      <c r="F436" s="12" t="str">
        <f>VLOOKUP(C436,customers!A$1:I$1001,2,FALSE)</f>
        <v>Nevsa Fields</v>
      </c>
      <c r="G436" s="12" t="str">
        <f>IF(VLOOKUP(C436,customers!A$1:I$1001,3,FALSE)=0," ",VLOOKUP(C436,customers!A$1:I$1001,3,FALSE))</f>
        <v xml:space="preserve"> </v>
      </c>
      <c r="H436" s="12" t="str">
        <f>VLOOKUP(C436,customers!A$1:I$1001,7,FALSE)</f>
        <v>United States</v>
      </c>
      <c r="I436" s="15" t="str">
        <f>IF(INDEX(products!$A$1:$G$49,MATCH(orders!$D436,products!$A$1:$A$49,0),MATCH(orders!I$1,products!$A$1:$G$1,0))="Rob","Robusta",IF(INDEX(products!$A$1:$G$49,MATCH(orders!$D436,products!$A$1:$A$49,0),MATCH(orders!I$1,products!$A$1:$G$1,0))="Exc","Excelsa",IF(INDEX(products!$A$1:$G$49,MATCH(orders!$D436,products!$A$1:$A$49,0),MATCH(orders!I$1,products!$A$1:$G$1,0))="Ara","Arabica","Liberica")))</f>
        <v>Arabica</v>
      </c>
      <c r="J436" s="15" t="str">
        <f>IF(INDEX(products!$A$1:$G$49,MATCH(orders!$D436,products!$A$1:$A$49,0),MATCH(orders!J$1,products!$A$1:$G$1,0))="M","Medium",IF(INDEX(products!$A$1:$G$49,MATCH(orders!$D436,products!$A$1:$A$49,0),MATCH(orders!J$1,products!$A$1:$G$1,0))="L","Light","Dark"))</f>
        <v>Medium</v>
      </c>
      <c r="K436" s="24">
        <f>INDEX(products!$A$1:$G$49,MATCH(orders!$D436,products!$A$1:$A$49,0),MATCH(orders!K$1,products!$A$1:$G$1,0))</f>
        <v>1</v>
      </c>
      <c r="L436" s="25">
        <f>INDEX(products!$A$1:$G$49,MATCH(orders!$D436,products!$A$1:$A$49,0),MATCH(orders!L$1,products!$A$1:$G$1,0))</f>
        <v>11.25</v>
      </c>
      <c r="M436" s="22">
        <f>E436*L436</f>
        <v>67.5</v>
      </c>
      <c r="N436" s="6" t="str">
        <f>VLOOKUP(orders!$F436,customers!B$1:I$1001,8,FALSE)</f>
        <v>No</v>
      </c>
    </row>
    <row r="437" spans="1:14" x14ac:dyDescent="0.3">
      <c r="A437" s="2" t="s">
        <v>2939</v>
      </c>
      <c r="B437" s="17">
        <v>44528</v>
      </c>
      <c r="C437" s="2" t="s">
        <v>2940</v>
      </c>
      <c r="D437" s="7" t="s">
        <v>6139</v>
      </c>
      <c r="E437" s="2">
        <v>1</v>
      </c>
      <c r="F437" s="2" t="str">
        <f>VLOOKUP(C437,customers!A$1:I$1001,2,FALSE)</f>
        <v>Chance Rowthorn</v>
      </c>
      <c r="G437" s="2" t="str">
        <f>IF(VLOOKUP(C437,customers!A$1:I$1001,3,FALSE)=0," ",VLOOKUP(C437,customers!A$1:I$1001,3,FALSE))</f>
        <v>crowthornc3@msn.com</v>
      </c>
      <c r="H437" s="2" t="str">
        <f>VLOOKUP(C437,customers!A$1:I$1001,7,FALSE)</f>
        <v>United States</v>
      </c>
      <c r="I437" s="26" t="str">
        <f>IF(INDEX(products!$A$1:$G$49,MATCH(orders!$D437,products!$A$1:$A$49,0),MATCH(orders!I$1,products!$A$1:$G$1,0))="Rob","Robusta",IF(INDEX(products!$A$1:$G$49,MATCH(orders!$D437,products!$A$1:$A$49,0),MATCH(orders!I$1,products!$A$1:$G$1,0))="Exc","Excelsa",IF(INDEX(products!$A$1:$G$49,MATCH(orders!$D437,products!$A$1:$A$49,0),MATCH(orders!I$1,products!$A$1:$G$1,0))="Ara","Arabica","Liberica")))</f>
        <v>Excelsa</v>
      </c>
      <c r="J437" s="26" t="str">
        <f>IF(INDEX(products!$A$1:$G$49,MATCH(orders!$D437,products!$A$1:$A$49,0),MATCH(orders!J$1,products!$A$1:$G$1,0))="M","Medium",IF(INDEX(products!$A$1:$G$49,MATCH(orders!$D437,products!$A$1:$A$49,0),MATCH(orders!J$1,products!$A$1:$G$1,0))="L","Light","Dark"))</f>
        <v>Medium</v>
      </c>
      <c r="K437" s="27">
        <f>INDEX(products!$A$1:$G$49,MATCH(orders!$D437,products!$A$1:$A$49,0),MATCH(orders!K$1,products!$A$1:$G$1,0))</f>
        <v>0.5</v>
      </c>
      <c r="L437" s="28">
        <f>INDEX(products!$A$1:$G$49,MATCH(orders!$D437,products!$A$1:$A$49,0),MATCH(orders!L$1,products!$A$1:$G$1,0))</f>
        <v>8.25</v>
      </c>
      <c r="M437" s="21">
        <f>E437*L437</f>
        <v>8.25</v>
      </c>
      <c r="N437" s="7" t="str">
        <f>VLOOKUP(orders!$F437,customers!B$1:I$1001,8,FALSE)</f>
        <v>No</v>
      </c>
    </row>
    <row r="438" spans="1:14" x14ac:dyDescent="0.3">
      <c r="A438" s="12" t="s">
        <v>2945</v>
      </c>
      <c r="B438" s="18">
        <v>44631</v>
      </c>
      <c r="C438" s="12" t="s">
        <v>2946</v>
      </c>
      <c r="D438" s="6" t="s">
        <v>6145</v>
      </c>
      <c r="E438" s="12">
        <v>2</v>
      </c>
      <c r="F438" s="12" t="str">
        <f>VLOOKUP(C438,customers!A$1:I$1001,2,FALSE)</f>
        <v>Orly Ryland</v>
      </c>
      <c r="G438" s="12" t="str">
        <f>IF(VLOOKUP(C438,customers!A$1:I$1001,3,FALSE)=0," ",VLOOKUP(C438,customers!A$1:I$1001,3,FALSE))</f>
        <v>orylandc4@deviantart.com</v>
      </c>
      <c r="H438" s="12" t="str">
        <f>VLOOKUP(C438,customers!A$1:I$1001,7,FALSE)</f>
        <v>United States</v>
      </c>
      <c r="I438" s="15" t="str">
        <f>IF(INDEX(products!$A$1:$G$49,MATCH(orders!$D438,products!$A$1:$A$49,0),MATCH(orders!I$1,products!$A$1:$G$1,0))="Rob","Robusta",IF(INDEX(products!$A$1:$G$49,MATCH(orders!$D438,products!$A$1:$A$49,0),MATCH(orders!I$1,products!$A$1:$G$1,0))="Exc","Excelsa",IF(INDEX(products!$A$1:$G$49,MATCH(orders!$D438,products!$A$1:$A$49,0),MATCH(orders!I$1,products!$A$1:$G$1,0))="Ara","Arabica","Liberica")))</f>
        <v>Liberica</v>
      </c>
      <c r="J438" s="15" t="str">
        <f>IF(INDEX(products!$A$1:$G$49,MATCH(orders!$D438,products!$A$1:$A$49,0),MATCH(orders!J$1,products!$A$1:$G$1,0))="M","Medium",IF(INDEX(products!$A$1:$G$49,MATCH(orders!$D438,products!$A$1:$A$49,0),MATCH(orders!J$1,products!$A$1:$G$1,0))="L","Light","Dark"))</f>
        <v>Light</v>
      </c>
      <c r="K438" s="24">
        <f>INDEX(products!$A$1:$G$49,MATCH(orders!$D438,products!$A$1:$A$49,0),MATCH(orders!K$1,products!$A$1:$G$1,0))</f>
        <v>0.2</v>
      </c>
      <c r="L438" s="25">
        <f>INDEX(products!$A$1:$G$49,MATCH(orders!$D438,products!$A$1:$A$49,0),MATCH(orders!L$1,products!$A$1:$G$1,0))</f>
        <v>4.7549999999999999</v>
      </c>
      <c r="M438" s="22">
        <f>E438*L438</f>
        <v>9.51</v>
      </c>
      <c r="N438" s="6" t="str">
        <f>VLOOKUP(orders!$F438,customers!B$1:I$1001,8,FALSE)</f>
        <v>Yes</v>
      </c>
    </row>
    <row r="439" spans="1:14" x14ac:dyDescent="0.3">
      <c r="A439" s="2" t="s">
        <v>2951</v>
      </c>
      <c r="B439" s="17">
        <v>44213</v>
      </c>
      <c r="C439" s="2" t="s">
        <v>2952</v>
      </c>
      <c r="D439" s="7" t="s">
        <v>6165</v>
      </c>
      <c r="E439" s="2">
        <v>1</v>
      </c>
      <c r="F439" s="2" t="str">
        <f>VLOOKUP(C439,customers!A$1:I$1001,2,FALSE)</f>
        <v>Willabella Abramski</v>
      </c>
      <c r="G439" s="2" t="str">
        <f>IF(VLOOKUP(C439,customers!A$1:I$1001,3,FALSE)=0," ",VLOOKUP(C439,customers!A$1:I$1001,3,FALSE))</f>
        <v xml:space="preserve"> </v>
      </c>
      <c r="H439" s="2" t="str">
        <f>VLOOKUP(C439,customers!A$1:I$1001,7,FALSE)</f>
        <v>United States</v>
      </c>
      <c r="I439" s="26" t="str">
        <f>IF(INDEX(products!$A$1:$G$49,MATCH(orders!$D439,products!$A$1:$A$49,0),MATCH(orders!I$1,products!$A$1:$G$1,0))="Rob","Robusta",IF(INDEX(products!$A$1:$G$49,MATCH(orders!$D439,products!$A$1:$A$49,0),MATCH(orders!I$1,products!$A$1:$G$1,0))="Exc","Excelsa",IF(INDEX(products!$A$1:$G$49,MATCH(orders!$D439,products!$A$1:$A$49,0),MATCH(orders!I$1,products!$A$1:$G$1,0))="Ara","Arabica","Liberica")))</f>
        <v>Liberica</v>
      </c>
      <c r="J439" s="26" t="str">
        <f>IF(INDEX(products!$A$1:$G$49,MATCH(orders!$D439,products!$A$1:$A$49,0),MATCH(orders!J$1,products!$A$1:$G$1,0))="M","Medium",IF(INDEX(products!$A$1:$G$49,MATCH(orders!$D439,products!$A$1:$A$49,0),MATCH(orders!J$1,products!$A$1:$G$1,0))="L","Light","Dark"))</f>
        <v>Dark</v>
      </c>
      <c r="K439" s="27">
        <f>INDEX(products!$A$1:$G$49,MATCH(orders!$D439,products!$A$1:$A$49,0),MATCH(orders!K$1,products!$A$1:$G$1,0))</f>
        <v>2.5</v>
      </c>
      <c r="L439" s="28">
        <f>INDEX(products!$A$1:$G$49,MATCH(orders!$D439,products!$A$1:$A$49,0),MATCH(orders!L$1,products!$A$1:$G$1,0))</f>
        <v>29.784999999999997</v>
      </c>
      <c r="M439" s="21">
        <f>E439*L439</f>
        <v>29.784999999999997</v>
      </c>
      <c r="N439" s="7" t="str">
        <f>VLOOKUP(orders!$F439,customers!B$1:I$1001,8,FALSE)</f>
        <v>No</v>
      </c>
    </row>
    <row r="440" spans="1:14" x14ac:dyDescent="0.3">
      <c r="A440" s="12" t="s">
        <v>2956</v>
      </c>
      <c r="B440" s="18">
        <v>43483</v>
      </c>
      <c r="C440" s="12" t="s">
        <v>3042</v>
      </c>
      <c r="D440" s="6" t="s">
        <v>6169</v>
      </c>
      <c r="E440" s="12">
        <v>2</v>
      </c>
      <c r="F440" s="12" t="str">
        <f>VLOOKUP(C440,customers!A$1:I$1001,2,FALSE)</f>
        <v>Morgen Seson</v>
      </c>
      <c r="G440" s="12" t="str">
        <f>IF(VLOOKUP(C440,customers!A$1:I$1001,3,FALSE)=0," ",VLOOKUP(C440,customers!A$1:I$1001,3,FALSE))</f>
        <v>msesonck@census.gov</v>
      </c>
      <c r="H440" s="12" t="str">
        <f>VLOOKUP(C440,customers!A$1:I$1001,7,FALSE)</f>
        <v>United States</v>
      </c>
      <c r="I440" s="15" t="str">
        <f>IF(INDEX(products!$A$1:$G$49,MATCH(orders!$D440,products!$A$1:$A$49,0),MATCH(orders!I$1,products!$A$1:$G$1,0))="Rob","Robusta",IF(INDEX(products!$A$1:$G$49,MATCH(orders!$D440,products!$A$1:$A$49,0),MATCH(orders!I$1,products!$A$1:$G$1,0))="Exc","Excelsa",IF(INDEX(products!$A$1:$G$49,MATCH(orders!$D440,products!$A$1:$A$49,0),MATCH(orders!I$1,products!$A$1:$G$1,0))="Ara","Arabica","Liberica")))</f>
        <v>Liberica</v>
      </c>
      <c r="J440" s="15" t="str">
        <f>IF(INDEX(products!$A$1:$G$49,MATCH(orders!$D440,products!$A$1:$A$49,0),MATCH(orders!J$1,products!$A$1:$G$1,0))="M","Medium",IF(INDEX(products!$A$1:$G$49,MATCH(orders!$D440,products!$A$1:$A$49,0),MATCH(orders!J$1,products!$A$1:$G$1,0))="L","Light","Dark"))</f>
        <v>Dark</v>
      </c>
      <c r="K440" s="24">
        <f>INDEX(products!$A$1:$G$49,MATCH(orders!$D440,products!$A$1:$A$49,0),MATCH(orders!K$1,products!$A$1:$G$1,0))</f>
        <v>0.5</v>
      </c>
      <c r="L440" s="25">
        <f>INDEX(products!$A$1:$G$49,MATCH(orders!$D440,products!$A$1:$A$49,0),MATCH(orders!L$1,products!$A$1:$G$1,0))</f>
        <v>7.77</v>
      </c>
      <c r="M440" s="22">
        <f>E440*L440</f>
        <v>15.54</v>
      </c>
      <c r="N440" s="6" t="str">
        <f>VLOOKUP(orders!$F440,customers!B$1:I$1001,8,FALSE)</f>
        <v>No</v>
      </c>
    </row>
    <row r="441" spans="1:14" x14ac:dyDescent="0.3">
      <c r="A441" s="2" t="s">
        <v>2962</v>
      </c>
      <c r="B441" s="17">
        <v>43562</v>
      </c>
      <c r="C441" s="2" t="s">
        <v>2963</v>
      </c>
      <c r="D441" s="7" t="s">
        <v>6176</v>
      </c>
      <c r="E441" s="2">
        <v>4</v>
      </c>
      <c r="F441" s="2" t="str">
        <f>VLOOKUP(C441,customers!A$1:I$1001,2,FALSE)</f>
        <v>Chickie Ragless</v>
      </c>
      <c r="G441" s="2" t="str">
        <f>IF(VLOOKUP(C441,customers!A$1:I$1001,3,FALSE)=0," ",VLOOKUP(C441,customers!A$1:I$1001,3,FALSE))</f>
        <v>craglessc7@webmd.com</v>
      </c>
      <c r="H441" s="2" t="str">
        <f>VLOOKUP(C441,customers!A$1:I$1001,7,FALSE)</f>
        <v>Ireland</v>
      </c>
      <c r="I441" s="26" t="str">
        <f>IF(INDEX(products!$A$1:$G$49,MATCH(orders!$D441,products!$A$1:$A$49,0),MATCH(orders!I$1,products!$A$1:$G$1,0))="Rob","Robusta",IF(INDEX(products!$A$1:$G$49,MATCH(orders!$D441,products!$A$1:$A$49,0),MATCH(orders!I$1,products!$A$1:$G$1,0))="Exc","Excelsa",IF(INDEX(products!$A$1:$G$49,MATCH(orders!$D441,products!$A$1:$A$49,0),MATCH(orders!I$1,products!$A$1:$G$1,0))="Ara","Arabica","Liberica")))</f>
        <v>Excelsa</v>
      </c>
      <c r="J441" s="26" t="str">
        <f>IF(INDEX(products!$A$1:$G$49,MATCH(orders!$D441,products!$A$1:$A$49,0),MATCH(orders!J$1,products!$A$1:$G$1,0))="M","Medium",IF(INDEX(products!$A$1:$G$49,MATCH(orders!$D441,products!$A$1:$A$49,0),MATCH(orders!J$1,products!$A$1:$G$1,0))="L","Light","Dark"))</f>
        <v>Light</v>
      </c>
      <c r="K441" s="27">
        <f>INDEX(products!$A$1:$G$49,MATCH(orders!$D441,products!$A$1:$A$49,0),MATCH(orders!K$1,products!$A$1:$G$1,0))</f>
        <v>0.5</v>
      </c>
      <c r="L441" s="28">
        <f>INDEX(products!$A$1:$G$49,MATCH(orders!$D441,products!$A$1:$A$49,0),MATCH(orders!L$1,products!$A$1:$G$1,0))</f>
        <v>8.91</v>
      </c>
      <c r="M441" s="21">
        <f>E441*L441</f>
        <v>35.64</v>
      </c>
      <c r="N441" s="7" t="str">
        <f>VLOOKUP(orders!$F441,customers!B$1:I$1001,8,FALSE)</f>
        <v>No</v>
      </c>
    </row>
    <row r="442" spans="1:14" x14ac:dyDescent="0.3">
      <c r="A442" s="12" t="s">
        <v>2968</v>
      </c>
      <c r="B442" s="18">
        <v>44230</v>
      </c>
      <c r="C442" s="12" t="s">
        <v>2969</v>
      </c>
      <c r="D442" s="6" t="s">
        <v>6175</v>
      </c>
      <c r="E442" s="12">
        <v>4</v>
      </c>
      <c r="F442" s="12" t="str">
        <f>VLOOKUP(C442,customers!A$1:I$1001,2,FALSE)</f>
        <v>Freda Hollows</v>
      </c>
      <c r="G442" s="12" t="str">
        <f>IF(VLOOKUP(C442,customers!A$1:I$1001,3,FALSE)=0," ",VLOOKUP(C442,customers!A$1:I$1001,3,FALSE))</f>
        <v>fhollowsc8@blogtalkradio.com</v>
      </c>
      <c r="H442" s="12" t="str">
        <f>VLOOKUP(C442,customers!A$1:I$1001,7,FALSE)</f>
        <v>United States</v>
      </c>
      <c r="I442" s="15" t="str">
        <f>IF(INDEX(products!$A$1:$G$49,MATCH(orders!$D442,products!$A$1:$A$49,0),MATCH(orders!I$1,products!$A$1:$G$1,0))="Rob","Robusta",IF(INDEX(products!$A$1:$G$49,MATCH(orders!$D442,products!$A$1:$A$49,0),MATCH(orders!I$1,products!$A$1:$G$1,0))="Exc","Excelsa",IF(INDEX(products!$A$1:$G$49,MATCH(orders!$D442,products!$A$1:$A$49,0),MATCH(orders!I$1,products!$A$1:$G$1,0))="Ara","Arabica","Liberica")))</f>
        <v>Arabica</v>
      </c>
      <c r="J442" s="15" t="str">
        <f>IF(INDEX(products!$A$1:$G$49,MATCH(orders!$D442,products!$A$1:$A$49,0),MATCH(orders!J$1,products!$A$1:$G$1,0))="M","Medium",IF(INDEX(products!$A$1:$G$49,MATCH(orders!$D442,products!$A$1:$A$49,0),MATCH(orders!J$1,products!$A$1:$G$1,0))="L","Light","Dark"))</f>
        <v>Medium</v>
      </c>
      <c r="K442" s="24">
        <f>INDEX(products!$A$1:$G$49,MATCH(orders!$D442,products!$A$1:$A$49,0),MATCH(orders!K$1,products!$A$1:$G$1,0))</f>
        <v>2.5</v>
      </c>
      <c r="L442" s="25">
        <f>INDEX(products!$A$1:$G$49,MATCH(orders!$D442,products!$A$1:$A$49,0),MATCH(orders!L$1,products!$A$1:$G$1,0))</f>
        <v>25.874999999999996</v>
      </c>
      <c r="M442" s="22">
        <f>E442*L442</f>
        <v>103.49999999999999</v>
      </c>
      <c r="N442" s="6" t="str">
        <f>VLOOKUP(orders!$F442,customers!B$1:I$1001,8,FALSE)</f>
        <v>Yes</v>
      </c>
    </row>
    <row r="443" spans="1:14" x14ac:dyDescent="0.3">
      <c r="A443" s="2" t="s">
        <v>2974</v>
      </c>
      <c r="B443" s="17">
        <v>43573</v>
      </c>
      <c r="C443" s="2" t="s">
        <v>2975</v>
      </c>
      <c r="D443" s="7" t="s">
        <v>6183</v>
      </c>
      <c r="E443" s="2">
        <v>3</v>
      </c>
      <c r="F443" s="2" t="str">
        <f>VLOOKUP(C443,customers!A$1:I$1001,2,FALSE)</f>
        <v>Livy Lathleiff</v>
      </c>
      <c r="G443" s="2" t="str">
        <f>IF(VLOOKUP(C443,customers!A$1:I$1001,3,FALSE)=0," ",VLOOKUP(C443,customers!A$1:I$1001,3,FALSE))</f>
        <v>llathleiffc9@nationalgeographic.com</v>
      </c>
      <c r="H443" s="2" t="str">
        <f>VLOOKUP(C443,customers!A$1:I$1001,7,FALSE)</f>
        <v>Ireland</v>
      </c>
      <c r="I443" s="26" t="str">
        <f>IF(INDEX(products!$A$1:$G$49,MATCH(orders!$D443,products!$A$1:$A$49,0),MATCH(orders!I$1,products!$A$1:$G$1,0))="Rob","Robusta",IF(INDEX(products!$A$1:$G$49,MATCH(orders!$D443,products!$A$1:$A$49,0),MATCH(orders!I$1,products!$A$1:$G$1,0))="Exc","Excelsa",IF(INDEX(products!$A$1:$G$49,MATCH(orders!$D443,products!$A$1:$A$49,0),MATCH(orders!I$1,products!$A$1:$G$1,0))="Ara","Arabica","Liberica")))</f>
        <v>Excelsa</v>
      </c>
      <c r="J443" s="26" t="str">
        <f>IF(INDEX(products!$A$1:$G$49,MATCH(orders!$D443,products!$A$1:$A$49,0),MATCH(orders!J$1,products!$A$1:$G$1,0))="M","Medium",IF(INDEX(products!$A$1:$G$49,MATCH(orders!$D443,products!$A$1:$A$49,0),MATCH(orders!J$1,products!$A$1:$G$1,0))="L","Light","Dark"))</f>
        <v>Dark</v>
      </c>
      <c r="K443" s="27">
        <f>INDEX(products!$A$1:$G$49,MATCH(orders!$D443,products!$A$1:$A$49,0),MATCH(orders!K$1,products!$A$1:$G$1,0))</f>
        <v>1</v>
      </c>
      <c r="L443" s="28">
        <f>INDEX(products!$A$1:$G$49,MATCH(orders!$D443,products!$A$1:$A$49,0),MATCH(orders!L$1,products!$A$1:$G$1,0))</f>
        <v>12.15</v>
      </c>
      <c r="M443" s="21">
        <f>E443*L443</f>
        <v>36.450000000000003</v>
      </c>
      <c r="N443" s="7" t="str">
        <f>VLOOKUP(orders!$F443,customers!B$1:I$1001,8,FALSE)</f>
        <v>Yes</v>
      </c>
    </row>
    <row r="444" spans="1:14" x14ac:dyDescent="0.3">
      <c r="A444" s="12" t="s">
        <v>2980</v>
      </c>
      <c r="B444" s="18">
        <v>44384</v>
      </c>
      <c r="C444" s="12" t="s">
        <v>2981</v>
      </c>
      <c r="D444" s="6" t="s">
        <v>6173</v>
      </c>
      <c r="E444" s="12">
        <v>5</v>
      </c>
      <c r="F444" s="12" t="str">
        <f>VLOOKUP(C444,customers!A$1:I$1001,2,FALSE)</f>
        <v>Koralle Heads</v>
      </c>
      <c r="G444" s="12" t="str">
        <f>IF(VLOOKUP(C444,customers!A$1:I$1001,3,FALSE)=0," ",VLOOKUP(C444,customers!A$1:I$1001,3,FALSE))</f>
        <v>kheadsca@jalbum.net</v>
      </c>
      <c r="H444" s="12" t="str">
        <f>VLOOKUP(C444,customers!A$1:I$1001,7,FALSE)</f>
        <v>United States</v>
      </c>
      <c r="I444" s="15" t="str">
        <f>IF(INDEX(products!$A$1:$G$49,MATCH(orders!$D444,products!$A$1:$A$49,0),MATCH(orders!I$1,products!$A$1:$G$1,0))="Rob","Robusta",IF(INDEX(products!$A$1:$G$49,MATCH(orders!$D444,products!$A$1:$A$49,0),MATCH(orders!I$1,products!$A$1:$G$1,0))="Exc","Excelsa",IF(INDEX(products!$A$1:$G$49,MATCH(orders!$D444,products!$A$1:$A$49,0),MATCH(orders!I$1,products!$A$1:$G$1,0))="Ara","Arabica","Liberica")))</f>
        <v>Robusta</v>
      </c>
      <c r="J444" s="15" t="str">
        <f>IF(INDEX(products!$A$1:$G$49,MATCH(orders!$D444,products!$A$1:$A$49,0),MATCH(orders!J$1,products!$A$1:$G$1,0))="M","Medium",IF(INDEX(products!$A$1:$G$49,MATCH(orders!$D444,products!$A$1:$A$49,0),MATCH(orders!J$1,products!$A$1:$G$1,0))="L","Light","Dark"))</f>
        <v>Light</v>
      </c>
      <c r="K444" s="24">
        <f>INDEX(products!$A$1:$G$49,MATCH(orders!$D444,products!$A$1:$A$49,0),MATCH(orders!K$1,products!$A$1:$G$1,0))</f>
        <v>0.5</v>
      </c>
      <c r="L444" s="25">
        <f>INDEX(products!$A$1:$G$49,MATCH(orders!$D444,products!$A$1:$A$49,0),MATCH(orders!L$1,products!$A$1:$G$1,0))</f>
        <v>7.169999999999999</v>
      </c>
      <c r="M444" s="22">
        <f>E444*L444</f>
        <v>35.849999999999994</v>
      </c>
      <c r="N444" s="6" t="str">
        <f>VLOOKUP(orders!$F444,customers!B$1:I$1001,8,FALSE)</f>
        <v>No</v>
      </c>
    </row>
    <row r="445" spans="1:14" x14ac:dyDescent="0.3">
      <c r="A445" s="2" t="s">
        <v>2986</v>
      </c>
      <c r="B445" s="17">
        <v>44250</v>
      </c>
      <c r="C445" s="2" t="s">
        <v>2987</v>
      </c>
      <c r="D445" s="7" t="s">
        <v>6184</v>
      </c>
      <c r="E445" s="2">
        <v>5</v>
      </c>
      <c r="F445" s="2" t="str">
        <f>VLOOKUP(C445,customers!A$1:I$1001,2,FALSE)</f>
        <v>Theo Bowne</v>
      </c>
      <c r="G445" s="2" t="str">
        <f>IF(VLOOKUP(C445,customers!A$1:I$1001,3,FALSE)=0," ",VLOOKUP(C445,customers!A$1:I$1001,3,FALSE))</f>
        <v>tbownecb@unicef.org</v>
      </c>
      <c r="H445" s="2" t="str">
        <f>VLOOKUP(C445,customers!A$1:I$1001,7,FALSE)</f>
        <v>Ireland</v>
      </c>
      <c r="I445" s="26" t="str">
        <f>IF(INDEX(products!$A$1:$G$49,MATCH(orders!$D445,products!$A$1:$A$49,0),MATCH(orders!I$1,products!$A$1:$G$1,0))="Rob","Robusta",IF(INDEX(products!$A$1:$G$49,MATCH(orders!$D445,products!$A$1:$A$49,0),MATCH(orders!I$1,products!$A$1:$G$1,0))="Exc","Excelsa",IF(INDEX(products!$A$1:$G$49,MATCH(orders!$D445,products!$A$1:$A$49,0),MATCH(orders!I$1,products!$A$1:$G$1,0))="Ara","Arabica","Liberica")))</f>
        <v>Excelsa</v>
      </c>
      <c r="J445" s="26" t="str">
        <f>IF(INDEX(products!$A$1:$G$49,MATCH(orders!$D445,products!$A$1:$A$49,0),MATCH(orders!J$1,products!$A$1:$G$1,0))="M","Medium",IF(INDEX(products!$A$1:$G$49,MATCH(orders!$D445,products!$A$1:$A$49,0),MATCH(orders!J$1,products!$A$1:$G$1,0))="L","Light","Dark"))</f>
        <v>Light</v>
      </c>
      <c r="K445" s="27">
        <f>INDEX(products!$A$1:$G$49,MATCH(orders!$D445,products!$A$1:$A$49,0),MATCH(orders!K$1,products!$A$1:$G$1,0))</f>
        <v>0.2</v>
      </c>
      <c r="L445" s="28">
        <f>INDEX(products!$A$1:$G$49,MATCH(orders!$D445,products!$A$1:$A$49,0),MATCH(orders!L$1,products!$A$1:$G$1,0))</f>
        <v>4.4550000000000001</v>
      </c>
      <c r="M445" s="21">
        <f>E445*L445</f>
        <v>22.274999999999999</v>
      </c>
      <c r="N445" s="7" t="str">
        <f>VLOOKUP(orders!$F445,customers!B$1:I$1001,8,FALSE)</f>
        <v>Yes</v>
      </c>
    </row>
    <row r="446" spans="1:14" x14ac:dyDescent="0.3">
      <c r="A446" s="12" t="s">
        <v>2992</v>
      </c>
      <c r="B446" s="18">
        <v>44418</v>
      </c>
      <c r="C446" s="12" t="s">
        <v>2993</v>
      </c>
      <c r="D446" s="6" t="s">
        <v>6156</v>
      </c>
      <c r="E446" s="12">
        <v>6</v>
      </c>
      <c r="F446" s="12" t="str">
        <f>VLOOKUP(C446,customers!A$1:I$1001,2,FALSE)</f>
        <v>Rasia Jacquemard</v>
      </c>
      <c r="G446" s="12" t="str">
        <f>IF(VLOOKUP(C446,customers!A$1:I$1001,3,FALSE)=0," ",VLOOKUP(C446,customers!A$1:I$1001,3,FALSE))</f>
        <v>rjacquemardcc@acquirethisname.com</v>
      </c>
      <c r="H446" s="12" t="str">
        <f>VLOOKUP(C446,customers!A$1:I$1001,7,FALSE)</f>
        <v>Ireland</v>
      </c>
      <c r="I446" s="15" t="str">
        <f>IF(INDEX(products!$A$1:$G$49,MATCH(orders!$D446,products!$A$1:$A$49,0),MATCH(orders!I$1,products!$A$1:$G$1,0))="Rob","Robusta",IF(INDEX(products!$A$1:$G$49,MATCH(orders!$D446,products!$A$1:$A$49,0),MATCH(orders!I$1,products!$A$1:$G$1,0))="Exc","Excelsa",IF(INDEX(products!$A$1:$G$49,MATCH(orders!$D446,products!$A$1:$A$49,0),MATCH(orders!I$1,products!$A$1:$G$1,0))="Ara","Arabica","Liberica")))</f>
        <v>Excelsa</v>
      </c>
      <c r="J446" s="15" t="str">
        <f>IF(INDEX(products!$A$1:$G$49,MATCH(orders!$D446,products!$A$1:$A$49,0),MATCH(orders!J$1,products!$A$1:$G$1,0))="M","Medium",IF(INDEX(products!$A$1:$G$49,MATCH(orders!$D446,products!$A$1:$A$49,0),MATCH(orders!J$1,products!$A$1:$G$1,0))="L","Light","Dark"))</f>
        <v>Medium</v>
      </c>
      <c r="K446" s="24">
        <f>INDEX(products!$A$1:$G$49,MATCH(orders!$D446,products!$A$1:$A$49,0),MATCH(orders!K$1,products!$A$1:$G$1,0))</f>
        <v>0.2</v>
      </c>
      <c r="L446" s="25">
        <f>INDEX(products!$A$1:$G$49,MATCH(orders!$D446,products!$A$1:$A$49,0),MATCH(orders!L$1,products!$A$1:$G$1,0))</f>
        <v>4.125</v>
      </c>
      <c r="M446" s="22">
        <f>E446*L446</f>
        <v>24.75</v>
      </c>
      <c r="N446" s="6" t="str">
        <f>VLOOKUP(orders!$F446,customers!B$1:I$1001,8,FALSE)</f>
        <v>No</v>
      </c>
    </row>
    <row r="447" spans="1:14" x14ac:dyDescent="0.3">
      <c r="A447" s="2" t="s">
        <v>2999</v>
      </c>
      <c r="B447" s="17">
        <v>43784</v>
      </c>
      <c r="C447" s="2" t="s">
        <v>3000</v>
      </c>
      <c r="D447" s="7" t="s">
        <v>6181</v>
      </c>
      <c r="E447" s="2">
        <v>2</v>
      </c>
      <c r="F447" s="2" t="str">
        <f>VLOOKUP(C447,customers!A$1:I$1001,2,FALSE)</f>
        <v>Kizzie Warman</v>
      </c>
      <c r="G447" s="2" t="str">
        <f>IF(VLOOKUP(C447,customers!A$1:I$1001,3,FALSE)=0," ",VLOOKUP(C447,customers!A$1:I$1001,3,FALSE))</f>
        <v>kwarmancd@printfriendly.com</v>
      </c>
      <c r="H447" s="2" t="str">
        <f>VLOOKUP(C447,customers!A$1:I$1001,7,FALSE)</f>
        <v>Ireland</v>
      </c>
      <c r="I447" s="26" t="str">
        <f>IF(INDEX(products!$A$1:$G$49,MATCH(orders!$D447,products!$A$1:$A$49,0),MATCH(orders!I$1,products!$A$1:$G$1,0))="Rob","Robusta",IF(INDEX(products!$A$1:$G$49,MATCH(orders!$D447,products!$A$1:$A$49,0),MATCH(orders!I$1,products!$A$1:$G$1,0))="Exc","Excelsa",IF(INDEX(products!$A$1:$G$49,MATCH(orders!$D447,products!$A$1:$A$49,0),MATCH(orders!I$1,products!$A$1:$G$1,0))="Ara","Arabica","Liberica")))</f>
        <v>Liberica</v>
      </c>
      <c r="J447" s="26" t="str">
        <f>IF(INDEX(products!$A$1:$G$49,MATCH(orders!$D447,products!$A$1:$A$49,0),MATCH(orders!J$1,products!$A$1:$G$1,0))="M","Medium",IF(INDEX(products!$A$1:$G$49,MATCH(orders!$D447,products!$A$1:$A$49,0),MATCH(orders!J$1,products!$A$1:$G$1,0))="L","Light","Dark"))</f>
        <v>Medium</v>
      </c>
      <c r="K447" s="27">
        <f>INDEX(products!$A$1:$G$49,MATCH(orders!$D447,products!$A$1:$A$49,0),MATCH(orders!K$1,products!$A$1:$G$1,0))</f>
        <v>2.5</v>
      </c>
      <c r="L447" s="28">
        <f>INDEX(products!$A$1:$G$49,MATCH(orders!$D447,products!$A$1:$A$49,0),MATCH(orders!L$1,products!$A$1:$G$1,0))</f>
        <v>33.464999999999996</v>
      </c>
      <c r="M447" s="21">
        <f>E447*L447</f>
        <v>66.929999999999993</v>
      </c>
      <c r="N447" s="7" t="str">
        <f>VLOOKUP(orders!$F447,customers!B$1:I$1001,8,FALSE)</f>
        <v>Yes</v>
      </c>
    </row>
    <row r="448" spans="1:14" x14ac:dyDescent="0.3">
      <c r="A448" s="12" t="s">
        <v>3004</v>
      </c>
      <c r="B448" s="18">
        <v>43816</v>
      </c>
      <c r="C448" s="12" t="s">
        <v>3005</v>
      </c>
      <c r="D448" s="6" t="s">
        <v>6160</v>
      </c>
      <c r="E448" s="12">
        <v>1</v>
      </c>
      <c r="F448" s="12" t="str">
        <f>VLOOKUP(C448,customers!A$1:I$1001,2,FALSE)</f>
        <v>Wain Cholomin</v>
      </c>
      <c r="G448" s="12" t="str">
        <f>IF(VLOOKUP(C448,customers!A$1:I$1001,3,FALSE)=0," ",VLOOKUP(C448,customers!A$1:I$1001,3,FALSE))</f>
        <v>wcholomince@about.com</v>
      </c>
      <c r="H448" s="12" t="str">
        <f>VLOOKUP(C448,customers!A$1:I$1001,7,FALSE)</f>
        <v>United Kingdom</v>
      </c>
      <c r="I448" s="15" t="str">
        <f>IF(INDEX(products!$A$1:$G$49,MATCH(orders!$D448,products!$A$1:$A$49,0),MATCH(orders!I$1,products!$A$1:$G$1,0))="Rob","Robusta",IF(INDEX(products!$A$1:$G$49,MATCH(orders!$D448,products!$A$1:$A$49,0),MATCH(orders!I$1,products!$A$1:$G$1,0))="Exc","Excelsa",IF(INDEX(products!$A$1:$G$49,MATCH(orders!$D448,products!$A$1:$A$49,0),MATCH(orders!I$1,products!$A$1:$G$1,0))="Ara","Arabica","Liberica")))</f>
        <v>Liberica</v>
      </c>
      <c r="J448" s="15" t="str">
        <f>IF(INDEX(products!$A$1:$G$49,MATCH(orders!$D448,products!$A$1:$A$49,0),MATCH(orders!J$1,products!$A$1:$G$1,0))="M","Medium",IF(INDEX(products!$A$1:$G$49,MATCH(orders!$D448,products!$A$1:$A$49,0),MATCH(orders!J$1,products!$A$1:$G$1,0))="L","Light","Dark"))</f>
        <v>Medium</v>
      </c>
      <c r="K448" s="24">
        <f>INDEX(products!$A$1:$G$49,MATCH(orders!$D448,products!$A$1:$A$49,0),MATCH(orders!K$1,products!$A$1:$G$1,0))</f>
        <v>0.5</v>
      </c>
      <c r="L448" s="25">
        <f>INDEX(products!$A$1:$G$49,MATCH(orders!$D448,products!$A$1:$A$49,0),MATCH(orders!L$1,products!$A$1:$G$1,0))</f>
        <v>8.73</v>
      </c>
      <c r="M448" s="22">
        <f>E448*L448</f>
        <v>8.73</v>
      </c>
      <c r="N448" s="6" t="str">
        <f>VLOOKUP(orders!$F448,customers!B$1:I$1001,8,FALSE)</f>
        <v>Yes</v>
      </c>
    </row>
    <row r="449" spans="1:14" x14ac:dyDescent="0.3">
      <c r="A449" s="2" t="s">
        <v>3010</v>
      </c>
      <c r="B449" s="17">
        <v>43908</v>
      </c>
      <c r="C449" s="2" t="s">
        <v>3011</v>
      </c>
      <c r="D449" s="7" t="s">
        <v>6146</v>
      </c>
      <c r="E449" s="2">
        <v>3</v>
      </c>
      <c r="F449" s="2" t="str">
        <f>VLOOKUP(C449,customers!A$1:I$1001,2,FALSE)</f>
        <v>Arleen Braidman</v>
      </c>
      <c r="G449" s="2" t="str">
        <f>IF(VLOOKUP(C449,customers!A$1:I$1001,3,FALSE)=0," ",VLOOKUP(C449,customers!A$1:I$1001,3,FALSE))</f>
        <v>abraidmancf@census.gov</v>
      </c>
      <c r="H449" s="2" t="str">
        <f>VLOOKUP(C449,customers!A$1:I$1001,7,FALSE)</f>
        <v>United States</v>
      </c>
      <c r="I449" s="26" t="str">
        <f>IF(INDEX(products!$A$1:$G$49,MATCH(orders!$D449,products!$A$1:$A$49,0),MATCH(orders!I$1,products!$A$1:$G$1,0))="Rob","Robusta",IF(INDEX(products!$A$1:$G$49,MATCH(orders!$D449,products!$A$1:$A$49,0),MATCH(orders!I$1,products!$A$1:$G$1,0))="Exc","Excelsa",IF(INDEX(products!$A$1:$G$49,MATCH(orders!$D449,products!$A$1:$A$49,0),MATCH(orders!I$1,products!$A$1:$G$1,0))="Ara","Arabica","Liberica")))</f>
        <v>Robusta</v>
      </c>
      <c r="J449" s="26" t="str">
        <f>IF(INDEX(products!$A$1:$G$49,MATCH(orders!$D449,products!$A$1:$A$49,0),MATCH(orders!J$1,products!$A$1:$G$1,0))="M","Medium",IF(INDEX(products!$A$1:$G$49,MATCH(orders!$D449,products!$A$1:$A$49,0),MATCH(orders!J$1,products!$A$1:$G$1,0))="L","Light","Dark"))</f>
        <v>Medium</v>
      </c>
      <c r="K449" s="27">
        <f>INDEX(products!$A$1:$G$49,MATCH(orders!$D449,products!$A$1:$A$49,0),MATCH(orders!K$1,products!$A$1:$G$1,0))</f>
        <v>0.5</v>
      </c>
      <c r="L449" s="28">
        <f>INDEX(products!$A$1:$G$49,MATCH(orders!$D449,products!$A$1:$A$49,0),MATCH(orders!L$1,products!$A$1:$G$1,0))</f>
        <v>5.97</v>
      </c>
      <c r="M449" s="21">
        <f>E449*L449</f>
        <v>17.91</v>
      </c>
      <c r="N449" s="7" t="str">
        <f>VLOOKUP(orders!$F449,customers!B$1:I$1001,8,FALSE)</f>
        <v>No</v>
      </c>
    </row>
    <row r="450" spans="1:14" x14ac:dyDescent="0.3">
      <c r="A450" s="12" t="s">
        <v>3015</v>
      </c>
      <c r="B450" s="18">
        <v>44718</v>
      </c>
      <c r="C450" s="12" t="s">
        <v>3016</v>
      </c>
      <c r="D450" s="6" t="s">
        <v>6173</v>
      </c>
      <c r="E450" s="12">
        <v>1</v>
      </c>
      <c r="F450" s="12" t="str">
        <f>VLOOKUP(C450,customers!A$1:I$1001,2,FALSE)</f>
        <v>Pru Durban</v>
      </c>
      <c r="G450" s="12" t="str">
        <f>IF(VLOOKUP(C450,customers!A$1:I$1001,3,FALSE)=0," ",VLOOKUP(C450,customers!A$1:I$1001,3,FALSE))</f>
        <v>pdurbancg@symantec.com</v>
      </c>
      <c r="H450" s="12" t="str">
        <f>VLOOKUP(C450,customers!A$1:I$1001,7,FALSE)</f>
        <v>Ireland</v>
      </c>
      <c r="I450" s="15" t="str">
        <f>IF(INDEX(products!$A$1:$G$49,MATCH(orders!$D450,products!$A$1:$A$49,0),MATCH(orders!I$1,products!$A$1:$G$1,0))="Rob","Robusta",IF(INDEX(products!$A$1:$G$49,MATCH(orders!$D450,products!$A$1:$A$49,0),MATCH(orders!I$1,products!$A$1:$G$1,0))="Exc","Excelsa",IF(INDEX(products!$A$1:$G$49,MATCH(orders!$D450,products!$A$1:$A$49,0),MATCH(orders!I$1,products!$A$1:$G$1,0))="Ara","Arabica","Liberica")))</f>
        <v>Robusta</v>
      </c>
      <c r="J450" s="15" t="str">
        <f>IF(INDEX(products!$A$1:$G$49,MATCH(orders!$D450,products!$A$1:$A$49,0),MATCH(orders!J$1,products!$A$1:$G$1,0))="M","Medium",IF(INDEX(products!$A$1:$G$49,MATCH(orders!$D450,products!$A$1:$A$49,0),MATCH(orders!J$1,products!$A$1:$G$1,0))="L","Light","Dark"))</f>
        <v>Light</v>
      </c>
      <c r="K450" s="24">
        <f>INDEX(products!$A$1:$G$49,MATCH(orders!$D450,products!$A$1:$A$49,0),MATCH(orders!K$1,products!$A$1:$G$1,0))</f>
        <v>0.5</v>
      </c>
      <c r="L450" s="25">
        <f>INDEX(products!$A$1:$G$49,MATCH(orders!$D450,products!$A$1:$A$49,0),MATCH(orders!L$1,products!$A$1:$G$1,0))</f>
        <v>7.169999999999999</v>
      </c>
      <c r="M450" s="22">
        <f>E450*L450</f>
        <v>7.169999999999999</v>
      </c>
      <c r="N450" s="6" t="str">
        <f>VLOOKUP(orders!$F450,customers!B$1:I$1001,8,FALSE)</f>
        <v>No</v>
      </c>
    </row>
    <row r="451" spans="1:14" x14ac:dyDescent="0.3">
      <c r="A451" s="2" t="s">
        <v>3021</v>
      </c>
      <c r="B451" s="17">
        <v>44336</v>
      </c>
      <c r="C451" s="2" t="s">
        <v>3022</v>
      </c>
      <c r="D451" s="7" t="s">
        <v>6163</v>
      </c>
      <c r="E451" s="2">
        <v>2</v>
      </c>
      <c r="F451" s="2" t="str">
        <f>VLOOKUP(C451,customers!A$1:I$1001,2,FALSE)</f>
        <v>Antone Harrold</v>
      </c>
      <c r="G451" s="2" t="str">
        <f>IF(VLOOKUP(C451,customers!A$1:I$1001,3,FALSE)=0," ",VLOOKUP(C451,customers!A$1:I$1001,3,FALSE))</f>
        <v>aharroldch@miibeian.gov.cn</v>
      </c>
      <c r="H451" s="2" t="str">
        <f>VLOOKUP(C451,customers!A$1:I$1001,7,FALSE)</f>
        <v>United States</v>
      </c>
      <c r="I451" s="26" t="str">
        <f>IF(INDEX(products!$A$1:$G$49,MATCH(orders!$D451,products!$A$1:$A$49,0),MATCH(orders!I$1,products!$A$1:$G$1,0))="Rob","Robusta",IF(INDEX(products!$A$1:$G$49,MATCH(orders!$D451,products!$A$1:$A$49,0),MATCH(orders!I$1,products!$A$1:$G$1,0))="Exc","Excelsa",IF(INDEX(products!$A$1:$G$49,MATCH(orders!$D451,products!$A$1:$A$49,0),MATCH(orders!I$1,products!$A$1:$G$1,0))="Ara","Arabica","Liberica")))</f>
        <v>Robusta</v>
      </c>
      <c r="J451" s="26" t="str">
        <f>IF(INDEX(products!$A$1:$G$49,MATCH(orders!$D451,products!$A$1:$A$49,0),MATCH(orders!J$1,products!$A$1:$G$1,0))="M","Medium",IF(INDEX(products!$A$1:$G$49,MATCH(orders!$D451,products!$A$1:$A$49,0),MATCH(orders!J$1,products!$A$1:$G$1,0))="L","Light","Dark"))</f>
        <v>Dark</v>
      </c>
      <c r="K451" s="27">
        <f>INDEX(products!$A$1:$G$49,MATCH(orders!$D451,products!$A$1:$A$49,0),MATCH(orders!K$1,products!$A$1:$G$1,0))</f>
        <v>0.2</v>
      </c>
      <c r="L451" s="28">
        <f>INDEX(products!$A$1:$G$49,MATCH(orders!$D451,products!$A$1:$A$49,0),MATCH(orders!L$1,products!$A$1:$G$1,0))</f>
        <v>2.6849999999999996</v>
      </c>
      <c r="M451" s="21">
        <f>E451*L451</f>
        <v>5.3699999999999992</v>
      </c>
      <c r="N451" s="7" t="str">
        <f>VLOOKUP(orders!$F451,customers!B$1:I$1001,8,FALSE)</f>
        <v>No</v>
      </c>
    </row>
    <row r="452" spans="1:14" x14ac:dyDescent="0.3">
      <c r="A452" s="12" t="s">
        <v>3027</v>
      </c>
      <c r="B452" s="18">
        <v>44207</v>
      </c>
      <c r="C452" s="12" t="s">
        <v>3028</v>
      </c>
      <c r="D452" s="6" t="s">
        <v>6145</v>
      </c>
      <c r="E452" s="12">
        <v>5</v>
      </c>
      <c r="F452" s="12" t="str">
        <f>VLOOKUP(C452,customers!A$1:I$1001,2,FALSE)</f>
        <v>Sim Pamphilon</v>
      </c>
      <c r="G452" s="12" t="str">
        <f>IF(VLOOKUP(C452,customers!A$1:I$1001,3,FALSE)=0," ",VLOOKUP(C452,customers!A$1:I$1001,3,FALSE))</f>
        <v>spamphilonci@mlb.com</v>
      </c>
      <c r="H452" s="12" t="str">
        <f>VLOOKUP(C452,customers!A$1:I$1001,7,FALSE)</f>
        <v>Ireland</v>
      </c>
      <c r="I452" s="15" t="str">
        <f>IF(INDEX(products!$A$1:$G$49,MATCH(orders!$D452,products!$A$1:$A$49,0),MATCH(orders!I$1,products!$A$1:$G$1,0))="Rob","Robusta",IF(INDEX(products!$A$1:$G$49,MATCH(orders!$D452,products!$A$1:$A$49,0),MATCH(orders!I$1,products!$A$1:$G$1,0))="Exc","Excelsa",IF(INDEX(products!$A$1:$G$49,MATCH(orders!$D452,products!$A$1:$A$49,0),MATCH(orders!I$1,products!$A$1:$G$1,0))="Ara","Arabica","Liberica")))</f>
        <v>Liberica</v>
      </c>
      <c r="J452" s="15" t="str">
        <f>IF(INDEX(products!$A$1:$G$49,MATCH(orders!$D452,products!$A$1:$A$49,0),MATCH(orders!J$1,products!$A$1:$G$1,0))="M","Medium",IF(INDEX(products!$A$1:$G$49,MATCH(orders!$D452,products!$A$1:$A$49,0),MATCH(orders!J$1,products!$A$1:$G$1,0))="L","Light","Dark"))</f>
        <v>Light</v>
      </c>
      <c r="K452" s="24">
        <f>INDEX(products!$A$1:$G$49,MATCH(orders!$D452,products!$A$1:$A$49,0),MATCH(orders!K$1,products!$A$1:$G$1,0))</f>
        <v>0.2</v>
      </c>
      <c r="L452" s="25">
        <f>INDEX(products!$A$1:$G$49,MATCH(orders!$D452,products!$A$1:$A$49,0),MATCH(orders!L$1,products!$A$1:$G$1,0))</f>
        <v>4.7549999999999999</v>
      </c>
      <c r="M452" s="22">
        <f>E452*L452</f>
        <v>23.774999999999999</v>
      </c>
      <c r="N452" s="6" t="str">
        <f>VLOOKUP(orders!$F452,customers!B$1:I$1001,8,FALSE)</f>
        <v>No</v>
      </c>
    </row>
    <row r="453" spans="1:14" x14ac:dyDescent="0.3">
      <c r="A453" s="2" t="s">
        <v>3035</v>
      </c>
      <c r="B453" s="17">
        <v>43518</v>
      </c>
      <c r="C453" s="2" t="s">
        <v>3036</v>
      </c>
      <c r="D453" s="7" t="s">
        <v>6149</v>
      </c>
      <c r="E453" s="2">
        <v>2</v>
      </c>
      <c r="F453" s="2" t="str">
        <f>VLOOKUP(C453,customers!A$1:I$1001,2,FALSE)</f>
        <v>Mohandis Spurden</v>
      </c>
      <c r="G453" s="2" t="str">
        <f>IF(VLOOKUP(C453,customers!A$1:I$1001,3,FALSE)=0," ",VLOOKUP(C453,customers!A$1:I$1001,3,FALSE))</f>
        <v>mspurdencj@exblog.jp</v>
      </c>
      <c r="H453" s="2" t="str">
        <f>VLOOKUP(C453,customers!A$1:I$1001,7,FALSE)</f>
        <v>United States</v>
      </c>
      <c r="I453" s="26" t="str">
        <f>IF(INDEX(products!$A$1:$G$49,MATCH(orders!$D453,products!$A$1:$A$49,0),MATCH(orders!I$1,products!$A$1:$G$1,0))="Rob","Robusta",IF(INDEX(products!$A$1:$G$49,MATCH(orders!$D453,products!$A$1:$A$49,0),MATCH(orders!I$1,products!$A$1:$G$1,0))="Exc","Excelsa",IF(INDEX(products!$A$1:$G$49,MATCH(orders!$D453,products!$A$1:$A$49,0),MATCH(orders!I$1,products!$A$1:$G$1,0))="Ara","Arabica","Liberica")))</f>
        <v>Robusta</v>
      </c>
      <c r="J453" s="26" t="str">
        <f>IF(INDEX(products!$A$1:$G$49,MATCH(orders!$D453,products!$A$1:$A$49,0),MATCH(orders!J$1,products!$A$1:$G$1,0))="M","Medium",IF(INDEX(products!$A$1:$G$49,MATCH(orders!$D453,products!$A$1:$A$49,0),MATCH(orders!J$1,products!$A$1:$G$1,0))="L","Light","Dark"))</f>
        <v>Dark</v>
      </c>
      <c r="K453" s="27">
        <f>INDEX(products!$A$1:$G$49,MATCH(orders!$D453,products!$A$1:$A$49,0),MATCH(orders!K$1,products!$A$1:$G$1,0))</f>
        <v>2.5</v>
      </c>
      <c r="L453" s="28">
        <f>INDEX(products!$A$1:$G$49,MATCH(orders!$D453,products!$A$1:$A$49,0),MATCH(orders!L$1,products!$A$1:$G$1,0))</f>
        <v>20.584999999999997</v>
      </c>
      <c r="M453" s="21">
        <f>E453*L453</f>
        <v>41.169999999999995</v>
      </c>
      <c r="N453" s="7" t="str">
        <f>VLOOKUP(orders!$F453,customers!B$1:I$1001,8,FALSE)</f>
        <v>Yes</v>
      </c>
    </row>
    <row r="454" spans="1:14" x14ac:dyDescent="0.3">
      <c r="A454" s="12" t="s">
        <v>3041</v>
      </c>
      <c r="B454" s="18">
        <v>44524</v>
      </c>
      <c r="C454" s="12" t="s">
        <v>3042</v>
      </c>
      <c r="D454" s="6" t="s">
        <v>6167</v>
      </c>
      <c r="E454" s="12">
        <v>3</v>
      </c>
      <c r="F454" s="12" t="str">
        <f>VLOOKUP(C454,customers!A$1:I$1001,2,FALSE)</f>
        <v>Morgen Seson</v>
      </c>
      <c r="G454" s="12" t="str">
        <f>IF(VLOOKUP(C454,customers!A$1:I$1001,3,FALSE)=0," ",VLOOKUP(C454,customers!A$1:I$1001,3,FALSE))</f>
        <v>msesonck@census.gov</v>
      </c>
      <c r="H454" s="12" t="str">
        <f>VLOOKUP(C454,customers!A$1:I$1001,7,FALSE)</f>
        <v>United States</v>
      </c>
      <c r="I454" s="15" t="str">
        <f>IF(INDEX(products!$A$1:$G$49,MATCH(orders!$D454,products!$A$1:$A$49,0),MATCH(orders!I$1,products!$A$1:$G$1,0))="Rob","Robusta",IF(INDEX(products!$A$1:$G$49,MATCH(orders!$D454,products!$A$1:$A$49,0),MATCH(orders!I$1,products!$A$1:$G$1,0))="Exc","Excelsa",IF(INDEX(products!$A$1:$G$49,MATCH(orders!$D454,products!$A$1:$A$49,0),MATCH(orders!I$1,products!$A$1:$G$1,0))="Ara","Arabica","Liberica")))</f>
        <v>Arabica</v>
      </c>
      <c r="J454" s="15" t="str">
        <f>IF(INDEX(products!$A$1:$G$49,MATCH(orders!$D454,products!$A$1:$A$49,0),MATCH(orders!J$1,products!$A$1:$G$1,0))="M","Medium",IF(INDEX(products!$A$1:$G$49,MATCH(orders!$D454,products!$A$1:$A$49,0),MATCH(orders!J$1,products!$A$1:$G$1,0))="L","Light","Dark"))</f>
        <v>Light</v>
      </c>
      <c r="K454" s="24">
        <f>INDEX(products!$A$1:$G$49,MATCH(orders!$D454,products!$A$1:$A$49,0),MATCH(orders!K$1,products!$A$1:$G$1,0))</f>
        <v>0.2</v>
      </c>
      <c r="L454" s="25">
        <f>INDEX(products!$A$1:$G$49,MATCH(orders!$D454,products!$A$1:$A$49,0),MATCH(orders!L$1,products!$A$1:$G$1,0))</f>
        <v>3.8849999999999998</v>
      </c>
      <c r="M454" s="22">
        <f>E454*L454</f>
        <v>11.654999999999999</v>
      </c>
      <c r="N454" s="6" t="str">
        <f>VLOOKUP(orders!$F454,customers!B$1:I$1001,8,FALSE)</f>
        <v>No</v>
      </c>
    </row>
    <row r="455" spans="1:14" x14ac:dyDescent="0.3">
      <c r="A455" s="2" t="s">
        <v>3047</v>
      </c>
      <c r="B455" s="17">
        <v>44579</v>
      </c>
      <c r="C455" s="2" t="s">
        <v>3048</v>
      </c>
      <c r="D455" s="7" t="s">
        <v>6161</v>
      </c>
      <c r="E455" s="2">
        <v>4</v>
      </c>
      <c r="F455" s="2" t="str">
        <f>VLOOKUP(C455,customers!A$1:I$1001,2,FALSE)</f>
        <v>Nalani Pirrone</v>
      </c>
      <c r="G455" s="2" t="str">
        <f>IF(VLOOKUP(C455,customers!A$1:I$1001,3,FALSE)=0," ",VLOOKUP(C455,customers!A$1:I$1001,3,FALSE))</f>
        <v>npirronecl@weibo.com</v>
      </c>
      <c r="H455" s="2" t="str">
        <f>VLOOKUP(C455,customers!A$1:I$1001,7,FALSE)</f>
        <v>United States</v>
      </c>
      <c r="I455" s="26" t="str">
        <f>IF(INDEX(products!$A$1:$G$49,MATCH(orders!$D455,products!$A$1:$A$49,0),MATCH(orders!I$1,products!$A$1:$G$1,0))="Rob","Robusta",IF(INDEX(products!$A$1:$G$49,MATCH(orders!$D455,products!$A$1:$A$49,0),MATCH(orders!I$1,products!$A$1:$G$1,0))="Exc","Excelsa",IF(INDEX(products!$A$1:$G$49,MATCH(orders!$D455,products!$A$1:$A$49,0),MATCH(orders!I$1,products!$A$1:$G$1,0))="Ara","Arabica","Liberica")))</f>
        <v>Liberica</v>
      </c>
      <c r="J455" s="26" t="str">
        <f>IF(INDEX(products!$A$1:$G$49,MATCH(orders!$D455,products!$A$1:$A$49,0),MATCH(orders!J$1,products!$A$1:$G$1,0))="M","Medium",IF(INDEX(products!$A$1:$G$49,MATCH(orders!$D455,products!$A$1:$A$49,0),MATCH(orders!J$1,products!$A$1:$G$1,0))="L","Light","Dark"))</f>
        <v>Light</v>
      </c>
      <c r="K455" s="27">
        <f>INDEX(products!$A$1:$G$49,MATCH(orders!$D455,products!$A$1:$A$49,0),MATCH(orders!K$1,products!$A$1:$G$1,0))</f>
        <v>0.5</v>
      </c>
      <c r="L455" s="28">
        <f>INDEX(products!$A$1:$G$49,MATCH(orders!$D455,products!$A$1:$A$49,0),MATCH(orders!L$1,products!$A$1:$G$1,0))</f>
        <v>9.51</v>
      </c>
      <c r="M455" s="21">
        <f>E455*L455</f>
        <v>38.04</v>
      </c>
      <c r="N455" s="7" t="str">
        <f>VLOOKUP(orders!$F455,customers!B$1:I$1001,8,FALSE)</f>
        <v>No</v>
      </c>
    </row>
    <row r="456" spans="1:14" x14ac:dyDescent="0.3">
      <c r="A456" s="12" t="s">
        <v>3053</v>
      </c>
      <c r="B456" s="18">
        <v>44421</v>
      </c>
      <c r="C456" s="12" t="s">
        <v>3054</v>
      </c>
      <c r="D456" s="6" t="s">
        <v>6149</v>
      </c>
      <c r="E456" s="12">
        <v>4</v>
      </c>
      <c r="F456" s="12" t="str">
        <f>VLOOKUP(C456,customers!A$1:I$1001,2,FALSE)</f>
        <v>Reube Cawley</v>
      </c>
      <c r="G456" s="12" t="str">
        <f>IF(VLOOKUP(C456,customers!A$1:I$1001,3,FALSE)=0," ",VLOOKUP(C456,customers!A$1:I$1001,3,FALSE))</f>
        <v>rcawleycm@yellowbook.com</v>
      </c>
      <c r="H456" s="12" t="str">
        <f>VLOOKUP(C456,customers!A$1:I$1001,7,FALSE)</f>
        <v>Ireland</v>
      </c>
      <c r="I456" s="15" t="str">
        <f>IF(INDEX(products!$A$1:$G$49,MATCH(orders!$D456,products!$A$1:$A$49,0),MATCH(orders!I$1,products!$A$1:$G$1,0))="Rob","Robusta",IF(INDEX(products!$A$1:$G$49,MATCH(orders!$D456,products!$A$1:$A$49,0),MATCH(orders!I$1,products!$A$1:$G$1,0))="Exc","Excelsa",IF(INDEX(products!$A$1:$G$49,MATCH(orders!$D456,products!$A$1:$A$49,0),MATCH(orders!I$1,products!$A$1:$G$1,0))="Ara","Arabica","Liberica")))</f>
        <v>Robusta</v>
      </c>
      <c r="J456" s="15" t="str">
        <f>IF(INDEX(products!$A$1:$G$49,MATCH(orders!$D456,products!$A$1:$A$49,0),MATCH(orders!J$1,products!$A$1:$G$1,0))="M","Medium",IF(INDEX(products!$A$1:$G$49,MATCH(orders!$D456,products!$A$1:$A$49,0),MATCH(orders!J$1,products!$A$1:$G$1,0))="L","Light","Dark"))</f>
        <v>Dark</v>
      </c>
      <c r="K456" s="24">
        <f>INDEX(products!$A$1:$G$49,MATCH(orders!$D456,products!$A$1:$A$49,0),MATCH(orders!K$1,products!$A$1:$G$1,0))</f>
        <v>2.5</v>
      </c>
      <c r="L456" s="25">
        <f>INDEX(products!$A$1:$G$49,MATCH(orders!$D456,products!$A$1:$A$49,0),MATCH(orders!L$1,products!$A$1:$G$1,0))</f>
        <v>20.584999999999997</v>
      </c>
      <c r="M456" s="22">
        <f>E456*L456</f>
        <v>82.339999999999989</v>
      </c>
      <c r="N456" s="6" t="str">
        <f>VLOOKUP(orders!$F456,customers!B$1:I$1001,8,FALSE)</f>
        <v>Yes</v>
      </c>
    </row>
    <row r="457" spans="1:14" x14ac:dyDescent="0.3">
      <c r="A457" s="2" t="s">
        <v>3058</v>
      </c>
      <c r="B457" s="17">
        <v>43841</v>
      </c>
      <c r="C457" s="2" t="s">
        <v>3059</v>
      </c>
      <c r="D457" s="7" t="s">
        <v>6145</v>
      </c>
      <c r="E457" s="2">
        <v>2</v>
      </c>
      <c r="F457" s="2" t="str">
        <f>VLOOKUP(C457,customers!A$1:I$1001,2,FALSE)</f>
        <v>Stan Barribal</v>
      </c>
      <c r="G457" s="2" t="str">
        <f>IF(VLOOKUP(C457,customers!A$1:I$1001,3,FALSE)=0," ",VLOOKUP(C457,customers!A$1:I$1001,3,FALSE))</f>
        <v>sbarribalcn@microsoft.com</v>
      </c>
      <c r="H457" s="2" t="str">
        <f>VLOOKUP(C457,customers!A$1:I$1001,7,FALSE)</f>
        <v>Ireland</v>
      </c>
      <c r="I457" s="26" t="str">
        <f>IF(INDEX(products!$A$1:$G$49,MATCH(orders!$D457,products!$A$1:$A$49,0),MATCH(orders!I$1,products!$A$1:$G$1,0))="Rob","Robusta",IF(INDEX(products!$A$1:$G$49,MATCH(orders!$D457,products!$A$1:$A$49,0),MATCH(orders!I$1,products!$A$1:$G$1,0))="Exc","Excelsa",IF(INDEX(products!$A$1:$G$49,MATCH(orders!$D457,products!$A$1:$A$49,0),MATCH(orders!I$1,products!$A$1:$G$1,0))="Ara","Arabica","Liberica")))</f>
        <v>Liberica</v>
      </c>
      <c r="J457" s="26" t="str">
        <f>IF(INDEX(products!$A$1:$G$49,MATCH(orders!$D457,products!$A$1:$A$49,0),MATCH(orders!J$1,products!$A$1:$G$1,0))="M","Medium",IF(INDEX(products!$A$1:$G$49,MATCH(orders!$D457,products!$A$1:$A$49,0),MATCH(orders!J$1,products!$A$1:$G$1,0))="L","Light","Dark"))</f>
        <v>Light</v>
      </c>
      <c r="K457" s="27">
        <f>INDEX(products!$A$1:$G$49,MATCH(orders!$D457,products!$A$1:$A$49,0),MATCH(orders!K$1,products!$A$1:$G$1,0))</f>
        <v>0.2</v>
      </c>
      <c r="L457" s="28">
        <f>INDEX(products!$A$1:$G$49,MATCH(orders!$D457,products!$A$1:$A$49,0),MATCH(orders!L$1,products!$A$1:$G$1,0))</f>
        <v>4.7549999999999999</v>
      </c>
      <c r="M457" s="21">
        <f>E457*L457</f>
        <v>9.51</v>
      </c>
      <c r="N457" s="7" t="str">
        <f>VLOOKUP(orders!$F457,customers!B$1:I$1001,8,FALSE)</f>
        <v>Yes</v>
      </c>
    </row>
    <row r="458" spans="1:14" x14ac:dyDescent="0.3">
      <c r="A458" s="12" t="s">
        <v>3064</v>
      </c>
      <c r="B458" s="18">
        <v>44017</v>
      </c>
      <c r="C458" s="12" t="s">
        <v>3065</v>
      </c>
      <c r="D458" s="6" t="s">
        <v>6149</v>
      </c>
      <c r="E458" s="12">
        <v>2</v>
      </c>
      <c r="F458" s="12" t="str">
        <f>VLOOKUP(C458,customers!A$1:I$1001,2,FALSE)</f>
        <v>Agnes Adamides</v>
      </c>
      <c r="G458" s="12" t="str">
        <f>IF(VLOOKUP(C458,customers!A$1:I$1001,3,FALSE)=0," ",VLOOKUP(C458,customers!A$1:I$1001,3,FALSE))</f>
        <v>aadamidesco@bizjournals.com</v>
      </c>
      <c r="H458" s="12" t="str">
        <f>VLOOKUP(C458,customers!A$1:I$1001,7,FALSE)</f>
        <v>United Kingdom</v>
      </c>
      <c r="I458" s="15" t="str">
        <f>IF(INDEX(products!$A$1:$G$49,MATCH(orders!$D458,products!$A$1:$A$49,0),MATCH(orders!I$1,products!$A$1:$G$1,0))="Rob","Robusta",IF(INDEX(products!$A$1:$G$49,MATCH(orders!$D458,products!$A$1:$A$49,0),MATCH(orders!I$1,products!$A$1:$G$1,0))="Exc","Excelsa",IF(INDEX(products!$A$1:$G$49,MATCH(orders!$D458,products!$A$1:$A$49,0),MATCH(orders!I$1,products!$A$1:$G$1,0))="Ara","Arabica","Liberica")))</f>
        <v>Robusta</v>
      </c>
      <c r="J458" s="15" t="str">
        <f>IF(INDEX(products!$A$1:$G$49,MATCH(orders!$D458,products!$A$1:$A$49,0),MATCH(orders!J$1,products!$A$1:$G$1,0))="M","Medium",IF(INDEX(products!$A$1:$G$49,MATCH(orders!$D458,products!$A$1:$A$49,0),MATCH(orders!J$1,products!$A$1:$G$1,0))="L","Light","Dark"))</f>
        <v>Dark</v>
      </c>
      <c r="K458" s="24">
        <f>INDEX(products!$A$1:$G$49,MATCH(orders!$D458,products!$A$1:$A$49,0),MATCH(orders!K$1,products!$A$1:$G$1,0))</f>
        <v>2.5</v>
      </c>
      <c r="L458" s="25">
        <f>INDEX(products!$A$1:$G$49,MATCH(orders!$D458,products!$A$1:$A$49,0),MATCH(orders!L$1,products!$A$1:$G$1,0))</f>
        <v>20.584999999999997</v>
      </c>
      <c r="M458" s="22">
        <f>E458*L458</f>
        <v>41.169999999999995</v>
      </c>
      <c r="N458" s="6" t="str">
        <f>VLOOKUP(orders!$F458,customers!B$1:I$1001,8,FALSE)</f>
        <v>No</v>
      </c>
    </row>
    <row r="459" spans="1:14" x14ac:dyDescent="0.3">
      <c r="A459" s="2" t="s">
        <v>3070</v>
      </c>
      <c r="B459" s="17">
        <v>43671</v>
      </c>
      <c r="C459" s="2" t="s">
        <v>3071</v>
      </c>
      <c r="D459" s="7" t="s">
        <v>6161</v>
      </c>
      <c r="E459" s="2">
        <v>5</v>
      </c>
      <c r="F459" s="2" t="str">
        <f>VLOOKUP(C459,customers!A$1:I$1001,2,FALSE)</f>
        <v>Carmelita Thowes</v>
      </c>
      <c r="G459" s="2" t="str">
        <f>IF(VLOOKUP(C459,customers!A$1:I$1001,3,FALSE)=0," ",VLOOKUP(C459,customers!A$1:I$1001,3,FALSE))</f>
        <v>cthowescp@craigslist.org</v>
      </c>
      <c r="H459" s="2" t="str">
        <f>VLOOKUP(C459,customers!A$1:I$1001,7,FALSE)</f>
        <v>United States</v>
      </c>
      <c r="I459" s="26" t="str">
        <f>IF(INDEX(products!$A$1:$G$49,MATCH(orders!$D459,products!$A$1:$A$49,0),MATCH(orders!I$1,products!$A$1:$G$1,0))="Rob","Robusta",IF(INDEX(products!$A$1:$G$49,MATCH(orders!$D459,products!$A$1:$A$49,0),MATCH(orders!I$1,products!$A$1:$G$1,0))="Exc","Excelsa",IF(INDEX(products!$A$1:$G$49,MATCH(orders!$D459,products!$A$1:$A$49,0),MATCH(orders!I$1,products!$A$1:$G$1,0))="Ara","Arabica","Liberica")))</f>
        <v>Liberica</v>
      </c>
      <c r="J459" s="26" t="str">
        <f>IF(INDEX(products!$A$1:$G$49,MATCH(orders!$D459,products!$A$1:$A$49,0),MATCH(orders!J$1,products!$A$1:$G$1,0))="M","Medium",IF(INDEX(products!$A$1:$G$49,MATCH(orders!$D459,products!$A$1:$A$49,0),MATCH(orders!J$1,products!$A$1:$G$1,0))="L","Light","Dark"))</f>
        <v>Light</v>
      </c>
      <c r="K459" s="27">
        <f>INDEX(products!$A$1:$G$49,MATCH(orders!$D459,products!$A$1:$A$49,0),MATCH(orders!K$1,products!$A$1:$G$1,0))</f>
        <v>0.5</v>
      </c>
      <c r="L459" s="28">
        <f>INDEX(products!$A$1:$G$49,MATCH(orders!$D459,products!$A$1:$A$49,0),MATCH(orders!L$1,products!$A$1:$G$1,0))</f>
        <v>9.51</v>
      </c>
      <c r="M459" s="21">
        <f>E459*L459</f>
        <v>47.55</v>
      </c>
      <c r="N459" s="7" t="str">
        <f>VLOOKUP(orders!$F459,customers!B$1:I$1001,8,FALSE)</f>
        <v>No</v>
      </c>
    </row>
    <row r="460" spans="1:14" x14ac:dyDescent="0.3">
      <c r="A460" s="12" t="s">
        <v>3076</v>
      </c>
      <c r="B460" s="18">
        <v>44707</v>
      </c>
      <c r="C460" s="12" t="s">
        <v>3077</v>
      </c>
      <c r="D460" s="6" t="s">
        <v>6155</v>
      </c>
      <c r="E460" s="12">
        <v>4</v>
      </c>
      <c r="F460" s="12" t="str">
        <f>VLOOKUP(C460,customers!A$1:I$1001,2,FALSE)</f>
        <v>Rodolfo Willoway</v>
      </c>
      <c r="G460" s="12" t="str">
        <f>IF(VLOOKUP(C460,customers!A$1:I$1001,3,FALSE)=0," ",VLOOKUP(C460,customers!A$1:I$1001,3,FALSE))</f>
        <v>rwillowaycq@admin.ch</v>
      </c>
      <c r="H460" s="12" t="str">
        <f>VLOOKUP(C460,customers!A$1:I$1001,7,FALSE)</f>
        <v>United States</v>
      </c>
      <c r="I460" s="15" t="str">
        <f>IF(INDEX(products!$A$1:$G$49,MATCH(orders!$D460,products!$A$1:$A$49,0),MATCH(orders!I$1,products!$A$1:$G$1,0))="Rob","Robusta",IF(INDEX(products!$A$1:$G$49,MATCH(orders!$D460,products!$A$1:$A$49,0),MATCH(orders!I$1,products!$A$1:$G$1,0))="Exc","Excelsa",IF(INDEX(products!$A$1:$G$49,MATCH(orders!$D460,products!$A$1:$A$49,0),MATCH(orders!I$1,products!$A$1:$G$1,0))="Ara","Arabica","Liberica")))</f>
        <v>Arabica</v>
      </c>
      <c r="J460" s="15" t="str">
        <f>IF(INDEX(products!$A$1:$G$49,MATCH(orders!$D460,products!$A$1:$A$49,0),MATCH(orders!J$1,products!$A$1:$G$1,0))="M","Medium",IF(INDEX(products!$A$1:$G$49,MATCH(orders!$D460,products!$A$1:$A$49,0),MATCH(orders!J$1,products!$A$1:$G$1,0))="L","Light","Dark"))</f>
        <v>Medium</v>
      </c>
      <c r="K460" s="24">
        <f>INDEX(products!$A$1:$G$49,MATCH(orders!$D460,products!$A$1:$A$49,0),MATCH(orders!K$1,products!$A$1:$G$1,0))</f>
        <v>1</v>
      </c>
      <c r="L460" s="25">
        <f>INDEX(products!$A$1:$G$49,MATCH(orders!$D460,products!$A$1:$A$49,0),MATCH(orders!L$1,products!$A$1:$G$1,0))</f>
        <v>11.25</v>
      </c>
      <c r="M460" s="22">
        <f>E460*L460</f>
        <v>45</v>
      </c>
      <c r="N460" s="6" t="str">
        <f>VLOOKUP(orders!$F460,customers!B$1:I$1001,8,FALSE)</f>
        <v>No</v>
      </c>
    </row>
    <row r="461" spans="1:14" x14ac:dyDescent="0.3">
      <c r="A461" s="2" t="s">
        <v>3082</v>
      </c>
      <c r="B461" s="17">
        <v>43840</v>
      </c>
      <c r="C461" s="2" t="s">
        <v>3083</v>
      </c>
      <c r="D461" s="7" t="s">
        <v>6145</v>
      </c>
      <c r="E461" s="2">
        <v>5</v>
      </c>
      <c r="F461" s="2" t="str">
        <f>VLOOKUP(C461,customers!A$1:I$1001,2,FALSE)</f>
        <v>Alvis Elwin</v>
      </c>
      <c r="G461" s="2" t="str">
        <f>IF(VLOOKUP(C461,customers!A$1:I$1001,3,FALSE)=0," ",VLOOKUP(C461,customers!A$1:I$1001,3,FALSE))</f>
        <v>aelwincr@privacy.gov.au</v>
      </c>
      <c r="H461" s="2" t="str">
        <f>VLOOKUP(C461,customers!A$1:I$1001,7,FALSE)</f>
        <v>United States</v>
      </c>
      <c r="I461" s="26" t="str">
        <f>IF(INDEX(products!$A$1:$G$49,MATCH(orders!$D461,products!$A$1:$A$49,0),MATCH(orders!I$1,products!$A$1:$G$1,0))="Rob","Robusta",IF(INDEX(products!$A$1:$G$49,MATCH(orders!$D461,products!$A$1:$A$49,0),MATCH(orders!I$1,products!$A$1:$G$1,0))="Exc","Excelsa",IF(INDEX(products!$A$1:$G$49,MATCH(orders!$D461,products!$A$1:$A$49,0),MATCH(orders!I$1,products!$A$1:$G$1,0))="Ara","Arabica","Liberica")))</f>
        <v>Liberica</v>
      </c>
      <c r="J461" s="26" t="str">
        <f>IF(INDEX(products!$A$1:$G$49,MATCH(orders!$D461,products!$A$1:$A$49,0),MATCH(orders!J$1,products!$A$1:$G$1,0))="M","Medium",IF(INDEX(products!$A$1:$G$49,MATCH(orders!$D461,products!$A$1:$A$49,0),MATCH(orders!J$1,products!$A$1:$G$1,0))="L","Light","Dark"))</f>
        <v>Light</v>
      </c>
      <c r="K461" s="27">
        <f>INDEX(products!$A$1:$G$49,MATCH(orders!$D461,products!$A$1:$A$49,0),MATCH(orders!K$1,products!$A$1:$G$1,0))</f>
        <v>0.2</v>
      </c>
      <c r="L461" s="28">
        <f>INDEX(products!$A$1:$G$49,MATCH(orders!$D461,products!$A$1:$A$49,0),MATCH(orders!L$1,products!$A$1:$G$1,0))</f>
        <v>4.7549999999999999</v>
      </c>
      <c r="M461" s="21">
        <f>E461*L461</f>
        <v>23.774999999999999</v>
      </c>
      <c r="N461" s="7" t="str">
        <f>VLOOKUP(orders!$F461,customers!B$1:I$1001,8,FALSE)</f>
        <v>No</v>
      </c>
    </row>
    <row r="462" spans="1:14" x14ac:dyDescent="0.3">
      <c r="A462" s="12" t="s">
        <v>3088</v>
      </c>
      <c r="B462" s="18">
        <v>43602</v>
      </c>
      <c r="C462" s="12" t="s">
        <v>3089</v>
      </c>
      <c r="D462" s="6" t="s">
        <v>6172</v>
      </c>
      <c r="E462" s="12">
        <v>3</v>
      </c>
      <c r="F462" s="12" t="str">
        <f>VLOOKUP(C462,customers!A$1:I$1001,2,FALSE)</f>
        <v>Araldo Bilbrook</v>
      </c>
      <c r="G462" s="12" t="str">
        <f>IF(VLOOKUP(C462,customers!A$1:I$1001,3,FALSE)=0," ",VLOOKUP(C462,customers!A$1:I$1001,3,FALSE))</f>
        <v>abilbrookcs@booking.com</v>
      </c>
      <c r="H462" s="12" t="str">
        <f>VLOOKUP(C462,customers!A$1:I$1001,7,FALSE)</f>
        <v>Ireland</v>
      </c>
      <c r="I462" s="15" t="str">
        <f>IF(INDEX(products!$A$1:$G$49,MATCH(orders!$D462,products!$A$1:$A$49,0),MATCH(orders!I$1,products!$A$1:$G$1,0))="Rob","Robusta",IF(INDEX(products!$A$1:$G$49,MATCH(orders!$D462,products!$A$1:$A$49,0),MATCH(orders!I$1,products!$A$1:$G$1,0))="Exc","Excelsa",IF(INDEX(products!$A$1:$G$49,MATCH(orders!$D462,products!$A$1:$A$49,0),MATCH(orders!I$1,products!$A$1:$G$1,0))="Ara","Arabica","Liberica")))</f>
        <v>Robusta</v>
      </c>
      <c r="J462" s="15" t="str">
        <f>IF(INDEX(products!$A$1:$G$49,MATCH(orders!$D462,products!$A$1:$A$49,0),MATCH(orders!J$1,products!$A$1:$G$1,0))="M","Medium",IF(INDEX(products!$A$1:$G$49,MATCH(orders!$D462,products!$A$1:$A$49,0),MATCH(orders!J$1,products!$A$1:$G$1,0))="L","Light","Dark"))</f>
        <v>Dark</v>
      </c>
      <c r="K462" s="24">
        <f>INDEX(products!$A$1:$G$49,MATCH(orders!$D462,products!$A$1:$A$49,0),MATCH(orders!K$1,products!$A$1:$G$1,0))</f>
        <v>0.5</v>
      </c>
      <c r="L462" s="25">
        <f>INDEX(products!$A$1:$G$49,MATCH(orders!$D462,products!$A$1:$A$49,0),MATCH(orders!L$1,products!$A$1:$G$1,0))</f>
        <v>5.3699999999999992</v>
      </c>
      <c r="M462" s="22">
        <f>E462*L462</f>
        <v>16.11</v>
      </c>
      <c r="N462" s="6" t="str">
        <f>VLOOKUP(orders!$F462,customers!B$1:I$1001,8,FALSE)</f>
        <v>Yes</v>
      </c>
    </row>
    <row r="463" spans="1:14" x14ac:dyDescent="0.3">
      <c r="A463" s="2" t="s">
        <v>3094</v>
      </c>
      <c r="B463" s="17">
        <v>44036</v>
      </c>
      <c r="C463" s="2" t="s">
        <v>3095</v>
      </c>
      <c r="D463" s="7" t="s">
        <v>6163</v>
      </c>
      <c r="E463" s="2">
        <v>4</v>
      </c>
      <c r="F463" s="2" t="str">
        <f>VLOOKUP(C463,customers!A$1:I$1001,2,FALSE)</f>
        <v>Ransell McKall</v>
      </c>
      <c r="G463" s="2" t="str">
        <f>IF(VLOOKUP(C463,customers!A$1:I$1001,3,FALSE)=0," ",VLOOKUP(C463,customers!A$1:I$1001,3,FALSE))</f>
        <v>rmckallct@sakura.ne.jp</v>
      </c>
      <c r="H463" s="2" t="str">
        <f>VLOOKUP(C463,customers!A$1:I$1001,7,FALSE)</f>
        <v>United Kingdom</v>
      </c>
      <c r="I463" s="26" t="str">
        <f>IF(INDEX(products!$A$1:$G$49,MATCH(orders!$D463,products!$A$1:$A$49,0),MATCH(orders!I$1,products!$A$1:$G$1,0))="Rob","Robusta",IF(INDEX(products!$A$1:$G$49,MATCH(orders!$D463,products!$A$1:$A$49,0),MATCH(orders!I$1,products!$A$1:$G$1,0))="Exc","Excelsa",IF(INDEX(products!$A$1:$G$49,MATCH(orders!$D463,products!$A$1:$A$49,0),MATCH(orders!I$1,products!$A$1:$G$1,0))="Ara","Arabica","Liberica")))</f>
        <v>Robusta</v>
      </c>
      <c r="J463" s="26" t="str">
        <f>IF(INDEX(products!$A$1:$G$49,MATCH(orders!$D463,products!$A$1:$A$49,0),MATCH(orders!J$1,products!$A$1:$G$1,0))="M","Medium",IF(INDEX(products!$A$1:$G$49,MATCH(orders!$D463,products!$A$1:$A$49,0),MATCH(orders!J$1,products!$A$1:$G$1,0))="L","Light","Dark"))</f>
        <v>Dark</v>
      </c>
      <c r="K463" s="27">
        <f>INDEX(products!$A$1:$G$49,MATCH(orders!$D463,products!$A$1:$A$49,0),MATCH(orders!K$1,products!$A$1:$G$1,0))</f>
        <v>0.2</v>
      </c>
      <c r="L463" s="28">
        <f>INDEX(products!$A$1:$G$49,MATCH(orders!$D463,products!$A$1:$A$49,0),MATCH(orders!L$1,products!$A$1:$G$1,0))</f>
        <v>2.6849999999999996</v>
      </c>
      <c r="M463" s="21">
        <f>E463*L463</f>
        <v>10.739999999999998</v>
      </c>
      <c r="N463" s="7" t="str">
        <f>VLOOKUP(orders!$F463,customers!B$1:I$1001,8,FALSE)</f>
        <v>Yes</v>
      </c>
    </row>
    <row r="464" spans="1:14" x14ac:dyDescent="0.3">
      <c r="A464" s="12" t="s">
        <v>3100</v>
      </c>
      <c r="B464" s="18">
        <v>44124</v>
      </c>
      <c r="C464" s="12" t="s">
        <v>3101</v>
      </c>
      <c r="D464" s="6" t="s">
        <v>6147</v>
      </c>
      <c r="E464" s="12">
        <v>5</v>
      </c>
      <c r="F464" s="12" t="str">
        <f>VLOOKUP(C464,customers!A$1:I$1001,2,FALSE)</f>
        <v>Borg Daile</v>
      </c>
      <c r="G464" s="12" t="str">
        <f>IF(VLOOKUP(C464,customers!A$1:I$1001,3,FALSE)=0," ",VLOOKUP(C464,customers!A$1:I$1001,3,FALSE))</f>
        <v>bdailecu@vistaprint.com</v>
      </c>
      <c r="H464" s="12" t="str">
        <f>VLOOKUP(C464,customers!A$1:I$1001,7,FALSE)</f>
        <v>United States</v>
      </c>
      <c r="I464" s="15" t="str">
        <f>IF(INDEX(products!$A$1:$G$49,MATCH(orders!$D464,products!$A$1:$A$49,0),MATCH(orders!I$1,products!$A$1:$G$1,0))="Rob","Robusta",IF(INDEX(products!$A$1:$G$49,MATCH(orders!$D464,products!$A$1:$A$49,0),MATCH(orders!I$1,products!$A$1:$G$1,0))="Exc","Excelsa",IF(INDEX(products!$A$1:$G$49,MATCH(orders!$D464,products!$A$1:$A$49,0),MATCH(orders!I$1,products!$A$1:$G$1,0))="Ara","Arabica","Liberica")))</f>
        <v>Arabica</v>
      </c>
      <c r="J464" s="15" t="str">
        <f>IF(INDEX(products!$A$1:$G$49,MATCH(orders!$D464,products!$A$1:$A$49,0),MATCH(orders!J$1,products!$A$1:$G$1,0))="M","Medium",IF(INDEX(products!$A$1:$G$49,MATCH(orders!$D464,products!$A$1:$A$49,0),MATCH(orders!J$1,products!$A$1:$G$1,0))="L","Light","Dark"))</f>
        <v>Dark</v>
      </c>
      <c r="K464" s="24">
        <f>INDEX(products!$A$1:$G$49,MATCH(orders!$D464,products!$A$1:$A$49,0),MATCH(orders!K$1,products!$A$1:$G$1,0))</f>
        <v>1</v>
      </c>
      <c r="L464" s="25">
        <f>INDEX(products!$A$1:$G$49,MATCH(orders!$D464,products!$A$1:$A$49,0),MATCH(orders!L$1,products!$A$1:$G$1,0))</f>
        <v>9.9499999999999993</v>
      </c>
      <c r="M464" s="22">
        <f>E464*L464</f>
        <v>49.75</v>
      </c>
      <c r="N464" s="6" t="str">
        <f>VLOOKUP(orders!$F464,customers!B$1:I$1001,8,FALSE)</f>
        <v>Yes</v>
      </c>
    </row>
    <row r="465" spans="1:14" x14ac:dyDescent="0.3">
      <c r="A465" s="2" t="s">
        <v>3106</v>
      </c>
      <c r="B465" s="17">
        <v>43730</v>
      </c>
      <c r="C465" s="2" t="s">
        <v>3107</v>
      </c>
      <c r="D465" s="7" t="s">
        <v>6141</v>
      </c>
      <c r="E465" s="2">
        <v>2</v>
      </c>
      <c r="F465" s="2" t="str">
        <f>VLOOKUP(C465,customers!A$1:I$1001,2,FALSE)</f>
        <v>Adolphe Treherne</v>
      </c>
      <c r="G465" s="2" t="str">
        <f>IF(VLOOKUP(C465,customers!A$1:I$1001,3,FALSE)=0," ",VLOOKUP(C465,customers!A$1:I$1001,3,FALSE))</f>
        <v>atrehernecv@state.tx.us</v>
      </c>
      <c r="H465" s="2" t="str">
        <f>VLOOKUP(C465,customers!A$1:I$1001,7,FALSE)</f>
        <v>Ireland</v>
      </c>
      <c r="I465" s="26" t="str">
        <f>IF(INDEX(products!$A$1:$G$49,MATCH(orders!$D465,products!$A$1:$A$49,0),MATCH(orders!I$1,products!$A$1:$G$1,0))="Rob","Robusta",IF(INDEX(products!$A$1:$G$49,MATCH(orders!$D465,products!$A$1:$A$49,0),MATCH(orders!I$1,products!$A$1:$G$1,0))="Exc","Excelsa",IF(INDEX(products!$A$1:$G$49,MATCH(orders!$D465,products!$A$1:$A$49,0),MATCH(orders!I$1,products!$A$1:$G$1,0))="Ara","Arabica","Liberica")))</f>
        <v>Excelsa</v>
      </c>
      <c r="J465" s="26" t="str">
        <f>IF(INDEX(products!$A$1:$G$49,MATCH(orders!$D465,products!$A$1:$A$49,0),MATCH(orders!J$1,products!$A$1:$G$1,0))="M","Medium",IF(INDEX(products!$A$1:$G$49,MATCH(orders!$D465,products!$A$1:$A$49,0),MATCH(orders!J$1,products!$A$1:$G$1,0))="L","Light","Dark"))</f>
        <v>Medium</v>
      </c>
      <c r="K465" s="27">
        <f>INDEX(products!$A$1:$G$49,MATCH(orders!$D465,products!$A$1:$A$49,0),MATCH(orders!K$1,products!$A$1:$G$1,0))</f>
        <v>1</v>
      </c>
      <c r="L465" s="28">
        <f>INDEX(products!$A$1:$G$49,MATCH(orders!$D465,products!$A$1:$A$49,0),MATCH(orders!L$1,products!$A$1:$G$1,0))</f>
        <v>13.75</v>
      </c>
      <c r="M465" s="21">
        <f>E465*L465</f>
        <v>27.5</v>
      </c>
      <c r="N465" s="7" t="str">
        <f>VLOOKUP(orders!$F465,customers!B$1:I$1001,8,FALSE)</f>
        <v>No</v>
      </c>
    </row>
    <row r="466" spans="1:14" x14ac:dyDescent="0.3">
      <c r="A466" s="12" t="s">
        <v>3112</v>
      </c>
      <c r="B466" s="18">
        <v>43989</v>
      </c>
      <c r="C466" s="12" t="s">
        <v>3113</v>
      </c>
      <c r="D466" s="6" t="s">
        <v>6165</v>
      </c>
      <c r="E466" s="12">
        <v>4</v>
      </c>
      <c r="F466" s="12" t="str">
        <f>VLOOKUP(C466,customers!A$1:I$1001,2,FALSE)</f>
        <v>Annetta Brentnall</v>
      </c>
      <c r="G466" s="12" t="str">
        <f>IF(VLOOKUP(C466,customers!A$1:I$1001,3,FALSE)=0," ",VLOOKUP(C466,customers!A$1:I$1001,3,FALSE))</f>
        <v>abrentnallcw@biglobe.ne.jp</v>
      </c>
      <c r="H466" s="12" t="str">
        <f>VLOOKUP(C466,customers!A$1:I$1001,7,FALSE)</f>
        <v>United Kingdom</v>
      </c>
      <c r="I466" s="15" t="str">
        <f>IF(INDEX(products!$A$1:$G$49,MATCH(orders!$D466,products!$A$1:$A$49,0),MATCH(orders!I$1,products!$A$1:$G$1,0))="Rob","Robusta",IF(INDEX(products!$A$1:$G$49,MATCH(orders!$D466,products!$A$1:$A$49,0),MATCH(orders!I$1,products!$A$1:$G$1,0))="Exc","Excelsa",IF(INDEX(products!$A$1:$G$49,MATCH(orders!$D466,products!$A$1:$A$49,0),MATCH(orders!I$1,products!$A$1:$G$1,0))="Ara","Arabica","Liberica")))</f>
        <v>Liberica</v>
      </c>
      <c r="J466" s="15" t="str">
        <f>IF(INDEX(products!$A$1:$G$49,MATCH(orders!$D466,products!$A$1:$A$49,0),MATCH(orders!J$1,products!$A$1:$G$1,0))="M","Medium",IF(INDEX(products!$A$1:$G$49,MATCH(orders!$D466,products!$A$1:$A$49,0),MATCH(orders!J$1,products!$A$1:$G$1,0))="L","Light","Dark"))</f>
        <v>Dark</v>
      </c>
      <c r="K466" s="24">
        <f>INDEX(products!$A$1:$G$49,MATCH(orders!$D466,products!$A$1:$A$49,0),MATCH(orders!K$1,products!$A$1:$G$1,0))</f>
        <v>2.5</v>
      </c>
      <c r="L466" s="25">
        <f>INDEX(products!$A$1:$G$49,MATCH(orders!$D466,products!$A$1:$A$49,0),MATCH(orders!L$1,products!$A$1:$G$1,0))</f>
        <v>29.784999999999997</v>
      </c>
      <c r="M466" s="22">
        <f>E466*L466</f>
        <v>119.13999999999999</v>
      </c>
      <c r="N466" s="6" t="str">
        <f>VLOOKUP(orders!$F466,customers!B$1:I$1001,8,FALSE)</f>
        <v>No</v>
      </c>
    </row>
    <row r="467" spans="1:14" x14ac:dyDescent="0.3">
      <c r="A467" s="2" t="s">
        <v>3118</v>
      </c>
      <c r="B467" s="17">
        <v>43814</v>
      </c>
      <c r="C467" s="2" t="s">
        <v>3119</v>
      </c>
      <c r="D467" s="7" t="s">
        <v>6149</v>
      </c>
      <c r="E467" s="2">
        <v>1</v>
      </c>
      <c r="F467" s="2" t="str">
        <f>VLOOKUP(C467,customers!A$1:I$1001,2,FALSE)</f>
        <v>Dick Drinkall</v>
      </c>
      <c r="G467" s="2" t="str">
        <f>IF(VLOOKUP(C467,customers!A$1:I$1001,3,FALSE)=0," ",VLOOKUP(C467,customers!A$1:I$1001,3,FALSE))</f>
        <v>ddrinkallcx@psu.edu</v>
      </c>
      <c r="H467" s="2" t="str">
        <f>VLOOKUP(C467,customers!A$1:I$1001,7,FALSE)</f>
        <v>United States</v>
      </c>
      <c r="I467" s="26" t="str">
        <f>IF(INDEX(products!$A$1:$G$49,MATCH(orders!$D467,products!$A$1:$A$49,0),MATCH(orders!I$1,products!$A$1:$G$1,0))="Rob","Robusta",IF(INDEX(products!$A$1:$G$49,MATCH(orders!$D467,products!$A$1:$A$49,0),MATCH(orders!I$1,products!$A$1:$G$1,0))="Exc","Excelsa",IF(INDEX(products!$A$1:$G$49,MATCH(orders!$D467,products!$A$1:$A$49,0),MATCH(orders!I$1,products!$A$1:$G$1,0))="Ara","Arabica","Liberica")))</f>
        <v>Robusta</v>
      </c>
      <c r="J467" s="26" t="str">
        <f>IF(INDEX(products!$A$1:$G$49,MATCH(orders!$D467,products!$A$1:$A$49,0),MATCH(orders!J$1,products!$A$1:$G$1,0))="M","Medium",IF(INDEX(products!$A$1:$G$49,MATCH(orders!$D467,products!$A$1:$A$49,0),MATCH(orders!J$1,products!$A$1:$G$1,0))="L","Light","Dark"))</f>
        <v>Dark</v>
      </c>
      <c r="K467" s="27">
        <f>INDEX(products!$A$1:$G$49,MATCH(orders!$D467,products!$A$1:$A$49,0),MATCH(orders!K$1,products!$A$1:$G$1,0))</f>
        <v>2.5</v>
      </c>
      <c r="L467" s="28">
        <f>INDEX(products!$A$1:$G$49,MATCH(orders!$D467,products!$A$1:$A$49,0),MATCH(orders!L$1,products!$A$1:$G$1,0))</f>
        <v>20.584999999999997</v>
      </c>
      <c r="M467" s="21">
        <f>E467*L467</f>
        <v>20.584999999999997</v>
      </c>
      <c r="N467" s="7" t="str">
        <f>VLOOKUP(orders!$F467,customers!B$1:I$1001,8,FALSE)</f>
        <v>Yes</v>
      </c>
    </row>
    <row r="468" spans="1:14" x14ac:dyDescent="0.3">
      <c r="A468" s="12" t="s">
        <v>3124</v>
      </c>
      <c r="B468" s="18">
        <v>44171</v>
      </c>
      <c r="C468" s="12" t="s">
        <v>3125</v>
      </c>
      <c r="D468" s="6" t="s">
        <v>6154</v>
      </c>
      <c r="E468" s="12">
        <v>3</v>
      </c>
      <c r="F468" s="12" t="str">
        <f>VLOOKUP(C468,customers!A$1:I$1001,2,FALSE)</f>
        <v>Dagny Kornel</v>
      </c>
      <c r="G468" s="12" t="str">
        <f>IF(VLOOKUP(C468,customers!A$1:I$1001,3,FALSE)=0," ",VLOOKUP(C468,customers!A$1:I$1001,3,FALSE))</f>
        <v>dkornelcy@cyberchimps.com</v>
      </c>
      <c r="H468" s="12" t="str">
        <f>VLOOKUP(C468,customers!A$1:I$1001,7,FALSE)</f>
        <v>United States</v>
      </c>
      <c r="I468" s="15" t="str">
        <f>IF(INDEX(products!$A$1:$G$49,MATCH(orders!$D468,products!$A$1:$A$49,0),MATCH(orders!I$1,products!$A$1:$G$1,0))="Rob","Robusta",IF(INDEX(products!$A$1:$G$49,MATCH(orders!$D468,products!$A$1:$A$49,0),MATCH(orders!I$1,products!$A$1:$G$1,0))="Exc","Excelsa",IF(INDEX(products!$A$1:$G$49,MATCH(orders!$D468,products!$A$1:$A$49,0),MATCH(orders!I$1,products!$A$1:$G$1,0))="Ara","Arabica","Liberica")))</f>
        <v>Arabica</v>
      </c>
      <c r="J468" s="15" t="str">
        <f>IF(INDEX(products!$A$1:$G$49,MATCH(orders!$D468,products!$A$1:$A$49,0),MATCH(orders!J$1,products!$A$1:$G$1,0))="M","Medium",IF(INDEX(products!$A$1:$G$49,MATCH(orders!$D468,products!$A$1:$A$49,0),MATCH(orders!J$1,products!$A$1:$G$1,0))="L","Light","Dark"))</f>
        <v>Dark</v>
      </c>
      <c r="K468" s="24">
        <f>INDEX(products!$A$1:$G$49,MATCH(orders!$D468,products!$A$1:$A$49,0),MATCH(orders!K$1,products!$A$1:$G$1,0))</f>
        <v>0.2</v>
      </c>
      <c r="L468" s="25">
        <f>INDEX(products!$A$1:$G$49,MATCH(orders!$D468,products!$A$1:$A$49,0),MATCH(orders!L$1,products!$A$1:$G$1,0))</f>
        <v>2.9849999999999999</v>
      </c>
      <c r="M468" s="22">
        <f>E468*L468</f>
        <v>8.9550000000000001</v>
      </c>
      <c r="N468" s="6" t="str">
        <f>VLOOKUP(orders!$F468,customers!B$1:I$1001,8,FALSE)</f>
        <v>Yes</v>
      </c>
    </row>
    <row r="469" spans="1:14" x14ac:dyDescent="0.3">
      <c r="A469" s="2" t="s">
        <v>3130</v>
      </c>
      <c r="B469" s="17">
        <v>44536</v>
      </c>
      <c r="C469" s="2" t="s">
        <v>3131</v>
      </c>
      <c r="D469" s="7" t="s">
        <v>6158</v>
      </c>
      <c r="E469" s="2">
        <v>1</v>
      </c>
      <c r="F469" s="2" t="str">
        <f>VLOOKUP(C469,customers!A$1:I$1001,2,FALSE)</f>
        <v>Rhona Lequeux</v>
      </c>
      <c r="G469" s="2" t="str">
        <f>IF(VLOOKUP(C469,customers!A$1:I$1001,3,FALSE)=0," ",VLOOKUP(C469,customers!A$1:I$1001,3,FALSE))</f>
        <v>rlequeuxcz@newyorker.com</v>
      </c>
      <c r="H469" s="2" t="str">
        <f>VLOOKUP(C469,customers!A$1:I$1001,7,FALSE)</f>
        <v>United States</v>
      </c>
      <c r="I469" s="26" t="str">
        <f>IF(INDEX(products!$A$1:$G$49,MATCH(orders!$D469,products!$A$1:$A$49,0),MATCH(orders!I$1,products!$A$1:$G$1,0))="Rob","Robusta",IF(INDEX(products!$A$1:$G$49,MATCH(orders!$D469,products!$A$1:$A$49,0),MATCH(orders!I$1,products!$A$1:$G$1,0))="Exc","Excelsa",IF(INDEX(products!$A$1:$G$49,MATCH(orders!$D469,products!$A$1:$A$49,0),MATCH(orders!I$1,products!$A$1:$G$1,0))="Ara","Arabica","Liberica")))</f>
        <v>Arabica</v>
      </c>
      <c r="J469" s="26" t="str">
        <f>IF(INDEX(products!$A$1:$G$49,MATCH(orders!$D469,products!$A$1:$A$49,0),MATCH(orders!J$1,products!$A$1:$G$1,0))="M","Medium",IF(INDEX(products!$A$1:$G$49,MATCH(orders!$D469,products!$A$1:$A$49,0),MATCH(orders!J$1,products!$A$1:$G$1,0))="L","Light","Dark"))</f>
        <v>Dark</v>
      </c>
      <c r="K469" s="27">
        <f>INDEX(products!$A$1:$G$49,MATCH(orders!$D469,products!$A$1:$A$49,0),MATCH(orders!K$1,products!$A$1:$G$1,0))</f>
        <v>0.5</v>
      </c>
      <c r="L469" s="28">
        <f>INDEX(products!$A$1:$G$49,MATCH(orders!$D469,products!$A$1:$A$49,0),MATCH(orders!L$1,products!$A$1:$G$1,0))</f>
        <v>5.97</v>
      </c>
      <c r="M469" s="21">
        <f>E469*L469</f>
        <v>5.97</v>
      </c>
      <c r="N469" s="7" t="str">
        <f>VLOOKUP(orders!$F469,customers!B$1:I$1001,8,FALSE)</f>
        <v>No</v>
      </c>
    </row>
    <row r="470" spans="1:14" x14ac:dyDescent="0.3">
      <c r="A470" s="12" t="s">
        <v>3136</v>
      </c>
      <c r="B470" s="18">
        <v>44023</v>
      </c>
      <c r="C470" s="12" t="s">
        <v>3137</v>
      </c>
      <c r="D470" s="6" t="s">
        <v>6141</v>
      </c>
      <c r="E470" s="12">
        <v>3</v>
      </c>
      <c r="F470" s="12" t="str">
        <f>VLOOKUP(C470,customers!A$1:I$1001,2,FALSE)</f>
        <v>Julius Mccaull</v>
      </c>
      <c r="G470" s="12" t="str">
        <f>IF(VLOOKUP(C470,customers!A$1:I$1001,3,FALSE)=0," ",VLOOKUP(C470,customers!A$1:I$1001,3,FALSE))</f>
        <v>jmccaulld0@parallels.com</v>
      </c>
      <c r="H470" s="12" t="str">
        <f>VLOOKUP(C470,customers!A$1:I$1001,7,FALSE)</f>
        <v>United States</v>
      </c>
      <c r="I470" s="15" t="str">
        <f>IF(INDEX(products!$A$1:$G$49,MATCH(orders!$D470,products!$A$1:$A$49,0),MATCH(orders!I$1,products!$A$1:$G$1,0))="Rob","Robusta",IF(INDEX(products!$A$1:$G$49,MATCH(orders!$D470,products!$A$1:$A$49,0),MATCH(orders!I$1,products!$A$1:$G$1,0))="Exc","Excelsa",IF(INDEX(products!$A$1:$G$49,MATCH(orders!$D470,products!$A$1:$A$49,0),MATCH(orders!I$1,products!$A$1:$G$1,0))="Ara","Arabica","Liberica")))</f>
        <v>Excelsa</v>
      </c>
      <c r="J470" s="15" t="str">
        <f>IF(INDEX(products!$A$1:$G$49,MATCH(orders!$D470,products!$A$1:$A$49,0),MATCH(orders!J$1,products!$A$1:$G$1,0))="M","Medium",IF(INDEX(products!$A$1:$G$49,MATCH(orders!$D470,products!$A$1:$A$49,0),MATCH(orders!J$1,products!$A$1:$G$1,0))="L","Light","Dark"))</f>
        <v>Medium</v>
      </c>
      <c r="K470" s="24">
        <f>INDEX(products!$A$1:$G$49,MATCH(orders!$D470,products!$A$1:$A$49,0),MATCH(orders!K$1,products!$A$1:$G$1,0))</f>
        <v>1</v>
      </c>
      <c r="L470" s="25">
        <f>INDEX(products!$A$1:$G$49,MATCH(orders!$D470,products!$A$1:$A$49,0),MATCH(orders!L$1,products!$A$1:$G$1,0))</f>
        <v>13.75</v>
      </c>
      <c r="M470" s="22">
        <f>E470*L470</f>
        <v>41.25</v>
      </c>
      <c r="N470" s="6" t="str">
        <f>VLOOKUP(orders!$F470,customers!B$1:I$1001,8,FALSE)</f>
        <v>Yes</v>
      </c>
    </row>
    <row r="471" spans="1:14" x14ac:dyDescent="0.3">
      <c r="A471" s="2" t="s">
        <v>3141</v>
      </c>
      <c r="B471" s="17">
        <v>44375</v>
      </c>
      <c r="C471" s="2" t="s">
        <v>3194</v>
      </c>
      <c r="D471" s="7" t="s">
        <v>6184</v>
      </c>
      <c r="E471" s="2">
        <v>5</v>
      </c>
      <c r="F471" s="2" t="str">
        <f>VLOOKUP(C471,customers!A$1:I$1001,2,FALSE)</f>
        <v>Ailey Brash</v>
      </c>
      <c r="G471" s="2" t="str">
        <f>IF(VLOOKUP(C471,customers!A$1:I$1001,3,FALSE)=0," ",VLOOKUP(C471,customers!A$1:I$1001,3,FALSE))</f>
        <v>abrashda@plala.or.jp</v>
      </c>
      <c r="H471" s="2" t="str">
        <f>VLOOKUP(C471,customers!A$1:I$1001,7,FALSE)</f>
        <v>United States</v>
      </c>
      <c r="I471" s="26" t="str">
        <f>IF(INDEX(products!$A$1:$G$49,MATCH(orders!$D471,products!$A$1:$A$49,0),MATCH(orders!I$1,products!$A$1:$G$1,0))="Rob","Robusta",IF(INDEX(products!$A$1:$G$49,MATCH(orders!$D471,products!$A$1:$A$49,0),MATCH(orders!I$1,products!$A$1:$G$1,0))="Exc","Excelsa",IF(INDEX(products!$A$1:$G$49,MATCH(orders!$D471,products!$A$1:$A$49,0),MATCH(orders!I$1,products!$A$1:$G$1,0))="Ara","Arabica","Liberica")))</f>
        <v>Excelsa</v>
      </c>
      <c r="J471" s="26" t="str">
        <f>IF(INDEX(products!$A$1:$G$49,MATCH(orders!$D471,products!$A$1:$A$49,0),MATCH(orders!J$1,products!$A$1:$G$1,0))="M","Medium",IF(INDEX(products!$A$1:$G$49,MATCH(orders!$D471,products!$A$1:$A$49,0),MATCH(orders!J$1,products!$A$1:$G$1,0))="L","Light","Dark"))</f>
        <v>Light</v>
      </c>
      <c r="K471" s="27">
        <f>INDEX(products!$A$1:$G$49,MATCH(orders!$D471,products!$A$1:$A$49,0),MATCH(orders!K$1,products!$A$1:$G$1,0))</f>
        <v>0.2</v>
      </c>
      <c r="L471" s="28">
        <f>INDEX(products!$A$1:$G$49,MATCH(orders!$D471,products!$A$1:$A$49,0),MATCH(orders!L$1,products!$A$1:$G$1,0))</f>
        <v>4.4550000000000001</v>
      </c>
      <c r="M471" s="21">
        <f>E471*L471</f>
        <v>22.274999999999999</v>
      </c>
      <c r="N471" s="7" t="str">
        <f>VLOOKUP(orders!$F471,customers!B$1:I$1001,8,FALSE)</f>
        <v>Yes</v>
      </c>
    </row>
    <row r="472" spans="1:14" x14ac:dyDescent="0.3">
      <c r="A472" s="12" t="s">
        <v>3147</v>
      </c>
      <c r="B472" s="18">
        <v>44656</v>
      </c>
      <c r="C472" s="12" t="s">
        <v>3148</v>
      </c>
      <c r="D472" s="6" t="s">
        <v>6157</v>
      </c>
      <c r="E472" s="12">
        <v>1</v>
      </c>
      <c r="F472" s="12" t="str">
        <f>VLOOKUP(C472,customers!A$1:I$1001,2,FALSE)</f>
        <v>Alberto Hutchinson</v>
      </c>
      <c r="G472" s="12" t="str">
        <f>IF(VLOOKUP(C472,customers!A$1:I$1001,3,FALSE)=0," ",VLOOKUP(C472,customers!A$1:I$1001,3,FALSE))</f>
        <v>ahutchinsond2@imgur.com</v>
      </c>
      <c r="H472" s="12" t="str">
        <f>VLOOKUP(C472,customers!A$1:I$1001,7,FALSE)</f>
        <v>United States</v>
      </c>
      <c r="I472" s="15" t="str">
        <f>IF(INDEX(products!$A$1:$G$49,MATCH(orders!$D472,products!$A$1:$A$49,0),MATCH(orders!I$1,products!$A$1:$G$1,0))="Rob","Robusta",IF(INDEX(products!$A$1:$G$49,MATCH(orders!$D472,products!$A$1:$A$49,0),MATCH(orders!I$1,products!$A$1:$G$1,0))="Exc","Excelsa",IF(INDEX(products!$A$1:$G$49,MATCH(orders!$D472,products!$A$1:$A$49,0),MATCH(orders!I$1,products!$A$1:$G$1,0))="Ara","Arabica","Liberica")))</f>
        <v>Arabica</v>
      </c>
      <c r="J472" s="15" t="str">
        <f>IF(INDEX(products!$A$1:$G$49,MATCH(orders!$D472,products!$A$1:$A$49,0),MATCH(orders!J$1,products!$A$1:$G$1,0))="M","Medium",IF(INDEX(products!$A$1:$G$49,MATCH(orders!$D472,products!$A$1:$A$49,0),MATCH(orders!J$1,products!$A$1:$G$1,0))="L","Light","Dark"))</f>
        <v>Medium</v>
      </c>
      <c r="K472" s="24">
        <f>INDEX(products!$A$1:$G$49,MATCH(orders!$D472,products!$A$1:$A$49,0),MATCH(orders!K$1,products!$A$1:$G$1,0))</f>
        <v>0.5</v>
      </c>
      <c r="L472" s="25">
        <f>INDEX(products!$A$1:$G$49,MATCH(orders!$D472,products!$A$1:$A$49,0),MATCH(orders!L$1,products!$A$1:$G$1,0))</f>
        <v>6.75</v>
      </c>
      <c r="M472" s="22">
        <f>E472*L472</f>
        <v>6.75</v>
      </c>
      <c r="N472" s="6" t="str">
        <f>VLOOKUP(orders!$F472,customers!B$1:I$1001,8,FALSE)</f>
        <v>Yes</v>
      </c>
    </row>
    <row r="473" spans="1:14" x14ac:dyDescent="0.3">
      <c r="A473" s="2" t="s">
        <v>3153</v>
      </c>
      <c r="B473" s="17">
        <v>44644</v>
      </c>
      <c r="C473" s="2" t="s">
        <v>3154</v>
      </c>
      <c r="D473" s="7" t="s">
        <v>6181</v>
      </c>
      <c r="E473" s="2">
        <v>4</v>
      </c>
      <c r="F473" s="2" t="str">
        <f>VLOOKUP(C473,customers!A$1:I$1001,2,FALSE)</f>
        <v>Lamond Gheeraert</v>
      </c>
      <c r="G473" s="2" t="str">
        <f>IF(VLOOKUP(C473,customers!A$1:I$1001,3,FALSE)=0," ",VLOOKUP(C473,customers!A$1:I$1001,3,FALSE))</f>
        <v xml:space="preserve"> </v>
      </c>
      <c r="H473" s="2" t="str">
        <f>VLOOKUP(C473,customers!A$1:I$1001,7,FALSE)</f>
        <v>United States</v>
      </c>
      <c r="I473" s="26" t="str">
        <f>IF(INDEX(products!$A$1:$G$49,MATCH(orders!$D473,products!$A$1:$A$49,0),MATCH(orders!I$1,products!$A$1:$G$1,0))="Rob","Robusta",IF(INDEX(products!$A$1:$G$49,MATCH(orders!$D473,products!$A$1:$A$49,0),MATCH(orders!I$1,products!$A$1:$G$1,0))="Exc","Excelsa",IF(INDEX(products!$A$1:$G$49,MATCH(orders!$D473,products!$A$1:$A$49,0),MATCH(orders!I$1,products!$A$1:$G$1,0))="Ara","Arabica","Liberica")))</f>
        <v>Liberica</v>
      </c>
      <c r="J473" s="26" t="str">
        <f>IF(INDEX(products!$A$1:$G$49,MATCH(orders!$D473,products!$A$1:$A$49,0),MATCH(orders!J$1,products!$A$1:$G$1,0))="M","Medium",IF(INDEX(products!$A$1:$G$49,MATCH(orders!$D473,products!$A$1:$A$49,0),MATCH(orders!J$1,products!$A$1:$G$1,0))="L","Light","Dark"))</f>
        <v>Medium</v>
      </c>
      <c r="K473" s="27">
        <f>INDEX(products!$A$1:$G$49,MATCH(orders!$D473,products!$A$1:$A$49,0),MATCH(orders!K$1,products!$A$1:$G$1,0))</f>
        <v>2.5</v>
      </c>
      <c r="L473" s="28">
        <f>INDEX(products!$A$1:$G$49,MATCH(orders!$D473,products!$A$1:$A$49,0),MATCH(orders!L$1,products!$A$1:$G$1,0))</f>
        <v>33.464999999999996</v>
      </c>
      <c r="M473" s="21">
        <f>E473*L473</f>
        <v>133.85999999999999</v>
      </c>
      <c r="N473" s="7" t="str">
        <f>VLOOKUP(orders!$F473,customers!B$1:I$1001,8,FALSE)</f>
        <v>Yes</v>
      </c>
    </row>
    <row r="474" spans="1:14" x14ac:dyDescent="0.3">
      <c r="A474" s="12" t="s">
        <v>3158</v>
      </c>
      <c r="B474" s="18">
        <v>43869</v>
      </c>
      <c r="C474" s="12" t="s">
        <v>3159</v>
      </c>
      <c r="D474" s="6" t="s">
        <v>6154</v>
      </c>
      <c r="E474" s="12">
        <v>2</v>
      </c>
      <c r="F474" s="12" t="str">
        <f>VLOOKUP(C474,customers!A$1:I$1001,2,FALSE)</f>
        <v>Roxine Drivers</v>
      </c>
      <c r="G474" s="12" t="str">
        <f>IF(VLOOKUP(C474,customers!A$1:I$1001,3,FALSE)=0," ",VLOOKUP(C474,customers!A$1:I$1001,3,FALSE))</f>
        <v>rdriversd4@hexun.com</v>
      </c>
      <c r="H474" s="12" t="str">
        <f>VLOOKUP(C474,customers!A$1:I$1001,7,FALSE)</f>
        <v>United States</v>
      </c>
      <c r="I474" s="15" t="str">
        <f>IF(INDEX(products!$A$1:$G$49,MATCH(orders!$D474,products!$A$1:$A$49,0),MATCH(orders!I$1,products!$A$1:$G$1,0))="Rob","Robusta",IF(INDEX(products!$A$1:$G$49,MATCH(orders!$D474,products!$A$1:$A$49,0),MATCH(orders!I$1,products!$A$1:$G$1,0))="Exc","Excelsa",IF(INDEX(products!$A$1:$G$49,MATCH(orders!$D474,products!$A$1:$A$49,0),MATCH(orders!I$1,products!$A$1:$G$1,0))="Ara","Arabica","Liberica")))</f>
        <v>Arabica</v>
      </c>
      <c r="J474" s="15" t="str">
        <f>IF(INDEX(products!$A$1:$G$49,MATCH(orders!$D474,products!$A$1:$A$49,0),MATCH(orders!J$1,products!$A$1:$G$1,0))="M","Medium",IF(INDEX(products!$A$1:$G$49,MATCH(orders!$D474,products!$A$1:$A$49,0),MATCH(orders!J$1,products!$A$1:$G$1,0))="L","Light","Dark"))</f>
        <v>Dark</v>
      </c>
      <c r="K474" s="24">
        <f>INDEX(products!$A$1:$G$49,MATCH(orders!$D474,products!$A$1:$A$49,0),MATCH(orders!K$1,products!$A$1:$G$1,0))</f>
        <v>0.2</v>
      </c>
      <c r="L474" s="25">
        <f>INDEX(products!$A$1:$G$49,MATCH(orders!$D474,products!$A$1:$A$49,0),MATCH(orders!L$1,products!$A$1:$G$1,0))</f>
        <v>2.9849999999999999</v>
      </c>
      <c r="M474" s="22">
        <f>E474*L474</f>
        <v>5.97</v>
      </c>
      <c r="N474" s="6" t="str">
        <f>VLOOKUP(orders!$F474,customers!B$1:I$1001,8,FALSE)</f>
        <v>No</v>
      </c>
    </row>
    <row r="475" spans="1:14" x14ac:dyDescent="0.3">
      <c r="A475" s="2" t="s">
        <v>3164</v>
      </c>
      <c r="B475" s="17">
        <v>44603</v>
      </c>
      <c r="C475" s="2" t="s">
        <v>3165</v>
      </c>
      <c r="D475" s="7" t="s">
        <v>6140</v>
      </c>
      <c r="E475" s="2">
        <v>2</v>
      </c>
      <c r="F475" s="2" t="str">
        <f>VLOOKUP(C475,customers!A$1:I$1001,2,FALSE)</f>
        <v>Heloise Zeal</v>
      </c>
      <c r="G475" s="2" t="str">
        <f>IF(VLOOKUP(C475,customers!A$1:I$1001,3,FALSE)=0," ",VLOOKUP(C475,customers!A$1:I$1001,3,FALSE))</f>
        <v>hzeald5@google.de</v>
      </c>
      <c r="H475" s="2" t="str">
        <f>VLOOKUP(C475,customers!A$1:I$1001,7,FALSE)</f>
        <v>United States</v>
      </c>
      <c r="I475" s="26" t="str">
        <f>IF(INDEX(products!$A$1:$G$49,MATCH(orders!$D475,products!$A$1:$A$49,0),MATCH(orders!I$1,products!$A$1:$G$1,0))="Rob","Robusta",IF(INDEX(products!$A$1:$G$49,MATCH(orders!$D475,products!$A$1:$A$49,0),MATCH(orders!I$1,products!$A$1:$G$1,0))="Exc","Excelsa",IF(INDEX(products!$A$1:$G$49,MATCH(orders!$D475,products!$A$1:$A$49,0),MATCH(orders!I$1,products!$A$1:$G$1,0))="Ara","Arabica","Liberica")))</f>
        <v>Arabica</v>
      </c>
      <c r="J475" s="26" t="str">
        <f>IF(INDEX(products!$A$1:$G$49,MATCH(orders!$D475,products!$A$1:$A$49,0),MATCH(orders!J$1,products!$A$1:$G$1,0))="M","Medium",IF(INDEX(products!$A$1:$G$49,MATCH(orders!$D475,products!$A$1:$A$49,0),MATCH(orders!J$1,products!$A$1:$G$1,0))="L","Light","Dark"))</f>
        <v>Light</v>
      </c>
      <c r="K475" s="27">
        <f>INDEX(products!$A$1:$G$49,MATCH(orders!$D475,products!$A$1:$A$49,0),MATCH(orders!K$1,products!$A$1:$G$1,0))</f>
        <v>1</v>
      </c>
      <c r="L475" s="28">
        <f>INDEX(products!$A$1:$G$49,MATCH(orders!$D475,products!$A$1:$A$49,0),MATCH(orders!L$1,products!$A$1:$G$1,0))</f>
        <v>12.95</v>
      </c>
      <c r="M475" s="21">
        <f>E475*L475</f>
        <v>25.9</v>
      </c>
      <c r="N475" s="7" t="str">
        <f>VLOOKUP(orders!$F475,customers!B$1:I$1001,8,FALSE)</f>
        <v>No</v>
      </c>
    </row>
    <row r="476" spans="1:14" x14ac:dyDescent="0.3">
      <c r="A476" s="12" t="s">
        <v>3170</v>
      </c>
      <c r="B476" s="18">
        <v>44014</v>
      </c>
      <c r="C476" s="12" t="s">
        <v>3171</v>
      </c>
      <c r="D476" s="6" t="s">
        <v>6166</v>
      </c>
      <c r="E476" s="12">
        <v>1</v>
      </c>
      <c r="F476" s="12" t="str">
        <f>VLOOKUP(C476,customers!A$1:I$1001,2,FALSE)</f>
        <v>Granger Smallcombe</v>
      </c>
      <c r="G476" s="12" t="str">
        <f>IF(VLOOKUP(C476,customers!A$1:I$1001,3,FALSE)=0," ",VLOOKUP(C476,customers!A$1:I$1001,3,FALSE))</f>
        <v>gsmallcombed6@ucla.edu</v>
      </c>
      <c r="H476" s="12" t="str">
        <f>VLOOKUP(C476,customers!A$1:I$1001,7,FALSE)</f>
        <v>Ireland</v>
      </c>
      <c r="I476" s="15" t="str">
        <f>IF(INDEX(products!$A$1:$G$49,MATCH(orders!$D476,products!$A$1:$A$49,0),MATCH(orders!I$1,products!$A$1:$G$1,0))="Rob","Robusta",IF(INDEX(products!$A$1:$G$49,MATCH(orders!$D476,products!$A$1:$A$49,0),MATCH(orders!I$1,products!$A$1:$G$1,0))="Exc","Excelsa",IF(INDEX(products!$A$1:$G$49,MATCH(orders!$D476,products!$A$1:$A$49,0),MATCH(orders!I$1,products!$A$1:$G$1,0))="Ara","Arabica","Liberica")))</f>
        <v>Excelsa</v>
      </c>
      <c r="J476" s="15" t="str">
        <f>IF(INDEX(products!$A$1:$G$49,MATCH(orders!$D476,products!$A$1:$A$49,0),MATCH(orders!J$1,products!$A$1:$G$1,0))="M","Medium",IF(INDEX(products!$A$1:$G$49,MATCH(orders!$D476,products!$A$1:$A$49,0),MATCH(orders!J$1,products!$A$1:$G$1,0))="L","Light","Dark"))</f>
        <v>Medium</v>
      </c>
      <c r="K476" s="24">
        <f>INDEX(products!$A$1:$G$49,MATCH(orders!$D476,products!$A$1:$A$49,0),MATCH(orders!K$1,products!$A$1:$G$1,0))</f>
        <v>2.5</v>
      </c>
      <c r="L476" s="25">
        <f>INDEX(products!$A$1:$G$49,MATCH(orders!$D476,products!$A$1:$A$49,0),MATCH(orders!L$1,products!$A$1:$G$1,0))</f>
        <v>31.624999999999996</v>
      </c>
      <c r="M476" s="22">
        <f>E476*L476</f>
        <v>31.624999999999996</v>
      </c>
      <c r="N476" s="6" t="str">
        <f>VLOOKUP(orders!$F476,customers!B$1:I$1001,8,FALSE)</f>
        <v>Yes</v>
      </c>
    </row>
    <row r="477" spans="1:14" x14ac:dyDescent="0.3">
      <c r="A477" s="2" t="s">
        <v>3176</v>
      </c>
      <c r="B477" s="17">
        <v>44767</v>
      </c>
      <c r="C477" s="2" t="s">
        <v>3177</v>
      </c>
      <c r="D477" s="7" t="s">
        <v>6159</v>
      </c>
      <c r="E477" s="2">
        <v>2</v>
      </c>
      <c r="F477" s="2" t="str">
        <f>VLOOKUP(C477,customers!A$1:I$1001,2,FALSE)</f>
        <v>Daryn Dibley</v>
      </c>
      <c r="G477" s="2" t="str">
        <f>IF(VLOOKUP(C477,customers!A$1:I$1001,3,FALSE)=0," ",VLOOKUP(C477,customers!A$1:I$1001,3,FALSE))</f>
        <v>ddibleyd7@feedburner.com</v>
      </c>
      <c r="H477" s="2" t="str">
        <f>VLOOKUP(C477,customers!A$1:I$1001,7,FALSE)</f>
        <v>United States</v>
      </c>
      <c r="I477" s="26" t="str">
        <f>IF(INDEX(products!$A$1:$G$49,MATCH(orders!$D477,products!$A$1:$A$49,0),MATCH(orders!I$1,products!$A$1:$G$1,0))="Rob","Robusta",IF(INDEX(products!$A$1:$G$49,MATCH(orders!$D477,products!$A$1:$A$49,0),MATCH(orders!I$1,products!$A$1:$G$1,0))="Exc","Excelsa",IF(INDEX(products!$A$1:$G$49,MATCH(orders!$D477,products!$A$1:$A$49,0),MATCH(orders!I$1,products!$A$1:$G$1,0))="Ara","Arabica","Liberica")))</f>
        <v>Liberica</v>
      </c>
      <c r="J477" s="26" t="str">
        <f>IF(INDEX(products!$A$1:$G$49,MATCH(orders!$D477,products!$A$1:$A$49,0),MATCH(orders!J$1,products!$A$1:$G$1,0))="M","Medium",IF(INDEX(products!$A$1:$G$49,MATCH(orders!$D477,products!$A$1:$A$49,0),MATCH(orders!J$1,products!$A$1:$G$1,0))="L","Light","Dark"))</f>
        <v>Medium</v>
      </c>
      <c r="K477" s="27">
        <f>INDEX(products!$A$1:$G$49,MATCH(orders!$D477,products!$A$1:$A$49,0),MATCH(orders!K$1,products!$A$1:$G$1,0))</f>
        <v>0.2</v>
      </c>
      <c r="L477" s="28">
        <f>INDEX(products!$A$1:$G$49,MATCH(orders!$D477,products!$A$1:$A$49,0),MATCH(orders!L$1,products!$A$1:$G$1,0))</f>
        <v>4.3650000000000002</v>
      </c>
      <c r="M477" s="21">
        <f>E477*L477</f>
        <v>8.73</v>
      </c>
      <c r="N477" s="7" t="str">
        <f>VLOOKUP(orders!$F477,customers!B$1:I$1001,8,FALSE)</f>
        <v>No</v>
      </c>
    </row>
    <row r="478" spans="1:14" x14ac:dyDescent="0.3">
      <c r="A478" s="12" t="s">
        <v>3181</v>
      </c>
      <c r="B478" s="18">
        <v>44274</v>
      </c>
      <c r="C478" s="12" t="s">
        <v>3182</v>
      </c>
      <c r="D478" s="6" t="s">
        <v>6184</v>
      </c>
      <c r="E478" s="12">
        <v>6</v>
      </c>
      <c r="F478" s="12" t="str">
        <f>VLOOKUP(C478,customers!A$1:I$1001,2,FALSE)</f>
        <v>Gardy Dimitriou</v>
      </c>
      <c r="G478" s="12" t="str">
        <f>IF(VLOOKUP(C478,customers!A$1:I$1001,3,FALSE)=0," ",VLOOKUP(C478,customers!A$1:I$1001,3,FALSE))</f>
        <v>gdimitrioud8@chronoengine.com</v>
      </c>
      <c r="H478" s="12" t="str">
        <f>VLOOKUP(C478,customers!A$1:I$1001,7,FALSE)</f>
        <v>United States</v>
      </c>
      <c r="I478" s="15" t="str">
        <f>IF(INDEX(products!$A$1:$G$49,MATCH(orders!$D478,products!$A$1:$A$49,0),MATCH(orders!I$1,products!$A$1:$G$1,0))="Rob","Robusta",IF(INDEX(products!$A$1:$G$49,MATCH(orders!$D478,products!$A$1:$A$49,0),MATCH(orders!I$1,products!$A$1:$G$1,0))="Exc","Excelsa",IF(INDEX(products!$A$1:$G$49,MATCH(orders!$D478,products!$A$1:$A$49,0),MATCH(orders!I$1,products!$A$1:$G$1,0))="Ara","Arabica","Liberica")))</f>
        <v>Excelsa</v>
      </c>
      <c r="J478" s="15" t="str">
        <f>IF(INDEX(products!$A$1:$G$49,MATCH(orders!$D478,products!$A$1:$A$49,0),MATCH(orders!J$1,products!$A$1:$G$1,0))="M","Medium",IF(INDEX(products!$A$1:$G$49,MATCH(orders!$D478,products!$A$1:$A$49,0),MATCH(orders!J$1,products!$A$1:$G$1,0))="L","Light","Dark"))</f>
        <v>Light</v>
      </c>
      <c r="K478" s="24">
        <f>INDEX(products!$A$1:$G$49,MATCH(orders!$D478,products!$A$1:$A$49,0),MATCH(orders!K$1,products!$A$1:$G$1,0))</f>
        <v>0.2</v>
      </c>
      <c r="L478" s="25">
        <f>INDEX(products!$A$1:$G$49,MATCH(orders!$D478,products!$A$1:$A$49,0),MATCH(orders!L$1,products!$A$1:$G$1,0))</f>
        <v>4.4550000000000001</v>
      </c>
      <c r="M478" s="22">
        <f>E478*L478</f>
        <v>26.73</v>
      </c>
      <c r="N478" s="6" t="str">
        <f>VLOOKUP(orders!$F478,customers!B$1:I$1001,8,FALSE)</f>
        <v>Yes</v>
      </c>
    </row>
    <row r="479" spans="1:14" x14ac:dyDescent="0.3">
      <c r="A479" s="2" t="s">
        <v>3187</v>
      </c>
      <c r="B479" s="17">
        <v>43962</v>
      </c>
      <c r="C479" s="2" t="s">
        <v>3188</v>
      </c>
      <c r="D479" s="7" t="s">
        <v>6159</v>
      </c>
      <c r="E479" s="2">
        <v>6</v>
      </c>
      <c r="F479" s="2" t="str">
        <f>VLOOKUP(C479,customers!A$1:I$1001,2,FALSE)</f>
        <v>Fanny Flanagan</v>
      </c>
      <c r="G479" s="2" t="str">
        <f>IF(VLOOKUP(C479,customers!A$1:I$1001,3,FALSE)=0," ",VLOOKUP(C479,customers!A$1:I$1001,3,FALSE))</f>
        <v>fflanagand9@woothemes.com</v>
      </c>
      <c r="H479" s="2" t="str">
        <f>VLOOKUP(C479,customers!A$1:I$1001,7,FALSE)</f>
        <v>United States</v>
      </c>
      <c r="I479" s="26" t="str">
        <f>IF(INDEX(products!$A$1:$G$49,MATCH(orders!$D479,products!$A$1:$A$49,0),MATCH(orders!I$1,products!$A$1:$G$1,0))="Rob","Robusta",IF(INDEX(products!$A$1:$G$49,MATCH(orders!$D479,products!$A$1:$A$49,0),MATCH(orders!I$1,products!$A$1:$G$1,0))="Exc","Excelsa",IF(INDEX(products!$A$1:$G$49,MATCH(orders!$D479,products!$A$1:$A$49,0),MATCH(orders!I$1,products!$A$1:$G$1,0))="Ara","Arabica","Liberica")))</f>
        <v>Liberica</v>
      </c>
      <c r="J479" s="26" t="str">
        <f>IF(INDEX(products!$A$1:$G$49,MATCH(orders!$D479,products!$A$1:$A$49,0),MATCH(orders!J$1,products!$A$1:$G$1,0))="M","Medium",IF(INDEX(products!$A$1:$G$49,MATCH(orders!$D479,products!$A$1:$A$49,0),MATCH(orders!J$1,products!$A$1:$G$1,0))="L","Light","Dark"))</f>
        <v>Medium</v>
      </c>
      <c r="K479" s="27">
        <f>INDEX(products!$A$1:$G$49,MATCH(orders!$D479,products!$A$1:$A$49,0),MATCH(orders!K$1,products!$A$1:$G$1,0))</f>
        <v>0.2</v>
      </c>
      <c r="L479" s="28">
        <f>INDEX(products!$A$1:$G$49,MATCH(orders!$D479,products!$A$1:$A$49,0),MATCH(orders!L$1,products!$A$1:$G$1,0))</f>
        <v>4.3650000000000002</v>
      </c>
      <c r="M479" s="21">
        <f>E479*L479</f>
        <v>26.19</v>
      </c>
      <c r="N479" s="7" t="str">
        <f>VLOOKUP(orders!$F479,customers!B$1:I$1001,8,FALSE)</f>
        <v>No</v>
      </c>
    </row>
    <row r="480" spans="1:14" x14ac:dyDescent="0.3">
      <c r="A480" s="12" t="s">
        <v>3193</v>
      </c>
      <c r="B480" s="18">
        <v>43624</v>
      </c>
      <c r="C480" s="12" t="s">
        <v>3194</v>
      </c>
      <c r="D480" s="6" t="s">
        <v>6177</v>
      </c>
      <c r="E480" s="12">
        <v>6</v>
      </c>
      <c r="F480" s="12" t="str">
        <f>VLOOKUP(C480,customers!A$1:I$1001,2,FALSE)</f>
        <v>Ailey Brash</v>
      </c>
      <c r="G480" s="12" t="str">
        <f>IF(VLOOKUP(C480,customers!A$1:I$1001,3,FALSE)=0," ",VLOOKUP(C480,customers!A$1:I$1001,3,FALSE))</f>
        <v>abrashda@plala.or.jp</v>
      </c>
      <c r="H480" s="12" t="str">
        <f>VLOOKUP(C480,customers!A$1:I$1001,7,FALSE)</f>
        <v>United States</v>
      </c>
      <c r="I480" s="15" t="str">
        <f>IF(INDEX(products!$A$1:$G$49,MATCH(orders!$D480,products!$A$1:$A$49,0),MATCH(orders!I$1,products!$A$1:$G$1,0))="Rob","Robusta",IF(INDEX(products!$A$1:$G$49,MATCH(orders!$D480,products!$A$1:$A$49,0),MATCH(orders!I$1,products!$A$1:$G$1,0))="Exc","Excelsa",IF(INDEX(products!$A$1:$G$49,MATCH(orders!$D480,products!$A$1:$A$49,0),MATCH(orders!I$1,products!$A$1:$G$1,0))="Ara","Arabica","Liberica")))</f>
        <v>Robusta</v>
      </c>
      <c r="J480" s="15" t="str">
        <f>IF(INDEX(products!$A$1:$G$49,MATCH(orders!$D480,products!$A$1:$A$49,0),MATCH(orders!J$1,products!$A$1:$G$1,0))="M","Medium",IF(INDEX(products!$A$1:$G$49,MATCH(orders!$D480,products!$A$1:$A$49,0),MATCH(orders!J$1,products!$A$1:$G$1,0))="L","Light","Dark"))</f>
        <v>Dark</v>
      </c>
      <c r="K480" s="24">
        <f>INDEX(products!$A$1:$G$49,MATCH(orders!$D480,products!$A$1:$A$49,0),MATCH(orders!K$1,products!$A$1:$G$1,0))</f>
        <v>1</v>
      </c>
      <c r="L480" s="25">
        <f>INDEX(products!$A$1:$G$49,MATCH(orders!$D480,products!$A$1:$A$49,0),MATCH(orders!L$1,products!$A$1:$G$1,0))</f>
        <v>8.9499999999999993</v>
      </c>
      <c r="M480" s="22">
        <f>E480*L480</f>
        <v>53.699999999999996</v>
      </c>
      <c r="N480" s="6" t="str">
        <f>VLOOKUP(orders!$F480,customers!B$1:I$1001,8,FALSE)</f>
        <v>Yes</v>
      </c>
    </row>
    <row r="481" spans="1:14" x14ac:dyDescent="0.3">
      <c r="A481" s="2" t="s">
        <v>3193</v>
      </c>
      <c r="B481" s="17">
        <v>43624</v>
      </c>
      <c r="C481" s="2" t="s">
        <v>3194</v>
      </c>
      <c r="D481" s="7" t="s">
        <v>6166</v>
      </c>
      <c r="E481" s="2">
        <v>4</v>
      </c>
      <c r="F481" s="2" t="str">
        <f>VLOOKUP(C481,customers!A$1:I$1001,2,FALSE)</f>
        <v>Ailey Brash</v>
      </c>
      <c r="G481" s="2" t="str">
        <f>IF(VLOOKUP(C481,customers!A$1:I$1001,3,FALSE)=0," ",VLOOKUP(C481,customers!A$1:I$1001,3,FALSE))</f>
        <v>abrashda@plala.or.jp</v>
      </c>
      <c r="H481" s="2" t="str">
        <f>VLOOKUP(C481,customers!A$1:I$1001,7,FALSE)</f>
        <v>United States</v>
      </c>
      <c r="I481" s="26" t="str">
        <f>IF(INDEX(products!$A$1:$G$49,MATCH(orders!$D481,products!$A$1:$A$49,0),MATCH(orders!I$1,products!$A$1:$G$1,0))="Rob","Robusta",IF(INDEX(products!$A$1:$G$49,MATCH(orders!$D481,products!$A$1:$A$49,0),MATCH(orders!I$1,products!$A$1:$G$1,0))="Exc","Excelsa",IF(INDEX(products!$A$1:$G$49,MATCH(orders!$D481,products!$A$1:$A$49,0),MATCH(orders!I$1,products!$A$1:$G$1,0))="Ara","Arabica","Liberica")))</f>
        <v>Excelsa</v>
      </c>
      <c r="J481" s="26" t="str">
        <f>IF(INDEX(products!$A$1:$G$49,MATCH(orders!$D481,products!$A$1:$A$49,0),MATCH(orders!J$1,products!$A$1:$G$1,0))="M","Medium",IF(INDEX(products!$A$1:$G$49,MATCH(orders!$D481,products!$A$1:$A$49,0),MATCH(orders!J$1,products!$A$1:$G$1,0))="L","Light","Dark"))</f>
        <v>Medium</v>
      </c>
      <c r="K481" s="27">
        <f>INDEX(products!$A$1:$G$49,MATCH(orders!$D481,products!$A$1:$A$49,0),MATCH(orders!K$1,products!$A$1:$G$1,0))</f>
        <v>2.5</v>
      </c>
      <c r="L481" s="28">
        <f>INDEX(products!$A$1:$G$49,MATCH(orders!$D481,products!$A$1:$A$49,0),MATCH(orders!L$1,products!$A$1:$G$1,0))</f>
        <v>31.624999999999996</v>
      </c>
      <c r="M481" s="21">
        <f>E481*L481</f>
        <v>126.49999999999999</v>
      </c>
      <c r="N481" s="7" t="str">
        <f>VLOOKUP(orders!$F481,customers!B$1:I$1001,8,FALSE)</f>
        <v>Yes</v>
      </c>
    </row>
    <row r="482" spans="1:14" x14ac:dyDescent="0.3">
      <c r="A482" s="12" t="s">
        <v>3193</v>
      </c>
      <c r="B482" s="18">
        <v>43624</v>
      </c>
      <c r="C482" s="12" t="s">
        <v>3194</v>
      </c>
      <c r="D482" s="6" t="s">
        <v>6156</v>
      </c>
      <c r="E482" s="12">
        <v>1</v>
      </c>
      <c r="F482" s="12" t="str">
        <f>VLOOKUP(C482,customers!A$1:I$1001,2,FALSE)</f>
        <v>Ailey Brash</v>
      </c>
      <c r="G482" s="12" t="str">
        <f>IF(VLOOKUP(C482,customers!A$1:I$1001,3,FALSE)=0," ",VLOOKUP(C482,customers!A$1:I$1001,3,FALSE))</f>
        <v>abrashda@plala.or.jp</v>
      </c>
      <c r="H482" s="12" t="str">
        <f>VLOOKUP(C482,customers!A$1:I$1001,7,FALSE)</f>
        <v>United States</v>
      </c>
      <c r="I482" s="15" t="str">
        <f>IF(INDEX(products!$A$1:$G$49,MATCH(orders!$D482,products!$A$1:$A$49,0),MATCH(orders!I$1,products!$A$1:$G$1,0))="Rob","Robusta",IF(INDEX(products!$A$1:$G$49,MATCH(orders!$D482,products!$A$1:$A$49,0),MATCH(orders!I$1,products!$A$1:$G$1,0))="Exc","Excelsa",IF(INDEX(products!$A$1:$G$49,MATCH(orders!$D482,products!$A$1:$A$49,0),MATCH(orders!I$1,products!$A$1:$G$1,0))="Ara","Arabica","Liberica")))</f>
        <v>Excelsa</v>
      </c>
      <c r="J482" s="15" t="str">
        <f>IF(INDEX(products!$A$1:$G$49,MATCH(orders!$D482,products!$A$1:$A$49,0),MATCH(orders!J$1,products!$A$1:$G$1,0))="M","Medium",IF(INDEX(products!$A$1:$G$49,MATCH(orders!$D482,products!$A$1:$A$49,0),MATCH(orders!J$1,products!$A$1:$G$1,0))="L","Light","Dark"))</f>
        <v>Medium</v>
      </c>
      <c r="K482" s="24">
        <f>INDEX(products!$A$1:$G$49,MATCH(orders!$D482,products!$A$1:$A$49,0),MATCH(orders!K$1,products!$A$1:$G$1,0))</f>
        <v>0.2</v>
      </c>
      <c r="L482" s="25">
        <f>INDEX(products!$A$1:$G$49,MATCH(orders!$D482,products!$A$1:$A$49,0),MATCH(orders!L$1,products!$A$1:$G$1,0))</f>
        <v>4.125</v>
      </c>
      <c r="M482" s="22">
        <f>E482*L482</f>
        <v>4.125</v>
      </c>
      <c r="N482" s="6" t="str">
        <f>VLOOKUP(orders!$F482,customers!B$1:I$1001,8,FALSE)</f>
        <v>Yes</v>
      </c>
    </row>
    <row r="483" spans="1:14" x14ac:dyDescent="0.3">
      <c r="A483" s="2" t="s">
        <v>3208</v>
      </c>
      <c r="B483" s="17">
        <v>43747</v>
      </c>
      <c r="C483" s="2" t="s">
        <v>3209</v>
      </c>
      <c r="D483" s="7" t="s">
        <v>6179</v>
      </c>
      <c r="E483" s="2">
        <v>2</v>
      </c>
      <c r="F483" s="2" t="str">
        <f>VLOOKUP(C483,customers!A$1:I$1001,2,FALSE)</f>
        <v>Nanny Izhakov</v>
      </c>
      <c r="G483" s="2" t="str">
        <f>IF(VLOOKUP(C483,customers!A$1:I$1001,3,FALSE)=0," ",VLOOKUP(C483,customers!A$1:I$1001,3,FALSE))</f>
        <v>nizhakovdd@aol.com</v>
      </c>
      <c r="H483" s="2" t="str">
        <f>VLOOKUP(C483,customers!A$1:I$1001,7,FALSE)</f>
        <v>United Kingdom</v>
      </c>
      <c r="I483" s="26" t="str">
        <f>IF(INDEX(products!$A$1:$G$49,MATCH(orders!$D483,products!$A$1:$A$49,0),MATCH(orders!I$1,products!$A$1:$G$1,0))="Rob","Robusta",IF(INDEX(products!$A$1:$G$49,MATCH(orders!$D483,products!$A$1:$A$49,0),MATCH(orders!I$1,products!$A$1:$G$1,0))="Exc","Excelsa",IF(INDEX(products!$A$1:$G$49,MATCH(orders!$D483,products!$A$1:$A$49,0),MATCH(orders!I$1,products!$A$1:$G$1,0))="Ara","Arabica","Liberica")))</f>
        <v>Robusta</v>
      </c>
      <c r="J483" s="26" t="str">
        <f>IF(INDEX(products!$A$1:$G$49,MATCH(orders!$D483,products!$A$1:$A$49,0),MATCH(orders!J$1,products!$A$1:$G$1,0))="M","Medium",IF(INDEX(products!$A$1:$G$49,MATCH(orders!$D483,products!$A$1:$A$49,0),MATCH(orders!J$1,products!$A$1:$G$1,0))="L","Light","Dark"))</f>
        <v>Light</v>
      </c>
      <c r="K483" s="27">
        <f>INDEX(products!$A$1:$G$49,MATCH(orders!$D483,products!$A$1:$A$49,0),MATCH(orders!K$1,products!$A$1:$G$1,0))</f>
        <v>1</v>
      </c>
      <c r="L483" s="28">
        <f>INDEX(products!$A$1:$G$49,MATCH(orders!$D483,products!$A$1:$A$49,0),MATCH(orders!L$1,products!$A$1:$G$1,0))</f>
        <v>11.95</v>
      </c>
      <c r="M483" s="21">
        <f>E483*L483</f>
        <v>23.9</v>
      </c>
      <c r="N483" s="7" t="str">
        <f>VLOOKUP(orders!$F483,customers!B$1:I$1001,8,FALSE)</f>
        <v>No</v>
      </c>
    </row>
    <row r="484" spans="1:14" x14ac:dyDescent="0.3">
      <c r="A484" s="12" t="s">
        <v>3214</v>
      </c>
      <c r="B484" s="18">
        <v>44247</v>
      </c>
      <c r="C484" s="12" t="s">
        <v>3215</v>
      </c>
      <c r="D484" s="6" t="s">
        <v>6185</v>
      </c>
      <c r="E484" s="12">
        <v>5</v>
      </c>
      <c r="F484" s="12" t="str">
        <f>VLOOKUP(C484,customers!A$1:I$1001,2,FALSE)</f>
        <v>Stanly Keets</v>
      </c>
      <c r="G484" s="12" t="str">
        <f>IF(VLOOKUP(C484,customers!A$1:I$1001,3,FALSE)=0," ",VLOOKUP(C484,customers!A$1:I$1001,3,FALSE))</f>
        <v>skeetsde@answers.com</v>
      </c>
      <c r="H484" s="12" t="str">
        <f>VLOOKUP(C484,customers!A$1:I$1001,7,FALSE)</f>
        <v>United States</v>
      </c>
      <c r="I484" s="15" t="str">
        <f>IF(INDEX(products!$A$1:$G$49,MATCH(orders!$D484,products!$A$1:$A$49,0),MATCH(orders!I$1,products!$A$1:$G$1,0))="Rob","Robusta",IF(INDEX(products!$A$1:$G$49,MATCH(orders!$D484,products!$A$1:$A$49,0),MATCH(orders!I$1,products!$A$1:$G$1,0))="Exc","Excelsa",IF(INDEX(products!$A$1:$G$49,MATCH(orders!$D484,products!$A$1:$A$49,0),MATCH(orders!I$1,products!$A$1:$G$1,0))="Ara","Arabica","Liberica")))</f>
        <v>Excelsa</v>
      </c>
      <c r="J484" s="15" t="str">
        <f>IF(INDEX(products!$A$1:$G$49,MATCH(orders!$D484,products!$A$1:$A$49,0),MATCH(orders!J$1,products!$A$1:$G$1,0))="M","Medium",IF(INDEX(products!$A$1:$G$49,MATCH(orders!$D484,products!$A$1:$A$49,0),MATCH(orders!J$1,products!$A$1:$G$1,0))="L","Light","Dark"))</f>
        <v>Dark</v>
      </c>
      <c r="K484" s="24">
        <f>INDEX(products!$A$1:$G$49,MATCH(orders!$D484,products!$A$1:$A$49,0),MATCH(orders!K$1,products!$A$1:$G$1,0))</f>
        <v>2.5</v>
      </c>
      <c r="L484" s="25">
        <f>INDEX(products!$A$1:$G$49,MATCH(orders!$D484,products!$A$1:$A$49,0),MATCH(orders!L$1,products!$A$1:$G$1,0))</f>
        <v>27.945</v>
      </c>
      <c r="M484" s="22">
        <f>E484*L484</f>
        <v>139.72499999999999</v>
      </c>
      <c r="N484" s="6" t="str">
        <f>VLOOKUP(orders!$F484,customers!B$1:I$1001,8,FALSE)</f>
        <v>Yes</v>
      </c>
    </row>
    <row r="485" spans="1:14" x14ac:dyDescent="0.3">
      <c r="A485" s="2" t="s">
        <v>3220</v>
      </c>
      <c r="B485" s="17">
        <v>43790</v>
      </c>
      <c r="C485" s="2" t="s">
        <v>3221</v>
      </c>
      <c r="D485" s="7" t="s">
        <v>6165</v>
      </c>
      <c r="E485" s="2">
        <v>2</v>
      </c>
      <c r="F485" s="2" t="str">
        <f>VLOOKUP(C485,customers!A$1:I$1001,2,FALSE)</f>
        <v>Orion Dyott</v>
      </c>
      <c r="G485" s="2" t="str">
        <f>IF(VLOOKUP(C485,customers!A$1:I$1001,3,FALSE)=0," ",VLOOKUP(C485,customers!A$1:I$1001,3,FALSE))</f>
        <v xml:space="preserve"> </v>
      </c>
      <c r="H485" s="2" t="str">
        <f>VLOOKUP(C485,customers!A$1:I$1001,7,FALSE)</f>
        <v>United States</v>
      </c>
      <c r="I485" s="26" t="str">
        <f>IF(INDEX(products!$A$1:$G$49,MATCH(orders!$D485,products!$A$1:$A$49,0),MATCH(orders!I$1,products!$A$1:$G$1,0))="Rob","Robusta",IF(INDEX(products!$A$1:$G$49,MATCH(orders!$D485,products!$A$1:$A$49,0),MATCH(orders!I$1,products!$A$1:$G$1,0))="Exc","Excelsa",IF(INDEX(products!$A$1:$G$49,MATCH(orders!$D485,products!$A$1:$A$49,0),MATCH(orders!I$1,products!$A$1:$G$1,0))="Ara","Arabica","Liberica")))</f>
        <v>Liberica</v>
      </c>
      <c r="J485" s="26" t="str">
        <f>IF(INDEX(products!$A$1:$G$49,MATCH(orders!$D485,products!$A$1:$A$49,0),MATCH(orders!J$1,products!$A$1:$G$1,0))="M","Medium",IF(INDEX(products!$A$1:$G$49,MATCH(orders!$D485,products!$A$1:$A$49,0),MATCH(orders!J$1,products!$A$1:$G$1,0))="L","Light","Dark"))</f>
        <v>Dark</v>
      </c>
      <c r="K485" s="27">
        <f>INDEX(products!$A$1:$G$49,MATCH(orders!$D485,products!$A$1:$A$49,0),MATCH(orders!K$1,products!$A$1:$G$1,0))</f>
        <v>2.5</v>
      </c>
      <c r="L485" s="28">
        <f>INDEX(products!$A$1:$G$49,MATCH(orders!$D485,products!$A$1:$A$49,0),MATCH(orders!L$1,products!$A$1:$G$1,0))</f>
        <v>29.784999999999997</v>
      </c>
      <c r="M485" s="21">
        <f>E485*L485</f>
        <v>59.569999999999993</v>
      </c>
      <c r="N485" s="7" t="str">
        <f>VLOOKUP(orders!$F485,customers!B$1:I$1001,8,FALSE)</f>
        <v>Yes</v>
      </c>
    </row>
    <row r="486" spans="1:14" x14ac:dyDescent="0.3">
      <c r="A486" s="12" t="s">
        <v>3225</v>
      </c>
      <c r="B486" s="18">
        <v>44479</v>
      </c>
      <c r="C486" s="12" t="s">
        <v>3226</v>
      </c>
      <c r="D486" s="6" t="s">
        <v>6161</v>
      </c>
      <c r="E486" s="12">
        <v>6</v>
      </c>
      <c r="F486" s="12" t="str">
        <f>VLOOKUP(C486,customers!A$1:I$1001,2,FALSE)</f>
        <v>Keefer Cake</v>
      </c>
      <c r="G486" s="12" t="str">
        <f>IF(VLOOKUP(C486,customers!A$1:I$1001,3,FALSE)=0," ",VLOOKUP(C486,customers!A$1:I$1001,3,FALSE))</f>
        <v>kcakedg@huffingtonpost.com</v>
      </c>
      <c r="H486" s="12" t="str">
        <f>VLOOKUP(C486,customers!A$1:I$1001,7,FALSE)</f>
        <v>United States</v>
      </c>
      <c r="I486" s="15" t="str">
        <f>IF(INDEX(products!$A$1:$G$49,MATCH(orders!$D486,products!$A$1:$A$49,0),MATCH(orders!I$1,products!$A$1:$G$1,0))="Rob","Robusta",IF(INDEX(products!$A$1:$G$49,MATCH(orders!$D486,products!$A$1:$A$49,0),MATCH(orders!I$1,products!$A$1:$G$1,0))="Exc","Excelsa",IF(INDEX(products!$A$1:$G$49,MATCH(orders!$D486,products!$A$1:$A$49,0),MATCH(orders!I$1,products!$A$1:$G$1,0))="Ara","Arabica","Liberica")))</f>
        <v>Liberica</v>
      </c>
      <c r="J486" s="15" t="str">
        <f>IF(INDEX(products!$A$1:$G$49,MATCH(orders!$D486,products!$A$1:$A$49,0),MATCH(orders!J$1,products!$A$1:$G$1,0))="M","Medium",IF(INDEX(products!$A$1:$G$49,MATCH(orders!$D486,products!$A$1:$A$49,0),MATCH(orders!J$1,products!$A$1:$G$1,0))="L","Light","Dark"))</f>
        <v>Light</v>
      </c>
      <c r="K486" s="24">
        <f>INDEX(products!$A$1:$G$49,MATCH(orders!$D486,products!$A$1:$A$49,0),MATCH(orders!K$1,products!$A$1:$G$1,0))</f>
        <v>0.5</v>
      </c>
      <c r="L486" s="25">
        <f>INDEX(products!$A$1:$G$49,MATCH(orders!$D486,products!$A$1:$A$49,0),MATCH(orders!L$1,products!$A$1:$G$1,0))</f>
        <v>9.51</v>
      </c>
      <c r="M486" s="22">
        <f>E486*L486</f>
        <v>57.06</v>
      </c>
      <c r="N486" s="6" t="str">
        <f>VLOOKUP(orders!$F486,customers!B$1:I$1001,8,FALSE)</f>
        <v>No</v>
      </c>
    </row>
    <row r="487" spans="1:14" x14ac:dyDescent="0.3">
      <c r="A487" s="2" t="s">
        <v>3230</v>
      </c>
      <c r="B487" s="17">
        <v>44413</v>
      </c>
      <c r="C487" s="2" t="s">
        <v>3231</v>
      </c>
      <c r="D487" s="7" t="s">
        <v>6178</v>
      </c>
      <c r="E487" s="2">
        <v>6</v>
      </c>
      <c r="F487" s="2" t="str">
        <f>VLOOKUP(C487,customers!A$1:I$1001,2,FALSE)</f>
        <v>Morna Hansed</v>
      </c>
      <c r="G487" s="2" t="str">
        <f>IF(VLOOKUP(C487,customers!A$1:I$1001,3,FALSE)=0," ",VLOOKUP(C487,customers!A$1:I$1001,3,FALSE))</f>
        <v>mhanseddh@instagram.com</v>
      </c>
      <c r="H487" s="2" t="str">
        <f>VLOOKUP(C487,customers!A$1:I$1001,7,FALSE)</f>
        <v>Ireland</v>
      </c>
      <c r="I487" s="26" t="str">
        <f>IF(INDEX(products!$A$1:$G$49,MATCH(orders!$D487,products!$A$1:$A$49,0),MATCH(orders!I$1,products!$A$1:$G$1,0))="Rob","Robusta",IF(INDEX(products!$A$1:$G$49,MATCH(orders!$D487,products!$A$1:$A$49,0),MATCH(orders!I$1,products!$A$1:$G$1,0))="Exc","Excelsa",IF(INDEX(products!$A$1:$G$49,MATCH(orders!$D487,products!$A$1:$A$49,0),MATCH(orders!I$1,products!$A$1:$G$1,0))="Ara","Arabica","Liberica")))</f>
        <v>Robusta</v>
      </c>
      <c r="J487" s="26" t="str">
        <f>IF(INDEX(products!$A$1:$G$49,MATCH(orders!$D487,products!$A$1:$A$49,0),MATCH(orders!J$1,products!$A$1:$G$1,0))="M","Medium",IF(INDEX(products!$A$1:$G$49,MATCH(orders!$D487,products!$A$1:$A$49,0),MATCH(orders!J$1,products!$A$1:$G$1,0))="L","Light","Dark"))</f>
        <v>Light</v>
      </c>
      <c r="K487" s="27">
        <f>INDEX(products!$A$1:$G$49,MATCH(orders!$D487,products!$A$1:$A$49,0),MATCH(orders!K$1,products!$A$1:$G$1,0))</f>
        <v>0.2</v>
      </c>
      <c r="L487" s="28">
        <f>INDEX(products!$A$1:$G$49,MATCH(orders!$D487,products!$A$1:$A$49,0),MATCH(orders!L$1,products!$A$1:$G$1,0))</f>
        <v>3.5849999999999995</v>
      </c>
      <c r="M487" s="21">
        <f>E487*L487</f>
        <v>21.509999999999998</v>
      </c>
      <c r="N487" s="7" t="str">
        <f>VLOOKUP(orders!$F487,customers!B$1:I$1001,8,FALSE)</f>
        <v>Yes</v>
      </c>
    </row>
    <row r="488" spans="1:14" x14ac:dyDescent="0.3">
      <c r="A488" s="12" t="s">
        <v>3236</v>
      </c>
      <c r="B488" s="18">
        <v>44043</v>
      </c>
      <c r="C488" s="12" t="s">
        <v>3237</v>
      </c>
      <c r="D488" s="6" t="s">
        <v>6160</v>
      </c>
      <c r="E488" s="12">
        <v>6</v>
      </c>
      <c r="F488" s="12" t="str">
        <f>VLOOKUP(C488,customers!A$1:I$1001,2,FALSE)</f>
        <v>Franny Kienlein</v>
      </c>
      <c r="G488" s="12" t="str">
        <f>IF(VLOOKUP(C488,customers!A$1:I$1001,3,FALSE)=0," ",VLOOKUP(C488,customers!A$1:I$1001,3,FALSE))</f>
        <v>fkienleindi@trellian.com</v>
      </c>
      <c r="H488" s="12" t="str">
        <f>VLOOKUP(C488,customers!A$1:I$1001,7,FALSE)</f>
        <v>Ireland</v>
      </c>
      <c r="I488" s="15" t="str">
        <f>IF(INDEX(products!$A$1:$G$49,MATCH(orders!$D488,products!$A$1:$A$49,0),MATCH(orders!I$1,products!$A$1:$G$1,0))="Rob","Robusta",IF(INDEX(products!$A$1:$G$49,MATCH(orders!$D488,products!$A$1:$A$49,0),MATCH(orders!I$1,products!$A$1:$G$1,0))="Exc","Excelsa",IF(INDEX(products!$A$1:$G$49,MATCH(orders!$D488,products!$A$1:$A$49,0),MATCH(orders!I$1,products!$A$1:$G$1,0))="Ara","Arabica","Liberica")))</f>
        <v>Liberica</v>
      </c>
      <c r="J488" s="15" t="str">
        <f>IF(INDEX(products!$A$1:$G$49,MATCH(orders!$D488,products!$A$1:$A$49,0),MATCH(orders!J$1,products!$A$1:$G$1,0))="M","Medium",IF(INDEX(products!$A$1:$G$49,MATCH(orders!$D488,products!$A$1:$A$49,0),MATCH(orders!J$1,products!$A$1:$G$1,0))="L","Light","Dark"))</f>
        <v>Medium</v>
      </c>
      <c r="K488" s="24">
        <f>INDEX(products!$A$1:$G$49,MATCH(orders!$D488,products!$A$1:$A$49,0),MATCH(orders!K$1,products!$A$1:$G$1,0))</f>
        <v>0.5</v>
      </c>
      <c r="L488" s="25">
        <f>INDEX(products!$A$1:$G$49,MATCH(orders!$D488,products!$A$1:$A$49,0),MATCH(orders!L$1,products!$A$1:$G$1,0))</f>
        <v>8.73</v>
      </c>
      <c r="M488" s="22">
        <f>E488*L488</f>
        <v>52.38</v>
      </c>
      <c r="N488" s="6" t="str">
        <f>VLOOKUP(orders!$F488,customers!B$1:I$1001,8,FALSE)</f>
        <v>Yes</v>
      </c>
    </row>
    <row r="489" spans="1:14" x14ac:dyDescent="0.3">
      <c r="A489" s="2" t="s">
        <v>3242</v>
      </c>
      <c r="B489" s="17">
        <v>44093</v>
      </c>
      <c r="C489" s="2" t="s">
        <v>3243</v>
      </c>
      <c r="D489" s="7" t="s">
        <v>6183</v>
      </c>
      <c r="E489" s="2">
        <v>6</v>
      </c>
      <c r="F489" s="2" t="str">
        <f>VLOOKUP(C489,customers!A$1:I$1001,2,FALSE)</f>
        <v>Klarika Egglestone</v>
      </c>
      <c r="G489" s="2" t="str">
        <f>IF(VLOOKUP(C489,customers!A$1:I$1001,3,FALSE)=0," ",VLOOKUP(C489,customers!A$1:I$1001,3,FALSE))</f>
        <v>kegglestonedj@sphinn.com</v>
      </c>
      <c r="H489" s="2" t="str">
        <f>VLOOKUP(C489,customers!A$1:I$1001,7,FALSE)</f>
        <v>Ireland</v>
      </c>
      <c r="I489" s="26" t="str">
        <f>IF(INDEX(products!$A$1:$G$49,MATCH(orders!$D489,products!$A$1:$A$49,0),MATCH(orders!I$1,products!$A$1:$G$1,0))="Rob","Robusta",IF(INDEX(products!$A$1:$G$49,MATCH(orders!$D489,products!$A$1:$A$49,0),MATCH(orders!I$1,products!$A$1:$G$1,0))="Exc","Excelsa",IF(INDEX(products!$A$1:$G$49,MATCH(orders!$D489,products!$A$1:$A$49,0),MATCH(orders!I$1,products!$A$1:$G$1,0))="Ara","Arabica","Liberica")))</f>
        <v>Excelsa</v>
      </c>
      <c r="J489" s="26" t="str">
        <f>IF(INDEX(products!$A$1:$G$49,MATCH(orders!$D489,products!$A$1:$A$49,0),MATCH(orders!J$1,products!$A$1:$G$1,0))="M","Medium",IF(INDEX(products!$A$1:$G$49,MATCH(orders!$D489,products!$A$1:$A$49,0),MATCH(orders!J$1,products!$A$1:$G$1,0))="L","Light","Dark"))</f>
        <v>Dark</v>
      </c>
      <c r="K489" s="27">
        <f>INDEX(products!$A$1:$G$49,MATCH(orders!$D489,products!$A$1:$A$49,0),MATCH(orders!K$1,products!$A$1:$G$1,0))</f>
        <v>1</v>
      </c>
      <c r="L489" s="28">
        <f>INDEX(products!$A$1:$G$49,MATCH(orders!$D489,products!$A$1:$A$49,0),MATCH(orders!L$1,products!$A$1:$G$1,0))</f>
        <v>12.15</v>
      </c>
      <c r="M489" s="21">
        <f>E489*L489</f>
        <v>72.900000000000006</v>
      </c>
      <c r="N489" s="7" t="str">
        <f>VLOOKUP(orders!$F489,customers!B$1:I$1001,8,FALSE)</f>
        <v>No</v>
      </c>
    </row>
    <row r="490" spans="1:14" x14ac:dyDescent="0.3">
      <c r="A490" s="12" t="s">
        <v>3248</v>
      </c>
      <c r="B490" s="18">
        <v>43954</v>
      </c>
      <c r="C490" s="12" t="s">
        <v>3249</v>
      </c>
      <c r="D490" s="6" t="s">
        <v>6174</v>
      </c>
      <c r="E490" s="12">
        <v>5</v>
      </c>
      <c r="F490" s="12" t="str">
        <f>VLOOKUP(C490,customers!A$1:I$1001,2,FALSE)</f>
        <v>Becky Semkins</v>
      </c>
      <c r="G490" s="12" t="str">
        <f>IF(VLOOKUP(C490,customers!A$1:I$1001,3,FALSE)=0," ",VLOOKUP(C490,customers!A$1:I$1001,3,FALSE))</f>
        <v>bsemkinsdk@unc.edu</v>
      </c>
      <c r="H490" s="12" t="str">
        <f>VLOOKUP(C490,customers!A$1:I$1001,7,FALSE)</f>
        <v>Ireland</v>
      </c>
      <c r="I490" s="15" t="str">
        <f>IF(INDEX(products!$A$1:$G$49,MATCH(orders!$D490,products!$A$1:$A$49,0),MATCH(orders!I$1,products!$A$1:$G$1,0))="Rob","Robusta",IF(INDEX(products!$A$1:$G$49,MATCH(orders!$D490,products!$A$1:$A$49,0),MATCH(orders!I$1,products!$A$1:$G$1,0))="Exc","Excelsa",IF(INDEX(products!$A$1:$G$49,MATCH(orders!$D490,products!$A$1:$A$49,0),MATCH(orders!I$1,products!$A$1:$G$1,0))="Ara","Arabica","Liberica")))</f>
        <v>Robusta</v>
      </c>
      <c r="J490" s="15" t="str">
        <f>IF(INDEX(products!$A$1:$G$49,MATCH(orders!$D490,products!$A$1:$A$49,0),MATCH(orders!J$1,products!$A$1:$G$1,0))="M","Medium",IF(INDEX(products!$A$1:$G$49,MATCH(orders!$D490,products!$A$1:$A$49,0),MATCH(orders!J$1,products!$A$1:$G$1,0))="L","Light","Dark"))</f>
        <v>Medium</v>
      </c>
      <c r="K490" s="24">
        <f>INDEX(products!$A$1:$G$49,MATCH(orders!$D490,products!$A$1:$A$49,0),MATCH(orders!K$1,products!$A$1:$G$1,0))</f>
        <v>0.2</v>
      </c>
      <c r="L490" s="25">
        <f>INDEX(products!$A$1:$G$49,MATCH(orders!$D490,products!$A$1:$A$49,0),MATCH(orders!L$1,products!$A$1:$G$1,0))</f>
        <v>2.9849999999999999</v>
      </c>
      <c r="M490" s="22">
        <f>E490*L490</f>
        <v>14.924999999999999</v>
      </c>
      <c r="N490" s="6" t="str">
        <f>VLOOKUP(orders!$F490,customers!B$1:I$1001,8,FALSE)</f>
        <v>Yes</v>
      </c>
    </row>
    <row r="491" spans="1:14" x14ac:dyDescent="0.3">
      <c r="A491" s="2" t="s">
        <v>3254</v>
      </c>
      <c r="B491" s="17">
        <v>43654</v>
      </c>
      <c r="C491" s="2" t="s">
        <v>3255</v>
      </c>
      <c r="D491" s="7" t="s">
        <v>6170</v>
      </c>
      <c r="E491" s="2">
        <v>6</v>
      </c>
      <c r="F491" s="2" t="str">
        <f>VLOOKUP(C491,customers!A$1:I$1001,2,FALSE)</f>
        <v>Sean Lorenzetti</v>
      </c>
      <c r="G491" s="2" t="str">
        <f>IF(VLOOKUP(C491,customers!A$1:I$1001,3,FALSE)=0," ",VLOOKUP(C491,customers!A$1:I$1001,3,FALSE))</f>
        <v>slorenzettidl@is.gd</v>
      </c>
      <c r="H491" s="2" t="str">
        <f>VLOOKUP(C491,customers!A$1:I$1001,7,FALSE)</f>
        <v>United States</v>
      </c>
      <c r="I491" s="26" t="str">
        <f>IF(INDEX(products!$A$1:$G$49,MATCH(orders!$D491,products!$A$1:$A$49,0),MATCH(orders!I$1,products!$A$1:$G$1,0))="Rob","Robusta",IF(INDEX(products!$A$1:$G$49,MATCH(orders!$D491,products!$A$1:$A$49,0),MATCH(orders!I$1,products!$A$1:$G$1,0))="Exc","Excelsa",IF(INDEX(products!$A$1:$G$49,MATCH(orders!$D491,products!$A$1:$A$49,0),MATCH(orders!I$1,products!$A$1:$G$1,0))="Ara","Arabica","Liberica")))</f>
        <v>Liberica</v>
      </c>
      <c r="J491" s="26" t="str">
        <f>IF(INDEX(products!$A$1:$G$49,MATCH(orders!$D491,products!$A$1:$A$49,0),MATCH(orders!J$1,products!$A$1:$G$1,0))="M","Medium",IF(INDEX(products!$A$1:$G$49,MATCH(orders!$D491,products!$A$1:$A$49,0),MATCH(orders!J$1,products!$A$1:$G$1,0))="L","Light","Dark"))</f>
        <v>Light</v>
      </c>
      <c r="K491" s="27">
        <f>INDEX(products!$A$1:$G$49,MATCH(orders!$D491,products!$A$1:$A$49,0),MATCH(orders!K$1,products!$A$1:$G$1,0))</f>
        <v>1</v>
      </c>
      <c r="L491" s="28">
        <f>INDEX(products!$A$1:$G$49,MATCH(orders!$D491,products!$A$1:$A$49,0),MATCH(orders!L$1,products!$A$1:$G$1,0))</f>
        <v>15.85</v>
      </c>
      <c r="M491" s="21">
        <f>E491*L491</f>
        <v>95.1</v>
      </c>
      <c r="N491" s="7" t="str">
        <f>VLOOKUP(orders!$F491,customers!B$1:I$1001,8,FALSE)</f>
        <v>No</v>
      </c>
    </row>
    <row r="492" spans="1:14" x14ac:dyDescent="0.3">
      <c r="A492" s="12" t="s">
        <v>3260</v>
      </c>
      <c r="B492" s="18">
        <v>43764</v>
      </c>
      <c r="C492" s="12" t="s">
        <v>3261</v>
      </c>
      <c r="D492" s="6" t="s">
        <v>6169</v>
      </c>
      <c r="E492" s="12">
        <v>2</v>
      </c>
      <c r="F492" s="12" t="str">
        <f>VLOOKUP(C492,customers!A$1:I$1001,2,FALSE)</f>
        <v>Bob Giannazzi</v>
      </c>
      <c r="G492" s="12" t="str">
        <f>IF(VLOOKUP(C492,customers!A$1:I$1001,3,FALSE)=0," ",VLOOKUP(C492,customers!A$1:I$1001,3,FALSE))</f>
        <v>bgiannazzidm@apple.com</v>
      </c>
      <c r="H492" s="12" t="str">
        <f>VLOOKUP(C492,customers!A$1:I$1001,7,FALSE)</f>
        <v>United States</v>
      </c>
      <c r="I492" s="15" t="str">
        <f>IF(INDEX(products!$A$1:$G$49,MATCH(orders!$D492,products!$A$1:$A$49,0),MATCH(orders!I$1,products!$A$1:$G$1,0))="Rob","Robusta",IF(INDEX(products!$A$1:$G$49,MATCH(orders!$D492,products!$A$1:$A$49,0),MATCH(orders!I$1,products!$A$1:$G$1,0))="Exc","Excelsa",IF(INDEX(products!$A$1:$G$49,MATCH(orders!$D492,products!$A$1:$A$49,0),MATCH(orders!I$1,products!$A$1:$G$1,0))="Ara","Arabica","Liberica")))</f>
        <v>Liberica</v>
      </c>
      <c r="J492" s="15" t="str">
        <f>IF(INDEX(products!$A$1:$G$49,MATCH(orders!$D492,products!$A$1:$A$49,0),MATCH(orders!J$1,products!$A$1:$G$1,0))="M","Medium",IF(INDEX(products!$A$1:$G$49,MATCH(orders!$D492,products!$A$1:$A$49,0),MATCH(orders!J$1,products!$A$1:$G$1,0))="L","Light","Dark"))</f>
        <v>Dark</v>
      </c>
      <c r="K492" s="24">
        <f>INDEX(products!$A$1:$G$49,MATCH(orders!$D492,products!$A$1:$A$49,0),MATCH(orders!K$1,products!$A$1:$G$1,0))</f>
        <v>0.5</v>
      </c>
      <c r="L492" s="25">
        <f>INDEX(products!$A$1:$G$49,MATCH(orders!$D492,products!$A$1:$A$49,0),MATCH(orders!L$1,products!$A$1:$G$1,0))</f>
        <v>7.77</v>
      </c>
      <c r="M492" s="22">
        <f>E492*L492</f>
        <v>15.54</v>
      </c>
      <c r="N492" s="6" t="str">
        <f>VLOOKUP(orders!$F492,customers!B$1:I$1001,8,FALSE)</f>
        <v>No</v>
      </c>
    </row>
    <row r="493" spans="1:14" x14ac:dyDescent="0.3">
      <c r="A493" s="2" t="s">
        <v>3266</v>
      </c>
      <c r="B493" s="17">
        <v>44101</v>
      </c>
      <c r="C493" s="2" t="s">
        <v>3267</v>
      </c>
      <c r="D493" s="7" t="s">
        <v>6150</v>
      </c>
      <c r="E493" s="2">
        <v>6</v>
      </c>
      <c r="F493" s="2" t="str">
        <f>VLOOKUP(C493,customers!A$1:I$1001,2,FALSE)</f>
        <v>Kendra Backshell</v>
      </c>
      <c r="G493" s="2" t="str">
        <f>IF(VLOOKUP(C493,customers!A$1:I$1001,3,FALSE)=0," ",VLOOKUP(C493,customers!A$1:I$1001,3,FALSE))</f>
        <v xml:space="preserve"> </v>
      </c>
      <c r="H493" s="2" t="str">
        <f>VLOOKUP(C493,customers!A$1:I$1001,7,FALSE)</f>
        <v>United States</v>
      </c>
      <c r="I493" s="26" t="str">
        <f>IF(INDEX(products!$A$1:$G$49,MATCH(orders!$D493,products!$A$1:$A$49,0),MATCH(orders!I$1,products!$A$1:$G$1,0))="Rob","Robusta",IF(INDEX(products!$A$1:$G$49,MATCH(orders!$D493,products!$A$1:$A$49,0),MATCH(orders!I$1,products!$A$1:$G$1,0))="Exc","Excelsa",IF(INDEX(products!$A$1:$G$49,MATCH(orders!$D493,products!$A$1:$A$49,0),MATCH(orders!I$1,products!$A$1:$G$1,0))="Ara","Arabica","Liberica")))</f>
        <v>Liberica</v>
      </c>
      <c r="J493" s="26" t="str">
        <f>IF(INDEX(products!$A$1:$G$49,MATCH(orders!$D493,products!$A$1:$A$49,0),MATCH(orders!J$1,products!$A$1:$G$1,0))="M","Medium",IF(INDEX(products!$A$1:$G$49,MATCH(orders!$D493,products!$A$1:$A$49,0),MATCH(orders!J$1,products!$A$1:$G$1,0))="L","Light","Dark"))</f>
        <v>Dark</v>
      </c>
      <c r="K493" s="27">
        <f>INDEX(products!$A$1:$G$49,MATCH(orders!$D493,products!$A$1:$A$49,0),MATCH(orders!K$1,products!$A$1:$G$1,0))</f>
        <v>0.2</v>
      </c>
      <c r="L493" s="28">
        <f>INDEX(products!$A$1:$G$49,MATCH(orders!$D493,products!$A$1:$A$49,0),MATCH(orders!L$1,products!$A$1:$G$1,0))</f>
        <v>3.8849999999999998</v>
      </c>
      <c r="M493" s="21">
        <f>E493*L493</f>
        <v>23.31</v>
      </c>
      <c r="N493" s="7" t="str">
        <f>VLOOKUP(orders!$F493,customers!B$1:I$1001,8,FALSE)</f>
        <v>No</v>
      </c>
    </row>
    <row r="494" spans="1:14" x14ac:dyDescent="0.3">
      <c r="A494" s="12" t="s">
        <v>3271</v>
      </c>
      <c r="B494" s="18">
        <v>44620</v>
      </c>
      <c r="C494" s="12" t="s">
        <v>3272</v>
      </c>
      <c r="D494" s="6" t="s">
        <v>6156</v>
      </c>
      <c r="E494" s="12">
        <v>1</v>
      </c>
      <c r="F494" s="12" t="str">
        <f>VLOOKUP(C494,customers!A$1:I$1001,2,FALSE)</f>
        <v>Uriah Lethbrig</v>
      </c>
      <c r="G494" s="12" t="str">
        <f>IF(VLOOKUP(C494,customers!A$1:I$1001,3,FALSE)=0," ",VLOOKUP(C494,customers!A$1:I$1001,3,FALSE))</f>
        <v>ulethbrigdo@hc360.com</v>
      </c>
      <c r="H494" s="12" t="str">
        <f>VLOOKUP(C494,customers!A$1:I$1001,7,FALSE)</f>
        <v>United States</v>
      </c>
      <c r="I494" s="15" t="str">
        <f>IF(INDEX(products!$A$1:$G$49,MATCH(orders!$D494,products!$A$1:$A$49,0),MATCH(orders!I$1,products!$A$1:$G$1,0))="Rob","Robusta",IF(INDEX(products!$A$1:$G$49,MATCH(orders!$D494,products!$A$1:$A$49,0),MATCH(orders!I$1,products!$A$1:$G$1,0))="Exc","Excelsa",IF(INDEX(products!$A$1:$G$49,MATCH(orders!$D494,products!$A$1:$A$49,0),MATCH(orders!I$1,products!$A$1:$G$1,0))="Ara","Arabica","Liberica")))</f>
        <v>Excelsa</v>
      </c>
      <c r="J494" s="15" t="str">
        <f>IF(INDEX(products!$A$1:$G$49,MATCH(orders!$D494,products!$A$1:$A$49,0),MATCH(orders!J$1,products!$A$1:$G$1,0))="M","Medium",IF(INDEX(products!$A$1:$G$49,MATCH(orders!$D494,products!$A$1:$A$49,0),MATCH(orders!J$1,products!$A$1:$G$1,0))="L","Light","Dark"))</f>
        <v>Medium</v>
      </c>
      <c r="K494" s="24">
        <f>INDEX(products!$A$1:$G$49,MATCH(orders!$D494,products!$A$1:$A$49,0),MATCH(orders!K$1,products!$A$1:$G$1,0))</f>
        <v>0.2</v>
      </c>
      <c r="L494" s="25">
        <f>INDEX(products!$A$1:$G$49,MATCH(orders!$D494,products!$A$1:$A$49,0),MATCH(orders!L$1,products!$A$1:$G$1,0))</f>
        <v>4.125</v>
      </c>
      <c r="M494" s="22">
        <f>E494*L494</f>
        <v>4.125</v>
      </c>
      <c r="N494" s="6" t="str">
        <f>VLOOKUP(orders!$F494,customers!B$1:I$1001,8,FALSE)</f>
        <v>Yes</v>
      </c>
    </row>
    <row r="495" spans="1:14" x14ac:dyDescent="0.3">
      <c r="A495" s="2" t="s">
        <v>3277</v>
      </c>
      <c r="B495" s="17">
        <v>44090</v>
      </c>
      <c r="C495" s="2" t="s">
        <v>3278</v>
      </c>
      <c r="D495" s="7" t="s">
        <v>6146</v>
      </c>
      <c r="E495" s="2">
        <v>6</v>
      </c>
      <c r="F495" s="2" t="str">
        <f>VLOOKUP(C495,customers!A$1:I$1001,2,FALSE)</f>
        <v>Sky Farnish</v>
      </c>
      <c r="G495" s="2" t="str">
        <f>IF(VLOOKUP(C495,customers!A$1:I$1001,3,FALSE)=0," ",VLOOKUP(C495,customers!A$1:I$1001,3,FALSE))</f>
        <v>sfarnishdp@dmoz.org</v>
      </c>
      <c r="H495" s="2" t="str">
        <f>VLOOKUP(C495,customers!A$1:I$1001,7,FALSE)</f>
        <v>United Kingdom</v>
      </c>
      <c r="I495" s="26" t="str">
        <f>IF(INDEX(products!$A$1:$G$49,MATCH(orders!$D495,products!$A$1:$A$49,0),MATCH(orders!I$1,products!$A$1:$G$1,0))="Rob","Robusta",IF(INDEX(products!$A$1:$G$49,MATCH(orders!$D495,products!$A$1:$A$49,0),MATCH(orders!I$1,products!$A$1:$G$1,0))="Exc","Excelsa",IF(INDEX(products!$A$1:$G$49,MATCH(orders!$D495,products!$A$1:$A$49,0),MATCH(orders!I$1,products!$A$1:$G$1,0))="Ara","Arabica","Liberica")))</f>
        <v>Robusta</v>
      </c>
      <c r="J495" s="26" t="str">
        <f>IF(INDEX(products!$A$1:$G$49,MATCH(orders!$D495,products!$A$1:$A$49,0),MATCH(orders!J$1,products!$A$1:$G$1,0))="M","Medium",IF(INDEX(products!$A$1:$G$49,MATCH(orders!$D495,products!$A$1:$A$49,0),MATCH(orders!J$1,products!$A$1:$G$1,0))="L","Light","Dark"))</f>
        <v>Medium</v>
      </c>
      <c r="K495" s="27">
        <f>INDEX(products!$A$1:$G$49,MATCH(orders!$D495,products!$A$1:$A$49,0),MATCH(orders!K$1,products!$A$1:$G$1,0))</f>
        <v>0.5</v>
      </c>
      <c r="L495" s="28">
        <f>INDEX(products!$A$1:$G$49,MATCH(orders!$D495,products!$A$1:$A$49,0),MATCH(orders!L$1,products!$A$1:$G$1,0))</f>
        <v>5.97</v>
      </c>
      <c r="M495" s="21">
        <f>E495*L495</f>
        <v>35.82</v>
      </c>
      <c r="N495" s="7" t="str">
        <f>VLOOKUP(orders!$F495,customers!B$1:I$1001,8,FALSE)</f>
        <v>No</v>
      </c>
    </row>
    <row r="496" spans="1:14" x14ac:dyDescent="0.3">
      <c r="A496" s="12" t="s">
        <v>3283</v>
      </c>
      <c r="B496" s="18">
        <v>44132</v>
      </c>
      <c r="C496" s="12" t="s">
        <v>3284</v>
      </c>
      <c r="D496" s="6" t="s">
        <v>6170</v>
      </c>
      <c r="E496" s="12">
        <v>2</v>
      </c>
      <c r="F496" s="12" t="str">
        <f>VLOOKUP(C496,customers!A$1:I$1001,2,FALSE)</f>
        <v>Felicia Jecock</v>
      </c>
      <c r="G496" s="12" t="str">
        <f>IF(VLOOKUP(C496,customers!A$1:I$1001,3,FALSE)=0," ",VLOOKUP(C496,customers!A$1:I$1001,3,FALSE))</f>
        <v>fjecockdq@unicef.org</v>
      </c>
      <c r="H496" s="12" t="str">
        <f>VLOOKUP(C496,customers!A$1:I$1001,7,FALSE)</f>
        <v>United States</v>
      </c>
      <c r="I496" s="15" t="str">
        <f>IF(INDEX(products!$A$1:$G$49,MATCH(orders!$D496,products!$A$1:$A$49,0),MATCH(orders!I$1,products!$A$1:$G$1,0))="Rob","Robusta",IF(INDEX(products!$A$1:$G$49,MATCH(orders!$D496,products!$A$1:$A$49,0),MATCH(orders!I$1,products!$A$1:$G$1,0))="Exc","Excelsa",IF(INDEX(products!$A$1:$G$49,MATCH(orders!$D496,products!$A$1:$A$49,0),MATCH(orders!I$1,products!$A$1:$G$1,0))="Ara","Arabica","Liberica")))</f>
        <v>Liberica</v>
      </c>
      <c r="J496" s="15" t="str">
        <f>IF(INDEX(products!$A$1:$G$49,MATCH(orders!$D496,products!$A$1:$A$49,0),MATCH(orders!J$1,products!$A$1:$G$1,0))="M","Medium",IF(INDEX(products!$A$1:$G$49,MATCH(orders!$D496,products!$A$1:$A$49,0),MATCH(orders!J$1,products!$A$1:$G$1,0))="L","Light","Dark"))</f>
        <v>Light</v>
      </c>
      <c r="K496" s="24">
        <f>INDEX(products!$A$1:$G$49,MATCH(orders!$D496,products!$A$1:$A$49,0),MATCH(orders!K$1,products!$A$1:$G$1,0))</f>
        <v>1</v>
      </c>
      <c r="L496" s="25">
        <f>INDEX(products!$A$1:$G$49,MATCH(orders!$D496,products!$A$1:$A$49,0),MATCH(orders!L$1,products!$A$1:$G$1,0))</f>
        <v>15.85</v>
      </c>
      <c r="M496" s="22">
        <f>E496*L496</f>
        <v>31.7</v>
      </c>
      <c r="N496" s="6" t="str">
        <f>VLOOKUP(orders!$F496,customers!B$1:I$1001,8,FALSE)</f>
        <v>No</v>
      </c>
    </row>
    <row r="497" spans="1:14" x14ac:dyDescent="0.3">
      <c r="A497" s="2" t="s">
        <v>3289</v>
      </c>
      <c r="B497" s="17">
        <v>43710</v>
      </c>
      <c r="C497" s="2" t="s">
        <v>3290</v>
      </c>
      <c r="D497" s="7" t="s">
        <v>6170</v>
      </c>
      <c r="E497" s="2">
        <v>5</v>
      </c>
      <c r="F497" s="2" t="str">
        <f>VLOOKUP(C497,customers!A$1:I$1001,2,FALSE)</f>
        <v>Currey MacAllister</v>
      </c>
      <c r="G497" s="2" t="str">
        <f>IF(VLOOKUP(C497,customers!A$1:I$1001,3,FALSE)=0," ",VLOOKUP(C497,customers!A$1:I$1001,3,FALSE))</f>
        <v xml:space="preserve"> </v>
      </c>
      <c r="H497" s="2" t="str">
        <f>VLOOKUP(C497,customers!A$1:I$1001,7,FALSE)</f>
        <v>United States</v>
      </c>
      <c r="I497" s="26" t="str">
        <f>IF(INDEX(products!$A$1:$G$49,MATCH(orders!$D497,products!$A$1:$A$49,0),MATCH(orders!I$1,products!$A$1:$G$1,0))="Rob","Robusta",IF(INDEX(products!$A$1:$G$49,MATCH(orders!$D497,products!$A$1:$A$49,0),MATCH(orders!I$1,products!$A$1:$G$1,0))="Exc","Excelsa",IF(INDEX(products!$A$1:$G$49,MATCH(orders!$D497,products!$A$1:$A$49,0),MATCH(orders!I$1,products!$A$1:$G$1,0))="Ara","Arabica","Liberica")))</f>
        <v>Liberica</v>
      </c>
      <c r="J497" s="26" t="str">
        <f>IF(INDEX(products!$A$1:$G$49,MATCH(orders!$D497,products!$A$1:$A$49,0),MATCH(orders!J$1,products!$A$1:$G$1,0))="M","Medium",IF(INDEX(products!$A$1:$G$49,MATCH(orders!$D497,products!$A$1:$A$49,0),MATCH(orders!J$1,products!$A$1:$G$1,0))="L","Light","Dark"))</f>
        <v>Light</v>
      </c>
      <c r="K497" s="27">
        <f>INDEX(products!$A$1:$G$49,MATCH(orders!$D497,products!$A$1:$A$49,0),MATCH(orders!K$1,products!$A$1:$G$1,0))</f>
        <v>1</v>
      </c>
      <c r="L497" s="28">
        <f>INDEX(products!$A$1:$G$49,MATCH(orders!$D497,products!$A$1:$A$49,0),MATCH(orders!L$1,products!$A$1:$G$1,0))</f>
        <v>15.85</v>
      </c>
      <c r="M497" s="21">
        <f>E497*L497</f>
        <v>79.25</v>
      </c>
      <c r="N497" s="7" t="str">
        <f>VLOOKUP(orders!$F497,customers!B$1:I$1001,8,FALSE)</f>
        <v>Yes</v>
      </c>
    </row>
    <row r="498" spans="1:14" x14ac:dyDescent="0.3">
      <c r="A498" s="12" t="s">
        <v>3294</v>
      </c>
      <c r="B498" s="18">
        <v>44438</v>
      </c>
      <c r="C498" s="12" t="s">
        <v>3295</v>
      </c>
      <c r="D498" s="6" t="s">
        <v>6153</v>
      </c>
      <c r="E498" s="12">
        <v>3</v>
      </c>
      <c r="F498" s="12" t="str">
        <f>VLOOKUP(C498,customers!A$1:I$1001,2,FALSE)</f>
        <v>Hamlen Pallister</v>
      </c>
      <c r="G498" s="12" t="str">
        <f>IF(VLOOKUP(C498,customers!A$1:I$1001,3,FALSE)=0," ",VLOOKUP(C498,customers!A$1:I$1001,3,FALSE))</f>
        <v>hpallisterds@ning.com</v>
      </c>
      <c r="H498" s="12" t="str">
        <f>VLOOKUP(C498,customers!A$1:I$1001,7,FALSE)</f>
        <v>United States</v>
      </c>
      <c r="I498" s="15" t="str">
        <f>IF(INDEX(products!$A$1:$G$49,MATCH(orders!$D498,products!$A$1:$A$49,0),MATCH(orders!I$1,products!$A$1:$G$1,0))="Rob","Robusta",IF(INDEX(products!$A$1:$G$49,MATCH(orders!$D498,products!$A$1:$A$49,0),MATCH(orders!I$1,products!$A$1:$G$1,0))="Exc","Excelsa",IF(INDEX(products!$A$1:$G$49,MATCH(orders!$D498,products!$A$1:$A$49,0),MATCH(orders!I$1,products!$A$1:$G$1,0))="Ara","Arabica","Liberica")))</f>
        <v>Excelsa</v>
      </c>
      <c r="J498" s="15" t="str">
        <f>IF(INDEX(products!$A$1:$G$49,MATCH(orders!$D498,products!$A$1:$A$49,0),MATCH(orders!J$1,products!$A$1:$G$1,0))="M","Medium",IF(INDEX(products!$A$1:$G$49,MATCH(orders!$D498,products!$A$1:$A$49,0),MATCH(orders!J$1,products!$A$1:$G$1,0))="L","Light","Dark"))</f>
        <v>Dark</v>
      </c>
      <c r="K498" s="24">
        <f>INDEX(products!$A$1:$G$49,MATCH(orders!$D498,products!$A$1:$A$49,0),MATCH(orders!K$1,products!$A$1:$G$1,0))</f>
        <v>0.2</v>
      </c>
      <c r="L498" s="25">
        <f>INDEX(products!$A$1:$G$49,MATCH(orders!$D498,products!$A$1:$A$49,0),MATCH(orders!L$1,products!$A$1:$G$1,0))</f>
        <v>3.645</v>
      </c>
      <c r="M498" s="22">
        <f>E498*L498</f>
        <v>10.935</v>
      </c>
      <c r="N498" s="6" t="str">
        <f>VLOOKUP(orders!$F498,customers!B$1:I$1001,8,FALSE)</f>
        <v>No</v>
      </c>
    </row>
    <row r="499" spans="1:14" x14ac:dyDescent="0.3">
      <c r="A499" s="2" t="s">
        <v>3300</v>
      </c>
      <c r="B499" s="17">
        <v>44351</v>
      </c>
      <c r="C499" s="2" t="s">
        <v>3301</v>
      </c>
      <c r="D499" s="7" t="s">
        <v>6147</v>
      </c>
      <c r="E499" s="2">
        <v>4</v>
      </c>
      <c r="F499" s="2" t="str">
        <f>VLOOKUP(C499,customers!A$1:I$1001,2,FALSE)</f>
        <v>Chantal Mersh</v>
      </c>
      <c r="G499" s="2" t="str">
        <f>IF(VLOOKUP(C499,customers!A$1:I$1001,3,FALSE)=0," ",VLOOKUP(C499,customers!A$1:I$1001,3,FALSE))</f>
        <v>cmershdt@drupal.org</v>
      </c>
      <c r="H499" s="2" t="str">
        <f>VLOOKUP(C499,customers!A$1:I$1001,7,FALSE)</f>
        <v>Ireland</v>
      </c>
      <c r="I499" s="26" t="str">
        <f>IF(INDEX(products!$A$1:$G$49,MATCH(orders!$D499,products!$A$1:$A$49,0),MATCH(orders!I$1,products!$A$1:$G$1,0))="Rob","Robusta",IF(INDEX(products!$A$1:$G$49,MATCH(orders!$D499,products!$A$1:$A$49,0),MATCH(orders!I$1,products!$A$1:$G$1,0))="Exc","Excelsa",IF(INDEX(products!$A$1:$G$49,MATCH(orders!$D499,products!$A$1:$A$49,0),MATCH(orders!I$1,products!$A$1:$G$1,0))="Ara","Arabica","Liberica")))</f>
        <v>Arabica</v>
      </c>
      <c r="J499" s="26" t="str">
        <f>IF(INDEX(products!$A$1:$G$49,MATCH(orders!$D499,products!$A$1:$A$49,0),MATCH(orders!J$1,products!$A$1:$G$1,0))="M","Medium",IF(INDEX(products!$A$1:$G$49,MATCH(orders!$D499,products!$A$1:$A$49,0),MATCH(orders!J$1,products!$A$1:$G$1,0))="L","Light","Dark"))</f>
        <v>Dark</v>
      </c>
      <c r="K499" s="27">
        <f>INDEX(products!$A$1:$G$49,MATCH(orders!$D499,products!$A$1:$A$49,0),MATCH(orders!K$1,products!$A$1:$G$1,0))</f>
        <v>1</v>
      </c>
      <c r="L499" s="28">
        <f>INDEX(products!$A$1:$G$49,MATCH(orders!$D499,products!$A$1:$A$49,0),MATCH(orders!L$1,products!$A$1:$G$1,0))</f>
        <v>9.9499999999999993</v>
      </c>
      <c r="M499" s="21">
        <f>E499*L499</f>
        <v>39.799999999999997</v>
      </c>
      <c r="N499" s="7" t="str">
        <f>VLOOKUP(orders!$F499,customers!B$1:I$1001,8,FALSE)</f>
        <v>No</v>
      </c>
    </row>
    <row r="500" spans="1:14" x14ac:dyDescent="0.3">
      <c r="A500" s="12" t="s">
        <v>3307</v>
      </c>
      <c r="B500" s="18">
        <v>44159</v>
      </c>
      <c r="C500" s="12" t="s">
        <v>3368</v>
      </c>
      <c r="D500" s="6" t="s">
        <v>6138</v>
      </c>
      <c r="E500" s="12">
        <v>5</v>
      </c>
      <c r="F500" s="12" t="str">
        <f>VLOOKUP(C500,customers!A$1:I$1001,2,FALSE)</f>
        <v>Marja Urion</v>
      </c>
      <c r="G500" s="12" t="str">
        <f>IF(VLOOKUP(C500,customers!A$1:I$1001,3,FALSE)=0," ",VLOOKUP(C500,customers!A$1:I$1001,3,FALSE))</f>
        <v>murione5@alexa.com</v>
      </c>
      <c r="H500" s="12" t="str">
        <f>VLOOKUP(C500,customers!A$1:I$1001,7,FALSE)</f>
        <v>Ireland</v>
      </c>
      <c r="I500" s="15" t="str">
        <f>IF(INDEX(products!$A$1:$G$49,MATCH(orders!$D500,products!$A$1:$A$49,0),MATCH(orders!I$1,products!$A$1:$G$1,0))="Rob","Robusta",IF(INDEX(products!$A$1:$G$49,MATCH(orders!$D500,products!$A$1:$A$49,0),MATCH(orders!I$1,products!$A$1:$G$1,0))="Exc","Excelsa",IF(INDEX(products!$A$1:$G$49,MATCH(orders!$D500,products!$A$1:$A$49,0),MATCH(orders!I$1,products!$A$1:$G$1,0))="Ara","Arabica","Liberica")))</f>
        <v>Robusta</v>
      </c>
      <c r="J500" s="15" t="str">
        <f>IF(INDEX(products!$A$1:$G$49,MATCH(orders!$D500,products!$A$1:$A$49,0),MATCH(orders!J$1,products!$A$1:$G$1,0))="M","Medium",IF(INDEX(products!$A$1:$G$49,MATCH(orders!$D500,products!$A$1:$A$49,0),MATCH(orders!J$1,products!$A$1:$G$1,0))="L","Light","Dark"))</f>
        <v>Medium</v>
      </c>
      <c r="K500" s="24">
        <f>INDEX(products!$A$1:$G$49,MATCH(orders!$D500,products!$A$1:$A$49,0),MATCH(orders!K$1,products!$A$1:$G$1,0))</f>
        <v>1</v>
      </c>
      <c r="L500" s="25">
        <f>INDEX(products!$A$1:$G$49,MATCH(orders!$D500,products!$A$1:$A$49,0),MATCH(orders!L$1,products!$A$1:$G$1,0))</f>
        <v>9.9499999999999993</v>
      </c>
      <c r="M500" s="22">
        <f>E500*L500</f>
        <v>49.75</v>
      </c>
      <c r="N500" s="6" t="str">
        <f>VLOOKUP(orders!$F500,customers!B$1:I$1001,8,FALSE)</f>
        <v>Yes</v>
      </c>
    </row>
    <row r="501" spans="1:14" x14ac:dyDescent="0.3">
      <c r="A501" s="2" t="s">
        <v>3313</v>
      </c>
      <c r="B501" s="17">
        <v>44003</v>
      </c>
      <c r="C501" s="2" t="s">
        <v>3314</v>
      </c>
      <c r="D501" s="7" t="s">
        <v>6163</v>
      </c>
      <c r="E501" s="2">
        <v>3</v>
      </c>
      <c r="F501" s="2" t="str">
        <f>VLOOKUP(C501,customers!A$1:I$1001,2,FALSE)</f>
        <v>Malynda Purbrick</v>
      </c>
      <c r="G501" s="2" t="str">
        <f>IF(VLOOKUP(C501,customers!A$1:I$1001,3,FALSE)=0," ",VLOOKUP(C501,customers!A$1:I$1001,3,FALSE))</f>
        <v xml:space="preserve"> </v>
      </c>
      <c r="H501" s="2" t="str">
        <f>VLOOKUP(C501,customers!A$1:I$1001,7,FALSE)</f>
        <v>Ireland</v>
      </c>
      <c r="I501" s="26" t="str">
        <f>IF(INDEX(products!$A$1:$G$49,MATCH(orders!$D501,products!$A$1:$A$49,0),MATCH(orders!I$1,products!$A$1:$G$1,0))="Rob","Robusta",IF(INDEX(products!$A$1:$G$49,MATCH(orders!$D501,products!$A$1:$A$49,0),MATCH(orders!I$1,products!$A$1:$G$1,0))="Exc","Excelsa",IF(INDEX(products!$A$1:$G$49,MATCH(orders!$D501,products!$A$1:$A$49,0),MATCH(orders!I$1,products!$A$1:$G$1,0))="Ara","Arabica","Liberica")))</f>
        <v>Robusta</v>
      </c>
      <c r="J501" s="26" t="str">
        <f>IF(INDEX(products!$A$1:$G$49,MATCH(orders!$D501,products!$A$1:$A$49,0),MATCH(orders!J$1,products!$A$1:$G$1,0))="M","Medium",IF(INDEX(products!$A$1:$G$49,MATCH(orders!$D501,products!$A$1:$A$49,0),MATCH(orders!J$1,products!$A$1:$G$1,0))="L","Light","Dark"))</f>
        <v>Dark</v>
      </c>
      <c r="K501" s="27">
        <f>INDEX(products!$A$1:$G$49,MATCH(orders!$D501,products!$A$1:$A$49,0),MATCH(orders!K$1,products!$A$1:$G$1,0))</f>
        <v>0.2</v>
      </c>
      <c r="L501" s="28">
        <f>INDEX(products!$A$1:$G$49,MATCH(orders!$D501,products!$A$1:$A$49,0),MATCH(orders!L$1,products!$A$1:$G$1,0))</f>
        <v>2.6849999999999996</v>
      </c>
      <c r="M501" s="21">
        <f>E501*L501</f>
        <v>8.0549999999999997</v>
      </c>
      <c r="N501" s="7" t="str">
        <f>VLOOKUP(orders!$F501,customers!B$1:I$1001,8,FALSE)</f>
        <v>Yes</v>
      </c>
    </row>
    <row r="502" spans="1:14" x14ac:dyDescent="0.3">
      <c r="A502" s="12" t="s">
        <v>3318</v>
      </c>
      <c r="B502" s="18">
        <v>44025</v>
      </c>
      <c r="C502" s="12" t="s">
        <v>3319</v>
      </c>
      <c r="D502" s="6" t="s">
        <v>6179</v>
      </c>
      <c r="E502" s="12">
        <v>4</v>
      </c>
      <c r="F502" s="12" t="str">
        <f>VLOOKUP(C502,customers!A$1:I$1001,2,FALSE)</f>
        <v>Alf Housaman</v>
      </c>
      <c r="G502" s="12" t="str">
        <f>IF(VLOOKUP(C502,customers!A$1:I$1001,3,FALSE)=0," ",VLOOKUP(C502,customers!A$1:I$1001,3,FALSE))</f>
        <v xml:space="preserve"> </v>
      </c>
      <c r="H502" s="12" t="str">
        <f>VLOOKUP(C502,customers!A$1:I$1001,7,FALSE)</f>
        <v>United States</v>
      </c>
      <c r="I502" s="15" t="str">
        <f>IF(INDEX(products!$A$1:$G$49,MATCH(orders!$D502,products!$A$1:$A$49,0),MATCH(orders!I$1,products!$A$1:$G$1,0))="Rob","Robusta",IF(INDEX(products!$A$1:$G$49,MATCH(orders!$D502,products!$A$1:$A$49,0),MATCH(orders!I$1,products!$A$1:$G$1,0))="Exc","Excelsa",IF(INDEX(products!$A$1:$G$49,MATCH(orders!$D502,products!$A$1:$A$49,0),MATCH(orders!I$1,products!$A$1:$G$1,0))="Ara","Arabica","Liberica")))</f>
        <v>Robusta</v>
      </c>
      <c r="J502" s="15" t="str">
        <f>IF(INDEX(products!$A$1:$G$49,MATCH(orders!$D502,products!$A$1:$A$49,0),MATCH(orders!J$1,products!$A$1:$G$1,0))="M","Medium",IF(INDEX(products!$A$1:$G$49,MATCH(orders!$D502,products!$A$1:$A$49,0),MATCH(orders!J$1,products!$A$1:$G$1,0))="L","Light","Dark"))</f>
        <v>Light</v>
      </c>
      <c r="K502" s="24">
        <f>INDEX(products!$A$1:$G$49,MATCH(orders!$D502,products!$A$1:$A$49,0),MATCH(orders!K$1,products!$A$1:$G$1,0))</f>
        <v>1</v>
      </c>
      <c r="L502" s="25">
        <f>INDEX(products!$A$1:$G$49,MATCH(orders!$D502,products!$A$1:$A$49,0),MATCH(orders!L$1,products!$A$1:$G$1,0))</f>
        <v>11.95</v>
      </c>
      <c r="M502" s="22">
        <f>E502*L502</f>
        <v>47.8</v>
      </c>
      <c r="N502" s="6" t="str">
        <f>VLOOKUP(orders!$F502,customers!B$1:I$1001,8,FALSE)</f>
        <v>No</v>
      </c>
    </row>
    <row r="503" spans="1:14" x14ac:dyDescent="0.3">
      <c r="A503" s="2" t="s">
        <v>3323</v>
      </c>
      <c r="B503" s="17">
        <v>43467</v>
      </c>
      <c r="C503" s="2" t="s">
        <v>3324</v>
      </c>
      <c r="D503" s="7" t="s">
        <v>6174</v>
      </c>
      <c r="E503" s="2">
        <v>4</v>
      </c>
      <c r="F503" s="2" t="str">
        <f>VLOOKUP(C503,customers!A$1:I$1001,2,FALSE)</f>
        <v>Gladi Ducker</v>
      </c>
      <c r="G503" s="2" t="str">
        <f>IF(VLOOKUP(C503,customers!A$1:I$1001,3,FALSE)=0," ",VLOOKUP(C503,customers!A$1:I$1001,3,FALSE))</f>
        <v>gduckerdx@patch.com</v>
      </c>
      <c r="H503" s="2" t="str">
        <f>VLOOKUP(C503,customers!A$1:I$1001,7,FALSE)</f>
        <v>United Kingdom</v>
      </c>
      <c r="I503" s="26" t="str">
        <f>IF(INDEX(products!$A$1:$G$49,MATCH(orders!$D503,products!$A$1:$A$49,0),MATCH(orders!I$1,products!$A$1:$G$1,0))="Rob","Robusta",IF(INDEX(products!$A$1:$G$49,MATCH(orders!$D503,products!$A$1:$A$49,0),MATCH(orders!I$1,products!$A$1:$G$1,0))="Exc","Excelsa",IF(INDEX(products!$A$1:$G$49,MATCH(orders!$D503,products!$A$1:$A$49,0),MATCH(orders!I$1,products!$A$1:$G$1,0))="Ara","Arabica","Liberica")))</f>
        <v>Robusta</v>
      </c>
      <c r="J503" s="26" t="str">
        <f>IF(INDEX(products!$A$1:$G$49,MATCH(orders!$D503,products!$A$1:$A$49,0),MATCH(orders!J$1,products!$A$1:$G$1,0))="M","Medium",IF(INDEX(products!$A$1:$G$49,MATCH(orders!$D503,products!$A$1:$A$49,0),MATCH(orders!J$1,products!$A$1:$G$1,0))="L","Light","Dark"))</f>
        <v>Medium</v>
      </c>
      <c r="K503" s="27">
        <f>INDEX(products!$A$1:$G$49,MATCH(orders!$D503,products!$A$1:$A$49,0),MATCH(orders!K$1,products!$A$1:$G$1,0))</f>
        <v>0.2</v>
      </c>
      <c r="L503" s="28">
        <f>INDEX(products!$A$1:$G$49,MATCH(orders!$D503,products!$A$1:$A$49,0),MATCH(orders!L$1,products!$A$1:$G$1,0))</f>
        <v>2.9849999999999999</v>
      </c>
      <c r="M503" s="21">
        <f>E503*L503</f>
        <v>11.94</v>
      </c>
      <c r="N503" s="7" t="str">
        <f>VLOOKUP(orders!$F503,customers!B$1:I$1001,8,FALSE)</f>
        <v>No</v>
      </c>
    </row>
    <row r="504" spans="1:14" x14ac:dyDescent="0.3">
      <c r="A504" s="12" t="s">
        <v>3323</v>
      </c>
      <c r="B504" s="18">
        <v>43467</v>
      </c>
      <c r="C504" s="12" t="s">
        <v>3324</v>
      </c>
      <c r="D504" s="6" t="s">
        <v>6156</v>
      </c>
      <c r="E504" s="12">
        <v>4</v>
      </c>
      <c r="F504" s="12" t="str">
        <f>VLOOKUP(C504,customers!A$1:I$1001,2,FALSE)</f>
        <v>Gladi Ducker</v>
      </c>
      <c r="G504" s="12" t="str">
        <f>IF(VLOOKUP(C504,customers!A$1:I$1001,3,FALSE)=0," ",VLOOKUP(C504,customers!A$1:I$1001,3,FALSE))</f>
        <v>gduckerdx@patch.com</v>
      </c>
      <c r="H504" s="12" t="str">
        <f>VLOOKUP(C504,customers!A$1:I$1001,7,FALSE)</f>
        <v>United Kingdom</v>
      </c>
      <c r="I504" s="15" t="str">
        <f>IF(INDEX(products!$A$1:$G$49,MATCH(orders!$D504,products!$A$1:$A$49,0),MATCH(orders!I$1,products!$A$1:$G$1,0))="Rob","Robusta",IF(INDEX(products!$A$1:$G$49,MATCH(orders!$D504,products!$A$1:$A$49,0),MATCH(orders!I$1,products!$A$1:$G$1,0))="Exc","Excelsa",IF(INDEX(products!$A$1:$G$49,MATCH(orders!$D504,products!$A$1:$A$49,0),MATCH(orders!I$1,products!$A$1:$G$1,0))="Ara","Arabica","Liberica")))</f>
        <v>Excelsa</v>
      </c>
      <c r="J504" s="15" t="str">
        <f>IF(INDEX(products!$A$1:$G$49,MATCH(orders!$D504,products!$A$1:$A$49,0),MATCH(orders!J$1,products!$A$1:$G$1,0))="M","Medium",IF(INDEX(products!$A$1:$G$49,MATCH(orders!$D504,products!$A$1:$A$49,0),MATCH(orders!J$1,products!$A$1:$G$1,0))="L","Light","Dark"))</f>
        <v>Medium</v>
      </c>
      <c r="K504" s="24">
        <f>INDEX(products!$A$1:$G$49,MATCH(orders!$D504,products!$A$1:$A$49,0),MATCH(orders!K$1,products!$A$1:$G$1,0))</f>
        <v>0.2</v>
      </c>
      <c r="L504" s="25">
        <f>INDEX(products!$A$1:$G$49,MATCH(orders!$D504,products!$A$1:$A$49,0),MATCH(orders!L$1,products!$A$1:$G$1,0))</f>
        <v>4.125</v>
      </c>
      <c r="M504" s="22">
        <f>E504*L504</f>
        <v>16.5</v>
      </c>
      <c r="N504" s="6" t="str">
        <f>VLOOKUP(orders!$F504,customers!B$1:I$1001,8,FALSE)</f>
        <v>No</v>
      </c>
    </row>
    <row r="505" spans="1:14" x14ac:dyDescent="0.3">
      <c r="A505" s="2" t="s">
        <v>3323</v>
      </c>
      <c r="B505" s="17">
        <v>43467</v>
      </c>
      <c r="C505" s="2" t="s">
        <v>3324</v>
      </c>
      <c r="D505" s="7" t="s">
        <v>6143</v>
      </c>
      <c r="E505" s="2">
        <v>4</v>
      </c>
      <c r="F505" s="2" t="str">
        <f>VLOOKUP(C505,customers!A$1:I$1001,2,FALSE)</f>
        <v>Gladi Ducker</v>
      </c>
      <c r="G505" s="2" t="str">
        <f>IF(VLOOKUP(C505,customers!A$1:I$1001,3,FALSE)=0," ",VLOOKUP(C505,customers!A$1:I$1001,3,FALSE))</f>
        <v>gduckerdx@patch.com</v>
      </c>
      <c r="H505" s="2" t="str">
        <f>VLOOKUP(C505,customers!A$1:I$1001,7,FALSE)</f>
        <v>United Kingdom</v>
      </c>
      <c r="I505" s="26" t="str">
        <f>IF(INDEX(products!$A$1:$G$49,MATCH(orders!$D505,products!$A$1:$A$49,0),MATCH(orders!I$1,products!$A$1:$G$1,0))="Rob","Robusta",IF(INDEX(products!$A$1:$G$49,MATCH(orders!$D505,products!$A$1:$A$49,0),MATCH(orders!I$1,products!$A$1:$G$1,0))="Exc","Excelsa",IF(INDEX(products!$A$1:$G$49,MATCH(orders!$D505,products!$A$1:$A$49,0),MATCH(orders!I$1,products!$A$1:$G$1,0))="Ara","Arabica","Liberica")))</f>
        <v>Liberica</v>
      </c>
      <c r="J505" s="26" t="str">
        <f>IF(INDEX(products!$A$1:$G$49,MATCH(orders!$D505,products!$A$1:$A$49,0),MATCH(orders!J$1,products!$A$1:$G$1,0))="M","Medium",IF(INDEX(products!$A$1:$G$49,MATCH(orders!$D505,products!$A$1:$A$49,0),MATCH(orders!J$1,products!$A$1:$G$1,0))="L","Light","Dark"))</f>
        <v>Dark</v>
      </c>
      <c r="K505" s="27">
        <f>INDEX(products!$A$1:$G$49,MATCH(orders!$D505,products!$A$1:$A$49,0),MATCH(orders!K$1,products!$A$1:$G$1,0))</f>
        <v>1</v>
      </c>
      <c r="L505" s="28">
        <f>INDEX(products!$A$1:$G$49,MATCH(orders!$D505,products!$A$1:$A$49,0),MATCH(orders!L$1,products!$A$1:$G$1,0))</f>
        <v>12.95</v>
      </c>
      <c r="M505" s="21">
        <f>E505*L505</f>
        <v>51.8</v>
      </c>
      <c r="N505" s="7" t="str">
        <f>VLOOKUP(orders!$F505,customers!B$1:I$1001,8,FALSE)</f>
        <v>No</v>
      </c>
    </row>
    <row r="506" spans="1:14" x14ac:dyDescent="0.3">
      <c r="A506" s="12" t="s">
        <v>3323</v>
      </c>
      <c r="B506" s="18">
        <v>43467</v>
      </c>
      <c r="C506" s="12" t="s">
        <v>3324</v>
      </c>
      <c r="D506" s="6" t="s">
        <v>6145</v>
      </c>
      <c r="E506" s="12">
        <v>3</v>
      </c>
      <c r="F506" s="12" t="str">
        <f>VLOOKUP(C506,customers!A$1:I$1001,2,FALSE)</f>
        <v>Gladi Ducker</v>
      </c>
      <c r="G506" s="12" t="str">
        <f>IF(VLOOKUP(C506,customers!A$1:I$1001,3,FALSE)=0," ",VLOOKUP(C506,customers!A$1:I$1001,3,FALSE))</f>
        <v>gduckerdx@patch.com</v>
      </c>
      <c r="H506" s="12" t="str">
        <f>VLOOKUP(C506,customers!A$1:I$1001,7,FALSE)</f>
        <v>United Kingdom</v>
      </c>
      <c r="I506" s="15" t="str">
        <f>IF(INDEX(products!$A$1:$G$49,MATCH(orders!$D506,products!$A$1:$A$49,0),MATCH(orders!I$1,products!$A$1:$G$1,0))="Rob","Robusta",IF(INDEX(products!$A$1:$G$49,MATCH(orders!$D506,products!$A$1:$A$49,0),MATCH(orders!I$1,products!$A$1:$G$1,0))="Exc","Excelsa",IF(INDEX(products!$A$1:$G$49,MATCH(orders!$D506,products!$A$1:$A$49,0),MATCH(orders!I$1,products!$A$1:$G$1,0))="Ara","Arabica","Liberica")))</f>
        <v>Liberica</v>
      </c>
      <c r="J506" s="15" t="str">
        <f>IF(INDEX(products!$A$1:$G$49,MATCH(orders!$D506,products!$A$1:$A$49,0),MATCH(orders!J$1,products!$A$1:$G$1,0))="M","Medium",IF(INDEX(products!$A$1:$G$49,MATCH(orders!$D506,products!$A$1:$A$49,0),MATCH(orders!J$1,products!$A$1:$G$1,0))="L","Light","Dark"))</f>
        <v>Light</v>
      </c>
      <c r="K506" s="24">
        <f>INDEX(products!$A$1:$G$49,MATCH(orders!$D506,products!$A$1:$A$49,0),MATCH(orders!K$1,products!$A$1:$G$1,0))</f>
        <v>0.2</v>
      </c>
      <c r="L506" s="25">
        <f>INDEX(products!$A$1:$G$49,MATCH(orders!$D506,products!$A$1:$A$49,0),MATCH(orders!L$1,products!$A$1:$G$1,0))</f>
        <v>4.7549999999999999</v>
      </c>
      <c r="M506" s="22">
        <f>E506*L506</f>
        <v>14.265000000000001</v>
      </c>
      <c r="N506" s="6" t="str">
        <f>VLOOKUP(orders!$F506,customers!B$1:I$1001,8,FALSE)</f>
        <v>No</v>
      </c>
    </row>
    <row r="507" spans="1:14" x14ac:dyDescent="0.3">
      <c r="A507" s="2" t="s">
        <v>3343</v>
      </c>
      <c r="B507" s="17">
        <v>44609</v>
      </c>
      <c r="C507" s="2" t="s">
        <v>3344</v>
      </c>
      <c r="D507" s="7" t="s">
        <v>6159</v>
      </c>
      <c r="E507" s="2">
        <v>6</v>
      </c>
      <c r="F507" s="2" t="str">
        <f>VLOOKUP(C507,customers!A$1:I$1001,2,FALSE)</f>
        <v>Wain Stearley</v>
      </c>
      <c r="G507" s="2" t="str">
        <f>IF(VLOOKUP(C507,customers!A$1:I$1001,3,FALSE)=0," ",VLOOKUP(C507,customers!A$1:I$1001,3,FALSE))</f>
        <v>wstearleye1@census.gov</v>
      </c>
      <c r="H507" s="2" t="str">
        <f>VLOOKUP(C507,customers!A$1:I$1001,7,FALSE)</f>
        <v>United States</v>
      </c>
      <c r="I507" s="26" t="str">
        <f>IF(INDEX(products!$A$1:$G$49,MATCH(orders!$D507,products!$A$1:$A$49,0),MATCH(orders!I$1,products!$A$1:$G$1,0))="Rob","Robusta",IF(INDEX(products!$A$1:$G$49,MATCH(orders!$D507,products!$A$1:$A$49,0),MATCH(orders!I$1,products!$A$1:$G$1,0))="Exc","Excelsa",IF(INDEX(products!$A$1:$G$49,MATCH(orders!$D507,products!$A$1:$A$49,0),MATCH(orders!I$1,products!$A$1:$G$1,0))="Ara","Arabica","Liberica")))</f>
        <v>Liberica</v>
      </c>
      <c r="J507" s="26" t="str">
        <f>IF(INDEX(products!$A$1:$G$49,MATCH(orders!$D507,products!$A$1:$A$49,0),MATCH(orders!J$1,products!$A$1:$G$1,0))="M","Medium",IF(INDEX(products!$A$1:$G$49,MATCH(orders!$D507,products!$A$1:$A$49,0),MATCH(orders!J$1,products!$A$1:$G$1,0))="L","Light","Dark"))</f>
        <v>Medium</v>
      </c>
      <c r="K507" s="27">
        <f>INDEX(products!$A$1:$G$49,MATCH(orders!$D507,products!$A$1:$A$49,0),MATCH(orders!K$1,products!$A$1:$G$1,0))</f>
        <v>0.2</v>
      </c>
      <c r="L507" s="28">
        <f>INDEX(products!$A$1:$G$49,MATCH(orders!$D507,products!$A$1:$A$49,0),MATCH(orders!L$1,products!$A$1:$G$1,0))</f>
        <v>4.3650000000000002</v>
      </c>
      <c r="M507" s="21">
        <f>E507*L507</f>
        <v>26.19</v>
      </c>
      <c r="N507" s="7" t="str">
        <f>VLOOKUP(orders!$F507,customers!B$1:I$1001,8,FALSE)</f>
        <v>No</v>
      </c>
    </row>
    <row r="508" spans="1:14" x14ac:dyDescent="0.3">
      <c r="A508" s="12" t="s">
        <v>3349</v>
      </c>
      <c r="B508" s="18">
        <v>44184</v>
      </c>
      <c r="C508" s="12" t="s">
        <v>3350</v>
      </c>
      <c r="D508" s="6" t="s">
        <v>6140</v>
      </c>
      <c r="E508" s="12">
        <v>2</v>
      </c>
      <c r="F508" s="12" t="str">
        <f>VLOOKUP(C508,customers!A$1:I$1001,2,FALSE)</f>
        <v>Diane-marie Wincer</v>
      </c>
      <c r="G508" s="12" t="str">
        <f>IF(VLOOKUP(C508,customers!A$1:I$1001,3,FALSE)=0," ",VLOOKUP(C508,customers!A$1:I$1001,3,FALSE))</f>
        <v>dwincere2@marriott.com</v>
      </c>
      <c r="H508" s="12" t="str">
        <f>VLOOKUP(C508,customers!A$1:I$1001,7,FALSE)</f>
        <v>United States</v>
      </c>
      <c r="I508" s="15" t="str">
        <f>IF(INDEX(products!$A$1:$G$49,MATCH(orders!$D508,products!$A$1:$A$49,0),MATCH(orders!I$1,products!$A$1:$G$1,0))="Rob","Robusta",IF(INDEX(products!$A$1:$G$49,MATCH(orders!$D508,products!$A$1:$A$49,0),MATCH(orders!I$1,products!$A$1:$G$1,0))="Exc","Excelsa",IF(INDEX(products!$A$1:$G$49,MATCH(orders!$D508,products!$A$1:$A$49,0),MATCH(orders!I$1,products!$A$1:$G$1,0))="Ara","Arabica","Liberica")))</f>
        <v>Arabica</v>
      </c>
      <c r="J508" s="15" t="str">
        <f>IF(INDEX(products!$A$1:$G$49,MATCH(orders!$D508,products!$A$1:$A$49,0),MATCH(orders!J$1,products!$A$1:$G$1,0))="M","Medium",IF(INDEX(products!$A$1:$G$49,MATCH(orders!$D508,products!$A$1:$A$49,0),MATCH(orders!J$1,products!$A$1:$G$1,0))="L","Light","Dark"))</f>
        <v>Light</v>
      </c>
      <c r="K508" s="24">
        <f>INDEX(products!$A$1:$G$49,MATCH(orders!$D508,products!$A$1:$A$49,0),MATCH(orders!K$1,products!$A$1:$G$1,0))</f>
        <v>1</v>
      </c>
      <c r="L508" s="25">
        <f>INDEX(products!$A$1:$G$49,MATCH(orders!$D508,products!$A$1:$A$49,0),MATCH(orders!L$1,products!$A$1:$G$1,0))</f>
        <v>12.95</v>
      </c>
      <c r="M508" s="22">
        <f>E508*L508</f>
        <v>25.9</v>
      </c>
      <c r="N508" s="6" t="str">
        <f>VLOOKUP(orders!$F508,customers!B$1:I$1001,8,FALSE)</f>
        <v>Yes</v>
      </c>
    </row>
    <row r="509" spans="1:14" x14ac:dyDescent="0.3">
      <c r="A509" s="2" t="s">
        <v>3355</v>
      </c>
      <c r="B509" s="17">
        <v>43516</v>
      </c>
      <c r="C509" s="2" t="s">
        <v>3356</v>
      </c>
      <c r="D509" s="7" t="s">
        <v>6182</v>
      </c>
      <c r="E509" s="2">
        <v>3</v>
      </c>
      <c r="F509" s="2" t="str">
        <f>VLOOKUP(C509,customers!A$1:I$1001,2,FALSE)</f>
        <v>Perry Lyfield</v>
      </c>
      <c r="G509" s="2" t="str">
        <f>IF(VLOOKUP(C509,customers!A$1:I$1001,3,FALSE)=0," ",VLOOKUP(C509,customers!A$1:I$1001,3,FALSE))</f>
        <v>plyfielde3@baidu.com</v>
      </c>
      <c r="H509" s="2" t="str">
        <f>VLOOKUP(C509,customers!A$1:I$1001,7,FALSE)</f>
        <v>United States</v>
      </c>
      <c r="I509" s="26" t="str">
        <f>IF(INDEX(products!$A$1:$G$49,MATCH(orders!$D509,products!$A$1:$A$49,0),MATCH(orders!I$1,products!$A$1:$G$1,0))="Rob","Robusta",IF(INDEX(products!$A$1:$G$49,MATCH(orders!$D509,products!$A$1:$A$49,0),MATCH(orders!I$1,products!$A$1:$G$1,0))="Exc","Excelsa",IF(INDEX(products!$A$1:$G$49,MATCH(orders!$D509,products!$A$1:$A$49,0),MATCH(orders!I$1,products!$A$1:$G$1,0))="Ara","Arabica","Liberica")))</f>
        <v>Arabica</v>
      </c>
      <c r="J509" s="26" t="str">
        <f>IF(INDEX(products!$A$1:$G$49,MATCH(orders!$D509,products!$A$1:$A$49,0),MATCH(orders!J$1,products!$A$1:$G$1,0))="M","Medium",IF(INDEX(products!$A$1:$G$49,MATCH(orders!$D509,products!$A$1:$A$49,0),MATCH(orders!J$1,products!$A$1:$G$1,0))="L","Light","Dark"))</f>
        <v>Light</v>
      </c>
      <c r="K509" s="27">
        <f>INDEX(products!$A$1:$G$49,MATCH(orders!$D509,products!$A$1:$A$49,0),MATCH(orders!K$1,products!$A$1:$G$1,0))</f>
        <v>2.5</v>
      </c>
      <c r="L509" s="28">
        <f>INDEX(products!$A$1:$G$49,MATCH(orders!$D509,products!$A$1:$A$49,0),MATCH(orders!L$1,products!$A$1:$G$1,0))</f>
        <v>29.784999999999997</v>
      </c>
      <c r="M509" s="21">
        <f>E509*L509</f>
        <v>89.35499999999999</v>
      </c>
      <c r="N509" s="7" t="str">
        <f>VLOOKUP(orders!$F509,customers!B$1:I$1001,8,FALSE)</f>
        <v>Yes</v>
      </c>
    </row>
    <row r="510" spans="1:14" x14ac:dyDescent="0.3">
      <c r="A510" s="12" t="s">
        <v>3361</v>
      </c>
      <c r="B510" s="18">
        <v>44210</v>
      </c>
      <c r="C510" s="12" t="s">
        <v>3362</v>
      </c>
      <c r="D510" s="6" t="s">
        <v>6169</v>
      </c>
      <c r="E510" s="12">
        <v>6</v>
      </c>
      <c r="F510" s="12" t="str">
        <f>VLOOKUP(C510,customers!A$1:I$1001,2,FALSE)</f>
        <v>Heall Perris</v>
      </c>
      <c r="G510" s="12" t="str">
        <f>IF(VLOOKUP(C510,customers!A$1:I$1001,3,FALSE)=0," ",VLOOKUP(C510,customers!A$1:I$1001,3,FALSE))</f>
        <v>hperrise4@studiopress.com</v>
      </c>
      <c r="H510" s="12" t="str">
        <f>VLOOKUP(C510,customers!A$1:I$1001,7,FALSE)</f>
        <v>Ireland</v>
      </c>
      <c r="I510" s="15" t="str">
        <f>IF(INDEX(products!$A$1:$G$49,MATCH(orders!$D510,products!$A$1:$A$49,0),MATCH(orders!I$1,products!$A$1:$G$1,0))="Rob","Robusta",IF(INDEX(products!$A$1:$G$49,MATCH(orders!$D510,products!$A$1:$A$49,0),MATCH(orders!I$1,products!$A$1:$G$1,0))="Exc","Excelsa",IF(INDEX(products!$A$1:$G$49,MATCH(orders!$D510,products!$A$1:$A$49,0),MATCH(orders!I$1,products!$A$1:$G$1,0))="Ara","Arabica","Liberica")))</f>
        <v>Liberica</v>
      </c>
      <c r="J510" s="15" t="str">
        <f>IF(INDEX(products!$A$1:$G$49,MATCH(orders!$D510,products!$A$1:$A$49,0),MATCH(orders!J$1,products!$A$1:$G$1,0))="M","Medium",IF(INDEX(products!$A$1:$G$49,MATCH(orders!$D510,products!$A$1:$A$49,0),MATCH(orders!J$1,products!$A$1:$G$1,0))="L","Light","Dark"))</f>
        <v>Dark</v>
      </c>
      <c r="K510" s="24">
        <f>INDEX(products!$A$1:$G$49,MATCH(orders!$D510,products!$A$1:$A$49,0),MATCH(orders!K$1,products!$A$1:$G$1,0))</f>
        <v>0.5</v>
      </c>
      <c r="L510" s="25">
        <f>INDEX(products!$A$1:$G$49,MATCH(orders!$D510,products!$A$1:$A$49,0),MATCH(orders!L$1,products!$A$1:$G$1,0))</f>
        <v>7.77</v>
      </c>
      <c r="M510" s="22">
        <f>E510*L510</f>
        <v>46.62</v>
      </c>
      <c r="N510" s="6" t="str">
        <f>VLOOKUP(orders!$F510,customers!B$1:I$1001,8,FALSE)</f>
        <v>No</v>
      </c>
    </row>
    <row r="511" spans="1:14" x14ac:dyDescent="0.3">
      <c r="A511" s="2" t="s">
        <v>3367</v>
      </c>
      <c r="B511" s="17">
        <v>43785</v>
      </c>
      <c r="C511" s="2" t="s">
        <v>3368</v>
      </c>
      <c r="D511" s="7" t="s">
        <v>6147</v>
      </c>
      <c r="E511" s="2">
        <v>3</v>
      </c>
      <c r="F511" s="2" t="str">
        <f>VLOOKUP(C511,customers!A$1:I$1001,2,FALSE)</f>
        <v>Marja Urion</v>
      </c>
      <c r="G511" s="2" t="str">
        <f>IF(VLOOKUP(C511,customers!A$1:I$1001,3,FALSE)=0," ",VLOOKUP(C511,customers!A$1:I$1001,3,FALSE))</f>
        <v>murione5@alexa.com</v>
      </c>
      <c r="H511" s="2" t="str">
        <f>VLOOKUP(C511,customers!A$1:I$1001,7,FALSE)</f>
        <v>Ireland</v>
      </c>
      <c r="I511" s="26" t="str">
        <f>IF(INDEX(products!$A$1:$G$49,MATCH(orders!$D511,products!$A$1:$A$49,0),MATCH(orders!I$1,products!$A$1:$G$1,0))="Rob","Robusta",IF(INDEX(products!$A$1:$G$49,MATCH(orders!$D511,products!$A$1:$A$49,0),MATCH(orders!I$1,products!$A$1:$G$1,0))="Exc","Excelsa",IF(INDEX(products!$A$1:$G$49,MATCH(orders!$D511,products!$A$1:$A$49,0),MATCH(orders!I$1,products!$A$1:$G$1,0))="Ara","Arabica","Liberica")))</f>
        <v>Arabica</v>
      </c>
      <c r="J511" s="26" t="str">
        <f>IF(INDEX(products!$A$1:$G$49,MATCH(orders!$D511,products!$A$1:$A$49,0),MATCH(orders!J$1,products!$A$1:$G$1,0))="M","Medium",IF(INDEX(products!$A$1:$G$49,MATCH(orders!$D511,products!$A$1:$A$49,0),MATCH(orders!J$1,products!$A$1:$G$1,0))="L","Light","Dark"))</f>
        <v>Dark</v>
      </c>
      <c r="K511" s="27">
        <f>INDEX(products!$A$1:$G$49,MATCH(orders!$D511,products!$A$1:$A$49,0),MATCH(orders!K$1,products!$A$1:$G$1,0))</f>
        <v>1</v>
      </c>
      <c r="L511" s="28">
        <f>INDEX(products!$A$1:$G$49,MATCH(orders!$D511,products!$A$1:$A$49,0),MATCH(orders!L$1,products!$A$1:$G$1,0))</f>
        <v>9.9499999999999993</v>
      </c>
      <c r="M511" s="21">
        <f>E511*L511</f>
        <v>29.849999999999998</v>
      </c>
      <c r="N511" s="7" t="str">
        <f>VLOOKUP(orders!$F511,customers!B$1:I$1001,8,FALSE)</f>
        <v>Yes</v>
      </c>
    </row>
    <row r="512" spans="1:14" x14ac:dyDescent="0.3">
      <c r="A512" s="12" t="s">
        <v>3373</v>
      </c>
      <c r="B512" s="18">
        <v>43803</v>
      </c>
      <c r="C512" s="12" t="s">
        <v>3374</v>
      </c>
      <c r="D512" s="6" t="s">
        <v>6178</v>
      </c>
      <c r="E512" s="12">
        <v>3</v>
      </c>
      <c r="F512" s="12" t="str">
        <f>VLOOKUP(C512,customers!A$1:I$1001,2,FALSE)</f>
        <v>Camellia Kid</v>
      </c>
      <c r="G512" s="12" t="str">
        <f>IF(VLOOKUP(C512,customers!A$1:I$1001,3,FALSE)=0," ",VLOOKUP(C512,customers!A$1:I$1001,3,FALSE))</f>
        <v>ckide6@narod.ru</v>
      </c>
      <c r="H512" s="12" t="str">
        <f>VLOOKUP(C512,customers!A$1:I$1001,7,FALSE)</f>
        <v>Ireland</v>
      </c>
      <c r="I512" s="15" t="str">
        <f>IF(INDEX(products!$A$1:$G$49,MATCH(orders!$D512,products!$A$1:$A$49,0),MATCH(orders!I$1,products!$A$1:$G$1,0))="Rob","Robusta",IF(INDEX(products!$A$1:$G$49,MATCH(orders!$D512,products!$A$1:$A$49,0),MATCH(orders!I$1,products!$A$1:$G$1,0))="Exc","Excelsa",IF(INDEX(products!$A$1:$G$49,MATCH(orders!$D512,products!$A$1:$A$49,0),MATCH(orders!I$1,products!$A$1:$G$1,0))="Ara","Arabica","Liberica")))</f>
        <v>Robusta</v>
      </c>
      <c r="J512" s="15" t="str">
        <f>IF(INDEX(products!$A$1:$G$49,MATCH(orders!$D512,products!$A$1:$A$49,0),MATCH(orders!J$1,products!$A$1:$G$1,0))="M","Medium",IF(INDEX(products!$A$1:$G$49,MATCH(orders!$D512,products!$A$1:$A$49,0),MATCH(orders!J$1,products!$A$1:$G$1,0))="L","Light","Dark"))</f>
        <v>Light</v>
      </c>
      <c r="K512" s="24">
        <f>INDEX(products!$A$1:$G$49,MATCH(orders!$D512,products!$A$1:$A$49,0),MATCH(orders!K$1,products!$A$1:$G$1,0))</f>
        <v>0.2</v>
      </c>
      <c r="L512" s="25">
        <f>INDEX(products!$A$1:$G$49,MATCH(orders!$D512,products!$A$1:$A$49,0),MATCH(orders!L$1,products!$A$1:$G$1,0))</f>
        <v>3.5849999999999995</v>
      </c>
      <c r="M512" s="22">
        <f>E512*L512</f>
        <v>10.754999999999999</v>
      </c>
      <c r="N512" s="6" t="str">
        <f>VLOOKUP(orders!$F512,customers!B$1:I$1001,8,FALSE)</f>
        <v>Yes</v>
      </c>
    </row>
    <row r="513" spans="1:14" x14ac:dyDescent="0.3">
      <c r="A513" s="2" t="s">
        <v>3379</v>
      </c>
      <c r="B513" s="17">
        <v>44043</v>
      </c>
      <c r="C513" s="2" t="s">
        <v>3380</v>
      </c>
      <c r="D513" s="7" t="s">
        <v>6152</v>
      </c>
      <c r="E513" s="2">
        <v>4</v>
      </c>
      <c r="F513" s="2" t="str">
        <f>VLOOKUP(C513,customers!A$1:I$1001,2,FALSE)</f>
        <v>Carolann Beine</v>
      </c>
      <c r="G513" s="2" t="str">
        <f>IF(VLOOKUP(C513,customers!A$1:I$1001,3,FALSE)=0," ",VLOOKUP(C513,customers!A$1:I$1001,3,FALSE))</f>
        <v>cbeinee7@xinhuanet.com</v>
      </c>
      <c r="H513" s="2" t="str">
        <f>VLOOKUP(C513,customers!A$1:I$1001,7,FALSE)</f>
        <v>United States</v>
      </c>
      <c r="I513" s="26" t="str">
        <f>IF(INDEX(products!$A$1:$G$49,MATCH(orders!$D513,products!$A$1:$A$49,0),MATCH(orders!I$1,products!$A$1:$G$1,0))="Rob","Robusta",IF(INDEX(products!$A$1:$G$49,MATCH(orders!$D513,products!$A$1:$A$49,0),MATCH(orders!I$1,products!$A$1:$G$1,0))="Exc","Excelsa",IF(INDEX(products!$A$1:$G$49,MATCH(orders!$D513,products!$A$1:$A$49,0),MATCH(orders!I$1,products!$A$1:$G$1,0))="Ara","Arabica","Liberica")))</f>
        <v>Arabica</v>
      </c>
      <c r="J513" s="26" t="str">
        <f>IF(INDEX(products!$A$1:$G$49,MATCH(orders!$D513,products!$A$1:$A$49,0),MATCH(orders!J$1,products!$A$1:$G$1,0))="M","Medium",IF(INDEX(products!$A$1:$G$49,MATCH(orders!$D513,products!$A$1:$A$49,0),MATCH(orders!J$1,products!$A$1:$G$1,0))="L","Light","Dark"))</f>
        <v>Medium</v>
      </c>
      <c r="K513" s="27">
        <f>INDEX(products!$A$1:$G$49,MATCH(orders!$D513,products!$A$1:$A$49,0),MATCH(orders!K$1,products!$A$1:$G$1,0))</f>
        <v>0.2</v>
      </c>
      <c r="L513" s="28">
        <f>INDEX(products!$A$1:$G$49,MATCH(orders!$D513,products!$A$1:$A$49,0),MATCH(orders!L$1,products!$A$1:$G$1,0))</f>
        <v>3.375</v>
      </c>
      <c r="M513" s="21">
        <f>E513*L513</f>
        <v>13.5</v>
      </c>
      <c r="N513" s="7" t="str">
        <f>VLOOKUP(orders!$F513,customers!B$1:I$1001,8,FALSE)</f>
        <v>Yes</v>
      </c>
    </row>
    <row r="514" spans="1:14" x14ac:dyDescent="0.3">
      <c r="A514" s="12" t="s">
        <v>3385</v>
      </c>
      <c r="B514" s="18">
        <v>43535</v>
      </c>
      <c r="C514" s="12" t="s">
        <v>3386</v>
      </c>
      <c r="D514" s="6" t="s">
        <v>6170</v>
      </c>
      <c r="E514" s="12">
        <v>3</v>
      </c>
      <c r="F514" s="12" t="str">
        <f>VLOOKUP(C514,customers!A$1:I$1001,2,FALSE)</f>
        <v>Celia Bakeup</v>
      </c>
      <c r="G514" s="12" t="str">
        <f>IF(VLOOKUP(C514,customers!A$1:I$1001,3,FALSE)=0," ",VLOOKUP(C514,customers!A$1:I$1001,3,FALSE))</f>
        <v>cbakeupe8@globo.com</v>
      </c>
      <c r="H514" s="12" t="str">
        <f>VLOOKUP(C514,customers!A$1:I$1001,7,FALSE)</f>
        <v>United States</v>
      </c>
      <c r="I514" s="15" t="str">
        <f>IF(INDEX(products!$A$1:$G$49,MATCH(orders!$D514,products!$A$1:$A$49,0),MATCH(orders!I$1,products!$A$1:$G$1,0))="Rob","Robusta",IF(INDEX(products!$A$1:$G$49,MATCH(orders!$D514,products!$A$1:$A$49,0),MATCH(orders!I$1,products!$A$1:$G$1,0))="Exc","Excelsa",IF(INDEX(products!$A$1:$G$49,MATCH(orders!$D514,products!$A$1:$A$49,0),MATCH(orders!I$1,products!$A$1:$G$1,0))="Ara","Arabica","Liberica")))</f>
        <v>Liberica</v>
      </c>
      <c r="J514" s="15" t="str">
        <f>IF(INDEX(products!$A$1:$G$49,MATCH(orders!$D514,products!$A$1:$A$49,0),MATCH(orders!J$1,products!$A$1:$G$1,0))="M","Medium",IF(INDEX(products!$A$1:$G$49,MATCH(orders!$D514,products!$A$1:$A$49,0),MATCH(orders!J$1,products!$A$1:$G$1,0))="L","Light","Dark"))</f>
        <v>Light</v>
      </c>
      <c r="K514" s="24">
        <f>INDEX(products!$A$1:$G$49,MATCH(orders!$D514,products!$A$1:$A$49,0),MATCH(orders!K$1,products!$A$1:$G$1,0))</f>
        <v>1</v>
      </c>
      <c r="L514" s="25">
        <f>INDEX(products!$A$1:$G$49,MATCH(orders!$D514,products!$A$1:$A$49,0),MATCH(orders!L$1,products!$A$1:$G$1,0))</f>
        <v>15.85</v>
      </c>
      <c r="M514" s="22">
        <f>E514*L514</f>
        <v>47.55</v>
      </c>
      <c r="N514" s="6" t="str">
        <f>VLOOKUP(orders!$F514,customers!B$1:I$1001,8,FALSE)</f>
        <v>No</v>
      </c>
    </row>
    <row r="515" spans="1:14" x14ac:dyDescent="0.3">
      <c r="A515" s="2" t="s">
        <v>3391</v>
      </c>
      <c r="B515" s="17">
        <v>44691</v>
      </c>
      <c r="C515" s="2" t="s">
        <v>3392</v>
      </c>
      <c r="D515" s="7" t="s">
        <v>6170</v>
      </c>
      <c r="E515" s="2">
        <v>5</v>
      </c>
      <c r="F515" s="2" t="str">
        <f>VLOOKUP(C515,customers!A$1:I$1001,2,FALSE)</f>
        <v>Nataniel Helkin</v>
      </c>
      <c r="G515" s="2" t="str">
        <f>IF(VLOOKUP(C515,customers!A$1:I$1001,3,FALSE)=0," ",VLOOKUP(C515,customers!A$1:I$1001,3,FALSE))</f>
        <v>nhelkine9@example.com</v>
      </c>
      <c r="H515" s="2" t="str">
        <f>VLOOKUP(C515,customers!A$1:I$1001,7,FALSE)</f>
        <v>United States</v>
      </c>
      <c r="I515" s="26" t="str">
        <f>IF(INDEX(products!$A$1:$G$49,MATCH(orders!$D515,products!$A$1:$A$49,0),MATCH(orders!I$1,products!$A$1:$G$1,0))="Rob","Robusta",IF(INDEX(products!$A$1:$G$49,MATCH(orders!$D515,products!$A$1:$A$49,0),MATCH(orders!I$1,products!$A$1:$G$1,0))="Exc","Excelsa",IF(INDEX(products!$A$1:$G$49,MATCH(orders!$D515,products!$A$1:$A$49,0),MATCH(orders!I$1,products!$A$1:$G$1,0))="Ara","Arabica","Liberica")))</f>
        <v>Liberica</v>
      </c>
      <c r="J515" s="26" t="str">
        <f>IF(INDEX(products!$A$1:$G$49,MATCH(orders!$D515,products!$A$1:$A$49,0),MATCH(orders!J$1,products!$A$1:$G$1,0))="M","Medium",IF(INDEX(products!$A$1:$G$49,MATCH(orders!$D515,products!$A$1:$A$49,0),MATCH(orders!J$1,products!$A$1:$G$1,0))="L","Light","Dark"))</f>
        <v>Light</v>
      </c>
      <c r="K515" s="27">
        <f>INDEX(products!$A$1:$G$49,MATCH(orders!$D515,products!$A$1:$A$49,0),MATCH(orders!K$1,products!$A$1:$G$1,0))</f>
        <v>1</v>
      </c>
      <c r="L515" s="28">
        <f>INDEX(products!$A$1:$G$49,MATCH(orders!$D515,products!$A$1:$A$49,0),MATCH(orders!L$1,products!$A$1:$G$1,0))</f>
        <v>15.85</v>
      </c>
      <c r="M515" s="21">
        <f>E515*L515</f>
        <v>79.25</v>
      </c>
      <c r="N515" s="7" t="str">
        <f>VLOOKUP(orders!$F515,customers!B$1:I$1001,8,FALSE)</f>
        <v>No</v>
      </c>
    </row>
    <row r="516" spans="1:14" x14ac:dyDescent="0.3">
      <c r="A516" s="12" t="s">
        <v>3396</v>
      </c>
      <c r="B516" s="18">
        <v>44555</v>
      </c>
      <c r="C516" s="12" t="s">
        <v>3397</v>
      </c>
      <c r="D516" s="6" t="s">
        <v>6159</v>
      </c>
      <c r="E516" s="12">
        <v>6</v>
      </c>
      <c r="F516" s="12" t="str">
        <f>VLOOKUP(C516,customers!A$1:I$1001,2,FALSE)</f>
        <v>Pippo Witherington</v>
      </c>
      <c r="G516" s="12" t="str">
        <f>IF(VLOOKUP(C516,customers!A$1:I$1001,3,FALSE)=0," ",VLOOKUP(C516,customers!A$1:I$1001,3,FALSE))</f>
        <v>pwitheringtonea@networkadvertising.org</v>
      </c>
      <c r="H516" s="12" t="str">
        <f>VLOOKUP(C516,customers!A$1:I$1001,7,FALSE)</f>
        <v>United States</v>
      </c>
      <c r="I516" s="15" t="str">
        <f>IF(INDEX(products!$A$1:$G$49,MATCH(orders!$D516,products!$A$1:$A$49,0),MATCH(orders!I$1,products!$A$1:$G$1,0))="Rob","Robusta",IF(INDEX(products!$A$1:$G$49,MATCH(orders!$D516,products!$A$1:$A$49,0),MATCH(orders!I$1,products!$A$1:$G$1,0))="Exc","Excelsa",IF(INDEX(products!$A$1:$G$49,MATCH(orders!$D516,products!$A$1:$A$49,0),MATCH(orders!I$1,products!$A$1:$G$1,0))="Ara","Arabica","Liberica")))</f>
        <v>Liberica</v>
      </c>
      <c r="J516" s="15" t="str">
        <f>IF(INDEX(products!$A$1:$G$49,MATCH(orders!$D516,products!$A$1:$A$49,0),MATCH(orders!J$1,products!$A$1:$G$1,0))="M","Medium",IF(INDEX(products!$A$1:$G$49,MATCH(orders!$D516,products!$A$1:$A$49,0),MATCH(orders!J$1,products!$A$1:$G$1,0))="L","Light","Dark"))</f>
        <v>Medium</v>
      </c>
      <c r="K516" s="24">
        <f>INDEX(products!$A$1:$G$49,MATCH(orders!$D516,products!$A$1:$A$49,0),MATCH(orders!K$1,products!$A$1:$G$1,0))</f>
        <v>0.2</v>
      </c>
      <c r="L516" s="25">
        <f>INDEX(products!$A$1:$G$49,MATCH(orders!$D516,products!$A$1:$A$49,0),MATCH(orders!L$1,products!$A$1:$G$1,0))</f>
        <v>4.3650000000000002</v>
      </c>
      <c r="M516" s="22">
        <f>E516*L516</f>
        <v>26.19</v>
      </c>
      <c r="N516" s="6" t="str">
        <f>VLOOKUP(orders!$F516,customers!B$1:I$1001,8,FALSE)</f>
        <v>Yes</v>
      </c>
    </row>
    <row r="517" spans="1:14" x14ac:dyDescent="0.3">
      <c r="A517" s="2" t="s">
        <v>3402</v>
      </c>
      <c r="B517" s="17">
        <v>44673</v>
      </c>
      <c r="C517" s="2" t="s">
        <v>3403</v>
      </c>
      <c r="D517" s="7" t="s">
        <v>6173</v>
      </c>
      <c r="E517" s="2">
        <v>3</v>
      </c>
      <c r="F517" s="2" t="str">
        <f>VLOOKUP(C517,customers!A$1:I$1001,2,FALSE)</f>
        <v>Tildie Tilzey</v>
      </c>
      <c r="G517" s="2" t="str">
        <f>IF(VLOOKUP(C517,customers!A$1:I$1001,3,FALSE)=0," ",VLOOKUP(C517,customers!A$1:I$1001,3,FALSE))</f>
        <v>ttilzeyeb@hostgator.com</v>
      </c>
      <c r="H517" s="2" t="str">
        <f>VLOOKUP(C517,customers!A$1:I$1001,7,FALSE)</f>
        <v>United States</v>
      </c>
      <c r="I517" s="26" t="str">
        <f>IF(INDEX(products!$A$1:$G$49,MATCH(orders!$D517,products!$A$1:$A$49,0),MATCH(orders!I$1,products!$A$1:$G$1,0))="Rob","Robusta",IF(INDEX(products!$A$1:$G$49,MATCH(orders!$D517,products!$A$1:$A$49,0),MATCH(orders!I$1,products!$A$1:$G$1,0))="Exc","Excelsa",IF(INDEX(products!$A$1:$G$49,MATCH(orders!$D517,products!$A$1:$A$49,0),MATCH(orders!I$1,products!$A$1:$G$1,0))="Ara","Arabica","Liberica")))</f>
        <v>Robusta</v>
      </c>
      <c r="J517" s="26" t="str">
        <f>IF(INDEX(products!$A$1:$G$49,MATCH(orders!$D517,products!$A$1:$A$49,0),MATCH(orders!J$1,products!$A$1:$G$1,0))="M","Medium",IF(INDEX(products!$A$1:$G$49,MATCH(orders!$D517,products!$A$1:$A$49,0),MATCH(orders!J$1,products!$A$1:$G$1,0))="L","Light","Dark"))</f>
        <v>Light</v>
      </c>
      <c r="K517" s="27">
        <f>INDEX(products!$A$1:$G$49,MATCH(orders!$D517,products!$A$1:$A$49,0),MATCH(orders!K$1,products!$A$1:$G$1,0))</f>
        <v>0.5</v>
      </c>
      <c r="L517" s="28">
        <f>INDEX(products!$A$1:$G$49,MATCH(orders!$D517,products!$A$1:$A$49,0),MATCH(orders!L$1,products!$A$1:$G$1,0))</f>
        <v>7.169999999999999</v>
      </c>
      <c r="M517" s="21">
        <f>E517*L517</f>
        <v>21.509999999999998</v>
      </c>
      <c r="N517" s="7" t="str">
        <f>VLOOKUP(orders!$F517,customers!B$1:I$1001,8,FALSE)</f>
        <v>No</v>
      </c>
    </row>
    <row r="518" spans="1:14" x14ac:dyDescent="0.3">
      <c r="A518" s="12" t="s">
        <v>3408</v>
      </c>
      <c r="B518" s="18">
        <v>44723</v>
      </c>
      <c r="C518" s="12" t="s">
        <v>3409</v>
      </c>
      <c r="D518" s="6" t="s">
        <v>6149</v>
      </c>
      <c r="E518" s="12">
        <v>5</v>
      </c>
      <c r="F518" s="12" t="str">
        <f>VLOOKUP(C518,customers!A$1:I$1001,2,FALSE)</f>
        <v>Cindra Burling</v>
      </c>
      <c r="G518" s="12" t="str">
        <f>IF(VLOOKUP(C518,customers!A$1:I$1001,3,FALSE)=0," ",VLOOKUP(C518,customers!A$1:I$1001,3,FALSE))</f>
        <v xml:space="preserve"> </v>
      </c>
      <c r="H518" s="12" t="str">
        <f>VLOOKUP(C518,customers!A$1:I$1001,7,FALSE)</f>
        <v>United States</v>
      </c>
      <c r="I518" s="15" t="str">
        <f>IF(INDEX(products!$A$1:$G$49,MATCH(orders!$D518,products!$A$1:$A$49,0),MATCH(orders!I$1,products!$A$1:$G$1,0))="Rob","Robusta",IF(INDEX(products!$A$1:$G$49,MATCH(orders!$D518,products!$A$1:$A$49,0),MATCH(orders!I$1,products!$A$1:$G$1,0))="Exc","Excelsa",IF(INDEX(products!$A$1:$G$49,MATCH(orders!$D518,products!$A$1:$A$49,0),MATCH(orders!I$1,products!$A$1:$G$1,0))="Ara","Arabica","Liberica")))</f>
        <v>Robusta</v>
      </c>
      <c r="J518" s="15" t="str">
        <f>IF(INDEX(products!$A$1:$G$49,MATCH(orders!$D518,products!$A$1:$A$49,0),MATCH(orders!J$1,products!$A$1:$G$1,0))="M","Medium",IF(INDEX(products!$A$1:$G$49,MATCH(orders!$D518,products!$A$1:$A$49,0),MATCH(orders!J$1,products!$A$1:$G$1,0))="L","Light","Dark"))</f>
        <v>Dark</v>
      </c>
      <c r="K518" s="24">
        <f>INDEX(products!$A$1:$G$49,MATCH(orders!$D518,products!$A$1:$A$49,0),MATCH(orders!K$1,products!$A$1:$G$1,0))</f>
        <v>2.5</v>
      </c>
      <c r="L518" s="25">
        <f>INDEX(products!$A$1:$G$49,MATCH(orders!$D518,products!$A$1:$A$49,0),MATCH(orders!L$1,products!$A$1:$G$1,0))</f>
        <v>20.584999999999997</v>
      </c>
      <c r="M518" s="22">
        <f>E518*L518</f>
        <v>102.92499999999998</v>
      </c>
      <c r="N518" s="6" t="str">
        <f>VLOOKUP(orders!$F518,customers!B$1:I$1001,8,FALSE)</f>
        <v>Yes</v>
      </c>
    </row>
    <row r="519" spans="1:14" x14ac:dyDescent="0.3">
      <c r="A519" s="2" t="s">
        <v>3413</v>
      </c>
      <c r="B519" s="17">
        <v>44678</v>
      </c>
      <c r="C519" s="2" t="s">
        <v>3414</v>
      </c>
      <c r="D519" s="7" t="s">
        <v>6150</v>
      </c>
      <c r="E519" s="2">
        <v>2</v>
      </c>
      <c r="F519" s="2" t="str">
        <f>VLOOKUP(C519,customers!A$1:I$1001,2,FALSE)</f>
        <v>Channa Belamy</v>
      </c>
      <c r="G519" s="2" t="str">
        <f>IF(VLOOKUP(C519,customers!A$1:I$1001,3,FALSE)=0," ",VLOOKUP(C519,customers!A$1:I$1001,3,FALSE))</f>
        <v xml:space="preserve"> </v>
      </c>
      <c r="H519" s="2" t="str">
        <f>VLOOKUP(C519,customers!A$1:I$1001,7,FALSE)</f>
        <v>United States</v>
      </c>
      <c r="I519" s="26" t="str">
        <f>IF(INDEX(products!$A$1:$G$49,MATCH(orders!$D519,products!$A$1:$A$49,0),MATCH(orders!I$1,products!$A$1:$G$1,0))="Rob","Robusta",IF(INDEX(products!$A$1:$G$49,MATCH(orders!$D519,products!$A$1:$A$49,0),MATCH(orders!I$1,products!$A$1:$G$1,0))="Exc","Excelsa",IF(INDEX(products!$A$1:$G$49,MATCH(orders!$D519,products!$A$1:$A$49,0),MATCH(orders!I$1,products!$A$1:$G$1,0))="Ara","Arabica","Liberica")))</f>
        <v>Liberica</v>
      </c>
      <c r="J519" s="26" t="str">
        <f>IF(INDEX(products!$A$1:$G$49,MATCH(orders!$D519,products!$A$1:$A$49,0),MATCH(orders!J$1,products!$A$1:$G$1,0))="M","Medium",IF(INDEX(products!$A$1:$G$49,MATCH(orders!$D519,products!$A$1:$A$49,0),MATCH(orders!J$1,products!$A$1:$G$1,0))="L","Light","Dark"))</f>
        <v>Dark</v>
      </c>
      <c r="K519" s="27">
        <f>INDEX(products!$A$1:$G$49,MATCH(orders!$D519,products!$A$1:$A$49,0),MATCH(orders!K$1,products!$A$1:$G$1,0))</f>
        <v>0.2</v>
      </c>
      <c r="L519" s="28">
        <f>INDEX(products!$A$1:$G$49,MATCH(orders!$D519,products!$A$1:$A$49,0),MATCH(orders!L$1,products!$A$1:$G$1,0))</f>
        <v>3.8849999999999998</v>
      </c>
      <c r="M519" s="21">
        <f>E519*L519</f>
        <v>7.77</v>
      </c>
      <c r="N519" s="7" t="str">
        <f>VLOOKUP(orders!$F519,customers!B$1:I$1001,8,FALSE)</f>
        <v>No</v>
      </c>
    </row>
    <row r="520" spans="1:14" x14ac:dyDescent="0.3">
      <c r="A520" s="12" t="s">
        <v>3418</v>
      </c>
      <c r="B520" s="18">
        <v>44194</v>
      </c>
      <c r="C520" s="12" t="s">
        <v>3419</v>
      </c>
      <c r="D520" s="6" t="s">
        <v>6185</v>
      </c>
      <c r="E520" s="12">
        <v>5</v>
      </c>
      <c r="F520" s="12" t="str">
        <f>VLOOKUP(C520,customers!A$1:I$1001,2,FALSE)</f>
        <v>Karl Imorts</v>
      </c>
      <c r="G520" s="12" t="str">
        <f>IF(VLOOKUP(C520,customers!A$1:I$1001,3,FALSE)=0," ",VLOOKUP(C520,customers!A$1:I$1001,3,FALSE))</f>
        <v>kimortsee@alexa.com</v>
      </c>
      <c r="H520" s="12" t="str">
        <f>VLOOKUP(C520,customers!A$1:I$1001,7,FALSE)</f>
        <v>United States</v>
      </c>
      <c r="I520" s="15" t="str">
        <f>IF(INDEX(products!$A$1:$G$49,MATCH(orders!$D520,products!$A$1:$A$49,0),MATCH(orders!I$1,products!$A$1:$G$1,0))="Rob","Robusta",IF(INDEX(products!$A$1:$G$49,MATCH(orders!$D520,products!$A$1:$A$49,0),MATCH(orders!I$1,products!$A$1:$G$1,0))="Exc","Excelsa",IF(INDEX(products!$A$1:$G$49,MATCH(orders!$D520,products!$A$1:$A$49,0),MATCH(orders!I$1,products!$A$1:$G$1,0))="Ara","Arabica","Liberica")))</f>
        <v>Excelsa</v>
      </c>
      <c r="J520" s="15" t="str">
        <f>IF(INDEX(products!$A$1:$G$49,MATCH(orders!$D520,products!$A$1:$A$49,0),MATCH(orders!J$1,products!$A$1:$G$1,0))="M","Medium",IF(INDEX(products!$A$1:$G$49,MATCH(orders!$D520,products!$A$1:$A$49,0),MATCH(orders!J$1,products!$A$1:$G$1,0))="L","Light","Dark"))</f>
        <v>Dark</v>
      </c>
      <c r="K520" s="24">
        <f>INDEX(products!$A$1:$G$49,MATCH(orders!$D520,products!$A$1:$A$49,0),MATCH(orders!K$1,products!$A$1:$G$1,0))</f>
        <v>2.5</v>
      </c>
      <c r="L520" s="25">
        <f>INDEX(products!$A$1:$G$49,MATCH(orders!$D520,products!$A$1:$A$49,0),MATCH(orders!L$1,products!$A$1:$G$1,0))</f>
        <v>27.945</v>
      </c>
      <c r="M520" s="22">
        <f>E520*L520</f>
        <v>139.72499999999999</v>
      </c>
      <c r="N520" s="6" t="str">
        <f>VLOOKUP(orders!$F520,customers!B$1:I$1001,8,FALSE)</f>
        <v>No</v>
      </c>
    </row>
    <row r="521" spans="1:14" x14ac:dyDescent="0.3">
      <c r="A521" s="2" t="s">
        <v>3424</v>
      </c>
      <c r="B521" s="17">
        <v>44026</v>
      </c>
      <c r="C521" s="2" t="s">
        <v>3368</v>
      </c>
      <c r="D521" s="7" t="s">
        <v>6158</v>
      </c>
      <c r="E521" s="2">
        <v>2</v>
      </c>
      <c r="F521" s="2" t="str">
        <f>VLOOKUP(C521,customers!A$1:I$1001,2,FALSE)</f>
        <v>Marja Urion</v>
      </c>
      <c r="G521" s="2" t="str">
        <f>IF(VLOOKUP(C521,customers!A$1:I$1001,3,FALSE)=0," ",VLOOKUP(C521,customers!A$1:I$1001,3,FALSE))</f>
        <v>murione5@alexa.com</v>
      </c>
      <c r="H521" s="2" t="str">
        <f>VLOOKUP(C521,customers!A$1:I$1001,7,FALSE)</f>
        <v>Ireland</v>
      </c>
      <c r="I521" s="26" t="str">
        <f>IF(INDEX(products!$A$1:$G$49,MATCH(orders!$D521,products!$A$1:$A$49,0),MATCH(orders!I$1,products!$A$1:$G$1,0))="Rob","Robusta",IF(INDEX(products!$A$1:$G$49,MATCH(orders!$D521,products!$A$1:$A$49,0),MATCH(orders!I$1,products!$A$1:$G$1,0))="Exc","Excelsa",IF(INDEX(products!$A$1:$G$49,MATCH(orders!$D521,products!$A$1:$A$49,0),MATCH(orders!I$1,products!$A$1:$G$1,0))="Ara","Arabica","Liberica")))</f>
        <v>Arabica</v>
      </c>
      <c r="J521" s="26" t="str">
        <f>IF(INDEX(products!$A$1:$G$49,MATCH(orders!$D521,products!$A$1:$A$49,0),MATCH(orders!J$1,products!$A$1:$G$1,0))="M","Medium",IF(INDEX(products!$A$1:$G$49,MATCH(orders!$D521,products!$A$1:$A$49,0),MATCH(orders!J$1,products!$A$1:$G$1,0))="L","Light","Dark"))</f>
        <v>Dark</v>
      </c>
      <c r="K521" s="27">
        <f>INDEX(products!$A$1:$G$49,MATCH(orders!$D521,products!$A$1:$A$49,0),MATCH(orders!K$1,products!$A$1:$G$1,0))</f>
        <v>0.5</v>
      </c>
      <c r="L521" s="28">
        <f>INDEX(products!$A$1:$G$49,MATCH(orders!$D521,products!$A$1:$A$49,0),MATCH(orders!L$1,products!$A$1:$G$1,0))</f>
        <v>5.97</v>
      </c>
      <c r="M521" s="21">
        <f>E521*L521</f>
        <v>11.94</v>
      </c>
      <c r="N521" s="7" t="str">
        <f>VLOOKUP(orders!$F521,customers!B$1:I$1001,8,FALSE)</f>
        <v>Yes</v>
      </c>
    </row>
    <row r="522" spans="1:14" x14ac:dyDescent="0.3">
      <c r="A522" s="12" t="s">
        <v>3430</v>
      </c>
      <c r="B522" s="18">
        <v>44446</v>
      </c>
      <c r="C522" s="12" t="s">
        <v>3431</v>
      </c>
      <c r="D522" s="6" t="s">
        <v>6150</v>
      </c>
      <c r="E522" s="12">
        <v>1</v>
      </c>
      <c r="F522" s="12" t="str">
        <f>VLOOKUP(C522,customers!A$1:I$1001,2,FALSE)</f>
        <v>Mag Armistead</v>
      </c>
      <c r="G522" s="12" t="str">
        <f>IF(VLOOKUP(C522,customers!A$1:I$1001,3,FALSE)=0," ",VLOOKUP(C522,customers!A$1:I$1001,3,FALSE))</f>
        <v>marmisteadeg@blogtalkradio.com</v>
      </c>
      <c r="H522" s="12" t="str">
        <f>VLOOKUP(C522,customers!A$1:I$1001,7,FALSE)</f>
        <v>United States</v>
      </c>
      <c r="I522" s="15" t="str">
        <f>IF(INDEX(products!$A$1:$G$49,MATCH(orders!$D522,products!$A$1:$A$49,0),MATCH(orders!I$1,products!$A$1:$G$1,0))="Rob","Robusta",IF(INDEX(products!$A$1:$G$49,MATCH(orders!$D522,products!$A$1:$A$49,0),MATCH(orders!I$1,products!$A$1:$G$1,0))="Exc","Excelsa",IF(INDEX(products!$A$1:$G$49,MATCH(orders!$D522,products!$A$1:$A$49,0),MATCH(orders!I$1,products!$A$1:$G$1,0))="Ara","Arabica","Liberica")))</f>
        <v>Liberica</v>
      </c>
      <c r="J522" s="15" t="str">
        <f>IF(INDEX(products!$A$1:$G$49,MATCH(orders!$D522,products!$A$1:$A$49,0),MATCH(orders!J$1,products!$A$1:$G$1,0))="M","Medium",IF(INDEX(products!$A$1:$G$49,MATCH(orders!$D522,products!$A$1:$A$49,0),MATCH(orders!J$1,products!$A$1:$G$1,0))="L","Light","Dark"))</f>
        <v>Dark</v>
      </c>
      <c r="K522" s="24">
        <f>INDEX(products!$A$1:$G$49,MATCH(orders!$D522,products!$A$1:$A$49,0),MATCH(orders!K$1,products!$A$1:$G$1,0))</f>
        <v>0.2</v>
      </c>
      <c r="L522" s="25">
        <f>INDEX(products!$A$1:$G$49,MATCH(orders!$D522,products!$A$1:$A$49,0),MATCH(orders!L$1,products!$A$1:$G$1,0))</f>
        <v>3.8849999999999998</v>
      </c>
      <c r="M522" s="22">
        <f>E522*L522</f>
        <v>3.8849999999999998</v>
      </c>
      <c r="N522" s="6" t="str">
        <f>VLOOKUP(orders!$F522,customers!B$1:I$1001,8,FALSE)</f>
        <v>No</v>
      </c>
    </row>
    <row r="523" spans="1:14" x14ac:dyDescent="0.3">
      <c r="A523" s="2" t="s">
        <v>3430</v>
      </c>
      <c r="B523" s="17">
        <v>44446</v>
      </c>
      <c r="C523" s="2" t="s">
        <v>3431</v>
      </c>
      <c r="D523" s="7" t="s">
        <v>6138</v>
      </c>
      <c r="E523" s="2">
        <v>4</v>
      </c>
      <c r="F523" s="2" t="str">
        <f>VLOOKUP(C523,customers!A$1:I$1001,2,FALSE)</f>
        <v>Mag Armistead</v>
      </c>
      <c r="G523" s="2" t="str">
        <f>IF(VLOOKUP(C523,customers!A$1:I$1001,3,FALSE)=0," ",VLOOKUP(C523,customers!A$1:I$1001,3,FALSE))</f>
        <v>marmisteadeg@blogtalkradio.com</v>
      </c>
      <c r="H523" s="2" t="str">
        <f>VLOOKUP(C523,customers!A$1:I$1001,7,FALSE)</f>
        <v>United States</v>
      </c>
      <c r="I523" s="26" t="str">
        <f>IF(INDEX(products!$A$1:$G$49,MATCH(orders!$D523,products!$A$1:$A$49,0),MATCH(orders!I$1,products!$A$1:$G$1,0))="Rob","Robusta",IF(INDEX(products!$A$1:$G$49,MATCH(orders!$D523,products!$A$1:$A$49,0),MATCH(orders!I$1,products!$A$1:$G$1,0))="Exc","Excelsa",IF(INDEX(products!$A$1:$G$49,MATCH(orders!$D523,products!$A$1:$A$49,0),MATCH(orders!I$1,products!$A$1:$G$1,0))="Ara","Arabica","Liberica")))</f>
        <v>Robusta</v>
      </c>
      <c r="J523" s="26" t="str">
        <f>IF(INDEX(products!$A$1:$G$49,MATCH(orders!$D523,products!$A$1:$A$49,0),MATCH(orders!J$1,products!$A$1:$G$1,0))="M","Medium",IF(INDEX(products!$A$1:$G$49,MATCH(orders!$D523,products!$A$1:$A$49,0),MATCH(orders!J$1,products!$A$1:$G$1,0))="L","Light","Dark"))</f>
        <v>Medium</v>
      </c>
      <c r="K523" s="27">
        <f>INDEX(products!$A$1:$G$49,MATCH(orders!$D523,products!$A$1:$A$49,0),MATCH(orders!K$1,products!$A$1:$G$1,0))</f>
        <v>1</v>
      </c>
      <c r="L523" s="28">
        <f>INDEX(products!$A$1:$G$49,MATCH(orders!$D523,products!$A$1:$A$49,0),MATCH(orders!L$1,products!$A$1:$G$1,0))</f>
        <v>9.9499999999999993</v>
      </c>
      <c r="M523" s="21">
        <f>E523*L523</f>
        <v>39.799999999999997</v>
      </c>
      <c r="N523" s="7" t="str">
        <f>VLOOKUP(orders!$F523,customers!B$1:I$1001,8,FALSE)</f>
        <v>No</v>
      </c>
    </row>
    <row r="524" spans="1:14" x14ac:dyDescent="0.3">
      <c r="A524" s="12" t="s">
        <v>3441</v>
      </c>
      <c r="B524" s="18">
        <v>43625</v>
      </c>
      <c r="C524" s="12" t="s">
        <v>3442</v>
      </c>
      <c r="D524" s="6" t="s">
        <v>6146</v>
      </c>
      <c r="E524" s="12">
        <v>5</v>
      </c>
      <c r="F524" s="12" t="str">
        <f>VLOOKUP(C524,customers!A$1:I$1001,2,FALSE)</f>
        <v>Vasili Upstone</v>
      </c>
      <c r="G524" s="12" t="str">
        <f>IF(VLOOKUP(C524,customers!A$1:I$1001,3,FALSE)=0," ",VLOOKUP(C524,customers!A$1:I$1001,3,FALSE))</f>
        <v>vupstoneei@google.pl</v>
      </c>
      <c r="H524" s="12" t="str">
        <f>VLOOKUP(C524,customers!A$1:I$1001,7,FALSE)</f>
        <v>United States</v>
      </c>
      <c r="I524" s="15" t="str">
        <f>IF(INDEX(products!$A$1:$G$49,MATCH(orders!$D524,products!$A$1:$A$49,0),MATCH(orders!I$1,products!$A$1:$G$1,0))="Rob","Robusta",IF(INDEX(products!$A$1:$G$49,MATCH(orders!$D524,products!$A$1:$A$49,0),MATCH(orders!I$1,products!$A$1:$G$1,0))="Exc","Excelsa",IF(INDEX(products!$A$1:$G$49,MATCH(orders!$D524,products!$A$1:$A$49,0),MATCH(orders!I$1,products!$A$1:$G$1,0))="Ara","Arabica","Liberica")))</f>
        <v>Robusta</v>
      </c>
      <c r="J524" s="15" t="str">
        <f>IF(INDEX(products!$A$1:$G$49,MATCH(orders!$D524,products!$A$1:$A$49,0),MATCH(orders!J$1,products!$A$1:$G$1,0))="M","Medium",IF(INDEX(products!$A$1:$G$49,MATCH(orders!$D524,products!$A$1:$A$49,0),MATCH(orders!J$1,products!$A$1:$G$1,0))="L","Light","Dark"))</f>
        <v>Medium</v>
      </c>
      <c r="K524" s="24">
        <f>INDEX(products!$A$1:$G$49,MATCH(orders!$D524,products!$A$1:$A$49,0),MATCH(orders!K$1,products!$A$1:$G$1,0))</f>
        <v>0.5</v>
      </c>
      <c r="L524" s="25">
        <f>INDEX(products!$A$1:$G$49,MATCH(orders!$D524,products!$A$1:$A$49,0),MATCH(orders!L$1,products!$A$1:$G$1,0))</f>
        <v>5.97</v>
      </c>
      <c r="M524" s="22">
        <f>E524*L524</f>
        <v>29.849999999999998</v>
      </c>
      <c r="N524" s="6" t="str">
        <f>VLOOKUP(orders!$F524,customers!B$1:I$1001,8,FALSE)</f>
        <v>No</v>
      </c>
    </row>
    <row r="525" spans="1:14" x14ac:dyDescent="0.3">
      <c r="A525" s="2" t="s">
        <v>3447</v>
      </c>
      <c r="B525" s="17">
        <v>44129</v>
      </c>
      <c r="C525" s="2" t="s">
        <v>3448</v>
      </c>
      <c r="D525" s="7" t="s">
        <v>6165</v>
      </c>
      <c r="E525" s="2">
        <v>1</v>
      </c>
      <c r="F525" s="2" t="str">
        <f>VLOOKUP(C525,customers!A$1:I$1001,2,FALSE)</f>
        <v>Berty Beelby</v>
      </c>
      <c r="G525" s="2" t="str">
        <f>IF(VLOOKUP(C525,customers!A$1:I$1001,3,FALSE)=0," ",VLOOKUP(C525,customers!A$1:I$1001,3,FALSE))</f>
        <v>bbeelbyej@rediff.com</v>
      </c>
      <c r="H525" s="2" t="str">
        <f>VLOOKUP(C525,customers!A$1:I$1001,7,FALSE)</f>
        <v>Ireland</v>
      </c>
      <c r="I525" s="26" t="str">
        <f>IF(INDEX(products!$A$1:$G$49,MATCH(orders!$D525,products!$A$1:$A$49,0),MATCH(orders!I$1,products!$A$1:$G$1,0))="Rob","Robusta",IF(INDEX(products!$A$1:$G$49,MATCH(orders!$D525,products!$A$1:$A$49,0),MATCH(orders!I$1,products!$A$1:$G$1,0))="Exc","Excelsa",IF(INDEX(products!$A$1:$G$49,MATCH(orders!$D525,products!$A$1:$A$49,0),MATCH(orders!I$1,products!$A$1:$G$1,0))="Ara","Arabica","Liberica")))</f>
        <v>Liberica</v>
      </c>
      <c r="J525" s="26" t="str">
        <f>IF(INDEX(products!$A$1:$G$49,MATCH(orders!$D525,products!$A$1:$A$49,0),MATCH(orders!J$1,products!$A$1:$G$1,0))="M","Medium",IF(INDEX(products!$A$1:$G$49,MATCH(orders!$D525,products!$A$1:$A$49,0),MATCH(orders!J$1,products!$A$1:$G$1,0))="L","Light","Dark"))</f>
        <v>Dark</v>
      </c>
      <c r="K525" s="27">
        <f>INDEX(products!$A$1:$G$49,MATCH(orders!$D525,products!$A$1:$A$49,0),MATCH(orders!K$1,products!$A$1:$G$1,0))</f>
        <v>2.5</v>
      </c>
      <c r="L525" s="28">
        <f>INDEX(products!$A$1:$G$49,MATCH(orders!$D525,products!$A$1:$A$49,0),MATCH(orders!L$1,products!$A$1:$G$1,0))</f>
        <v>29.784999999999997</v>
      </c>
      <c r="M525" s="21">
        <f>E525*L525</f>
        <v>29.784999999999997</v>
      </c>
      <c r="N525" s="7" t="str">
        <f>VLOOKUP(orders!$F525,customers!B$1:I$1001,8,FALSE)</f>
        <v>No</v>
      </c>
    </row>
    <row r="526" spans="1:14" x14ac:dyDescent="0.3">
      <c r="A526" s="12" t="s">
        <v>3453</v>
      </c>
      <c r="B526" s="18">
        <v>44255</v>
      </c>
      <c r="C526" s="12" t="s">
        <v>3454</v>
      </c>
      <c r="D526" s="6" t="s">
        <v>6164</v>
      </c>
      <c r="E526" s="12">
        <v>2</v>
      </c>
      <c r="F526" s="12" t="str">
        <f>VLOOKUP(C526,customers!A$1:I$1001,2,FALSE)</f>
        <v>Erny Stenyng</v>
      </c>
      <c r="G526" s="12" t="str">
        <f>IF(VLOOKUP(C526,customers!A$1:I$1001,3,FALSE)=0," ",VLOOKUP(C526,customers!A$1:I$1001,3,FALSE))</f>
        <v xml:space="preserve"> </v>
      </c>
      <c r="H526" s="12" t="str">
        <f>VLOOKUP(C526,customers!A$1:I$1001,7,FALSE)</f>
        <v>United States</v>
      </c>
      <c r="I526" s="15" t="str">
        <f>IF(INDEX(products!$A$1:$G$49,MATCH(orders!$D526,products!$A$1:$A$49,0),MATCH(orders!I$1,products!$A$1:$G$1,0))="Rob","Robusta",IF(INDEX(products!$A$1:$G$49,MATCH(orders!$D526,products!$A$1:$A$49,0),MATCH(orders!I$1,products!$A$1:$G$1,0))="Exc","Excelsa",IF(INDEX(products!$A$1:$G$49,MATCH(orders!$D526,products!$A$1:$A$49,0),MATCH(orders!I$1,products!$A$1:$G$1,0))="Ara","Arabica","Liberica")))</f>
        <v>Liberica</v>
      </c>
      <c r="J526" s="15" t="str">
        <f>IF(INDEX(products!$A$1:$G$49,MATCH(orders!$D526,products!$A$1:$A$49,0),MATCH(orders!J$1,products!$A$1:$G$1,0))="M","Medium",IF(INDEX(products!$A$1:$G$49,MATCH(orders!$D526,products!$A$1:$A$49,0),MATCH(orders!J$1,products!$A$1:$G$1,0))="L","Light","Dark"))</f>
        <v>Light</v>
      </c>
      <c r="K526" s="24">
        <f>INDEX(products!$A$1:$G$49,MATCH(orders!$D526,products!$A$1:$A$49,0),MATCH(orders!K$1,products!$A$1:$G$1,0))</f>
        <v>2.5</v>
      </c>
      <c r="L526" s="25">
        <f>INDEX(products!$A$1:$G$49,MATCH(orders!$D526,products!$A$1:$A$49,0),MATCH(orders!L$1,products!$A$1:$G$1,0))</f>
        <v>36.454999999999998</v>
      </c>
      <c r="M526" s="22">
        <f>E526*L526</f>
        <v>72.91</v>
      </c>
      <c r="N526" s="6" t="str">
        <f>VLOOKUP(orders!$F526,customers!B$1:I$1001,8,FALSE)</f>
        <v>No</v>
      </c>
    </row>
    <row r="527" spans="1:14" x14ac:dyDescent="0.3">
      <c r="A527" s="2" t="s">
        <v>3458</v>
      </c>
      <c r="B527" s="17">
        <v>44038</v>
      </c>
      <c r="C527" s="2" t="s">
        <v>3459</v>
      </c>
      <c r="D527" s="7" t="s">
        <v>6163</v>
      </c>
      <c r="E527" s="2">
        <v>5</v>
      </c>
      <c r="F527" s="2" t="str">
        <f>VLOOKUP(C527,customers!A$1:I$1001,2,FALSE)</f>
        <v>Edin Yantsurev</v>
      </c>
      <c r="G527" s="2" t="str">
        <f>IF(VLOOKUP(C527,customers!A$1:I$1001,3,FALSE)=0," ",VLOOKUP(C527,customers!A$1:I$1001,3,FALSE))</f>
        <v xml:space="preserve"> </v>
      </c>
      <c r="H527" s="2" t="str">
        <f>VLOOKUP(C527,customers!A$1:I$1001,7,FALSE)</f>
        <v>United States</v>
      </c>
      <c r="I527" s="26" t="str">
        <f>IF(INDEX(products!$A$1:$G$49,MATCH(orders!$D527,products!$A$1:$A$49,0),MATCH(orders!I$1,products!$A$1:$G$1,0))="Rob","Robusta",IF(INDEX(products!$A$1:$G$49,MATCH(orders!$D527,products!$A$1:$A$49,0),MATCH(orders!I$1,products!$A$1:$G$1,0))="Exc","Excelsa",IF(INDEX(products!$A$1:$G$49,MATCH(orders!$D527,products!$A$1:$A$49,0),MATCH(orders!I$1,products!$A$1:$G$1,0))="Ara","Arabica","Liberica")))</f>
        <v>Robusta</v>
      </c>
      <c r="J527" s="26" t="str">
        <f>IF(INDEX(products!$A$1:$G$49,MATCH(orders!$D527,products!$A$1:$A$49,0),MATCH(orders!J$1,products!$A$1:$G$1,0))="M","Medium",IF(INDEX(products!$A$1:$G$49,MATCH(orders!$D527,products!$A$1:$A$49,0),MATCH(orders!J$1,products!$A$1:$G$1,0))="L","Light","Dark"))</f>
        <v>Dark</v>
      </c>
      <c r="K527" s="27">
        <f>INDEX(products!$A$1:$G$49,MATCH(orders!$D527,products!$A$1:$A$49,0),MATCH(orders!K$1,products!$A$1:$G$1,0))</f>
        <v>0.2</v>
      </c>
      <c r="L527" s="28">
        <f>INDEX(products!$A$1:$G$49,MATCH(orders!$D527,products!$A$1:$A$49,0),MATCH(orders!L$1,products!$A$1:$G$1,0))</f>
        <v>2.6849999999999996</v>
      </c>
      <c r="M527" s="21">
        <f>E527*L527</f>
        <v>13.424999999999997</v>
      </c>
      <c r="N527" s="7" t="str">
        <f>VLOOKUP(orders!$F527,customers!B$1:I$1001,8,FALSE)</f>
        <v>Yes</v>
      </c>
    </row>
    <row r="528" spans="1:14" x14ac:dyDescent="0.3">
      <c r="A528" s="12" t="s">
        <v>3463</v>
      </c>
      <c r="B528" s="18">
        <v>44717</v>
      </c>
      <c r="C528" s="12" t="s">
        <v>3464</v>
      </c>
      <c r="D528" s="6" t="s">
        <v>6166</v>
      </c>
      <c r="E528" s="12">
        <v>4</v>
      </c>
      <c r="F528" s="12" t="str">
        <f>VLOOKUP(C528,customers!A$1:I$1001,2,FALSE)</f>
        <v>Webb Speechly</v>
      </c>
      <c r="G528" s="12" t="str">
        <f>IF(VLOOKUP(C528,customers!A$1:I$1001,3,FALSE)=0," ",VLOOKUP(C528,customers!A$1:I$1001,3,FALSE))</f>
        <v>wspeechlyem@amazon.com</v>
      </c>
      <c r="H528" s="12" t="str">
        <f>VLOOKUP(C528,customers!A$1:I$1001,7,FALSE)</f>
        <v>United States</v>
      </c>
      <c r="I528" s="15" t="str">
        <f>IF(INDEX(products!$A$1:$G$49,MATCH(orders!$D528,products!$A$1:$A$49,0),MATCH(orders!I$1,products!$A$1:$G$1,0))="Rob","Robusta",IF(INDEX(products!$A$1:$G$49,MATCH(orders!$D528,products!$A$1:$A$49,0),MATCH(orders!I$1,products!$A$1:$G$1,0))="Exc","Excelsa",IF(INDEX(products!$A$1:$G$49,MATCH(orders!$D528,products!$A$1:$A$49,0),MATCH(orders!I$1,products!$A$1:$G$1,0))="Ara","Arabica","Liberica")))</f>
        <v>Excelsa</v>
      </c>
      <c r="J528" s="15" t="str">
        <f>IF(INDEX(products!$A$1:$G$49,MATCH(orders!$D528,products!$A$1:$A$49,0),MATCH(orders!J$1,products!$A$1:$G$1,0))="M","Medium",IF(INDEX(products!$A$1:$G$49,MATCH(orders!$D528,products!$A$1:$A$49,0),MATCH(orders!J$1,products!$A$1:$G$1,0))="L","Light","Dark"))</f>
        <v>Medium</v>
      </c>
      <c r="K528" s="24">
        <f>INDEX(products!$A$1:$G$49,MATCH(orders!$D528,products!$A$1:$A$49,0),MATCH(orders!K$1,products!$A$1:$G$1,0))</f>
        <v>2.5</v>
      </c>
      <c r="L528" s="25">
        <f>INDEX(products!$A$1:$G$49,MATCH(orders!$D528,products!$A$1:$A$49,0),MATCH(orders!L$1,products!$A$1:$G$1,0))</f>
        <v>31.624999999999996</v>
      </c>
      <c r="M528" s="22">
        <f>E528*L528</f>
        <v>126.49999999999999</v>
      </c>
      <c r="N528" s="6" t="str">
        <f>VLOOKUP(orders!$F528,customers!B$1:I$1001,8,FALSE)</f>
        <v>Yes</v>
      </c>
    </row>
    <row r="529" spans="1:14" x14ac:dyDescent="0.3">
      <c r="A529" s="2" t="s">
        <v>3469</v>
      </c>
      <c r="B529" s="17">
        <v>43517</v>
      </c>
      <c r="C529" s="2" t="s">
        <v>3470</v>
      </c>
      <c r="D529" s="7" t="s">
        <v>6139</v>
      </c>
      <c r="E529" s="2">
        <v>5</v>
      </c>
      <c r="F529" s="2" t="str">
        <f>VLOOKUP(C529,customers!A$1:I$1001,2,FALSE)</f>
        <v>Irvine Phillpot</v>
      </c>
      <c r="G529" s="2" t="str">
        <f>IF(VLOOKUP(C529,customers!A$1:I$1001,3,FALSE)=0," ",VLOOKUP(C529,customers!A$1:I$1001,3,FALSE))</f>
        <v>iphillpoten@buzzfeed.com</v>
      </c>
      <c r="H529" s="2" t="str">
        <f>VLOOKUP(C529,customers!A$1:I$1001,7,FALSE)</f>
        <v>United Kingdom</v>
      </c>
      <c r="I529" s="26" t="str">
        <f>IF(INDEX(products!$A$1:$G$49,MATCH(orders!$D529,products!$A$1:$A$49,0),MATCH(orders!I$1,products!$A$1:$G$1,0))="Rob","Robusta",IF(INDEX(products!$A$1:$G$49,MATCH(orders!$D529,products!$A$1:$A$49,0),MATCH(orders!I$1,products!$A$1:$G$1,0))="Exc","Excelsa",IF(INDEX(products!$A$1:$G$49,MATCH(orders!$D529,products!$A$1:$A$49,0),MATCH(orders!I$1,products!$A$1:$G$1,0))="Ara","Arabica","Liberica")))</f>
        <v>Excelsa</v>
      </c>
      <c r="J529" s="26" t="str">
        <f>IF(INDEX(products!$A$1:$G$49,MATCH(orders!$D529,products!$A$1:$A$49,0),MATCH(orders!J$1,products!$A$1:$G$1,0))="M","Medium",IF(INDEX(products!$A$1:$G$49,MATCH(orders!$D529,products!$A$1:$A$49,0),MATCH(orders!J$1,products!$A$1:$G$1,0))="L","Light","Dark"))</f>
        <v>Medium</v>
      </c>
      <c r="K529" s="27">
        <f>INDEX(products!$A$1:$G$49,MATCH(orders!$D529,products!$A$1:$A$49,0),MATCH(orders!K$1,products!$A$1:$G$1,0))</f>
        <v>0.5</v>
      </c>
      <c r="L529" s="28">
        <f>INDEX(products!$A$1:$G$49,MATCH(orders!$D529,products!$A$1:$A$49,0),MATCH(orders!L$1,products!$A$1:$G$1,0))</f>
        <v>8.25</v>
      </c>
      <c r="M529" s="21">
        <f>E529*L529</f>
        <v>41.25</v>
      </c>
      <c r="N529" s="7" t="str">
        <f>VLOOKUP(orders!$F529,customers!B$1:I$1001,8,FALSE)</f>
        <v>No</v>
      </c>
    </row>
    <row r="530" spans="1:14" x14ac:dyDescent="0.3">
      <c r="A530" s="12" t="s">
        <v>3475</v>
      </c>
      <c r="B530" s="18">
        <v>43926</v>
      </c>
      <c r="C530" s="12" t="s">
        <v>3476</v>
      </c>
      <c r="D530" s="6" t="s">
        <v>6176</v>
      </c>
      <c r="E530" s="12">
        <v>6</v>
      </c>
      <c r="F530" s="12" t="str">
        <f>VLOOKUP(C530,customers!A$1:I$1001,2,FALSE)</f>
        <v>Lem Pennacci</v>
      </c>
      <c r="G530" s="12" t="str">
        <f>IF(VLOOKUP(C530,customers!A$1:I$1001,3,FALSE)=0," ",VLOOKUP(C530,customers!A$1:I$1001,3,FALSE))</f>
        <v>lpennaccieo@statcounter.com</v>
      </c>
      <c r="H530" s="12" t="str">
        <f>VLOOKUP(C530,customers!A$1:I$1001,7,FALSE)</f>
        <v>United States</v>
      </c>
      <c r="I530" s="15" t="str">
        <f>IF(INDEX(products!$A$1:$G$49,MATCH(orders!$D530,products!$A$1:$A$49,0),MATCH(orders!I$1,products!$A$1:$G$1,0))="Rob","Robusta",IF(INDEX(products!$A$1:$G$49,MATCH(orders!$D530,products!$A$1:$A$49,0),MATCH(orders!I$1,products!$A$1:$G$1,0))="Exc","Excelsa",IF(INDEX(products!$A$1:$G$49,MATCH(orders!$D530,products!$A$1:$A$49,0),MATCH(orders!I$1,products!$A$1:$G$1,0))="Ara","Arabica","Liberica")))</f>
        <v>Excelsa</v>
      </c>
      <c r="J530" s="15" t="str">
        <f>IF(INDEX(products!$A$1:$G$49,MATCH(orders!$D530,products!$A$1:$A$49,0),MATCH(orders!J$1,products!$A$1:$G$1,0))="M","Medium",IF(INDEX(products!$A$1:$G$49,MATCH(orders!$D530,products!$A$1:$A$49,0),MATCH(orders!J$1,products!$A$1:$G$1,0))="L","Light","Dark"))</f>
        <v>Light</v>
      </c>
      <c r="K530" s="24">
        <f>INDEX(products!$A$1:$G$49,MATCH(orders!$D530,products!$A$1:$A$49,0),MATCH(orders!K$1,products!$A$1:$G$1,0))</f>
        <v>0.5</v>
      </c>
      <c r="L530" s="25">
        <f>INDEX(products!$A$1:$G$49,MATCH(orders!$D530,products!$A$1:$A$49,0),MATCH(orders!L$1,products!$A$1:$G$1,0))</f>
        <v>8.91</v>
      </c>
      <c r="M530" s="22">
        <f>E530*L530</f>
        <v>53.46</v>
      </c>
      <c r="N530" s="6" t="str">
        <f>VLOOKUP(orders!$F530,customers!B$1:I$1001,8,FALSE)</f>
        <v>No</v>
      </c>
    </row>
    <row r="531" spans="1:14" x14ac:dyDescent="0.3">
      <c r="A531" s="2" t="s">
        <v>3481</v>
      </c>
      <c r="B531" s="17">
        <v>43475</v>
      </c>
      <c r="C531" s="2" t="s">
        <v>3482</v>
      </c>
      <c r="D531" s="7" t="s">
        <v>6138</v>
      </c>
      <c r="E531" s="2">
        <v>6</v>
      </c>
      <c r="F531" s="2" t="str">
        <f>VLOOKUP(C531,customers!A$1:I$1001,2,FALSE)</f>
        <v>Starr Arpin</v>
      </c>
      <c r="G531" s="2" t="str">
        <f>IF(VLOOKUP(C531,customers!A$1:I$1001,3,FALSE)=0," ",VLOOKUP(C531,customers!A$1:I$1001,3,FALSE))</f>
        <v>sarpinep@moonfruit.com</v>
      </c>
      <c r="H531" s="2" t="str">
        <f>VLOOKUP(C531,customers!A$1:I$1001,7,FALSE)</f>
        <v>United States</v>
      </c>
      <c r="I531" s="26" t="str">
        <f>IF(INDEX(products!$A$1:$G$49,MATCH(orders!$D531,products!$A$1:$A$49,0),MATCH(orders!I$1,products!$A$1:$G$1,0))="Rob","Robusta",IF(INDEX(products!$A$1:$G$49,MATCH(orders!$D531,products!$A$1:$A$49,0),MATCH(orders!I$1,products!$A$1:$G$1,0))="Exc","Excelsa",IF(INDEX(products!$A$1:$G$49,MATCH(orders!$D531,products!$A$1:$A$49,0),MATCH(orders!I$1,products!$A$1:$G$1,0))="Ara","Arabica","Liberica")))</f>
        <v>Robusta</v>
      </c>
      <c r="J531" s="26" t="str">
        <f>IF(INDEX(products!$A$1:$G$49,MATCH(orders!$D531,products!$A$1:$A$49,0),MATCH(orders!J$1,products!$A$1:$G$1,0))="M","Medium",IF(INDEX(products!$A$1:$G$49,MATCH(orders!$D531,products!$A$1:$A$49,0),MATCH(orders!J$1,products!$A$1:$G$1,0))="L","Light","Dark"))</f>
        <v>Medium</v>
      </c>
      <c r="K531" s="27">
        <f>INDEX(products!$A$1:$G$49,MATCH(orders!$D531,products!$A$1:$A$49,0),MATCH(orders!K$1,products!$A$1:$G$1,0))</f>
        <v>1</v>
      </c>
      <c r="L531" s="28">
        <f>INDEX(products!$A$1:$G$49,MATCH(orders!$D531,products!$A$1:$A$49,0),MATCH(orders!L$1,products!$A$1:$G$1,0))</f>
        <v>9.9499999999999993</v>
      </c>
      <c r="M531" s="21">
        <f>E531*L531</f>
        <v>59.699999999999996</v>
      </c>
      <c r="N531" s="7" t="str">
        <f>VLOOKUP(orders!$F531,customers!B$1:I$1001,8,FALSE)</f>
        <v>No</v>
      </c>
    </row>
    <row r="532" spans="1:14" x14ac:dyDescent="0.3">
      <c r="A532" s="12" t="s">
        <v>3487</v>
      </c>
      <c r="B532" s="18">
        <v>44663</v>
      </c>
      <c r="C532" s="12" t="s">
        <v>3488</v>
      </c>
      <c r="D532" s="6" t="s">
        <v>6138</v>
      </c>
      <c r="E532" s="12">
        <v>6</v>
      </c>
      <c r="F532" s="12" t="str">
        <f>VLOOKUP(C532,customers!A$1:I$1001,2,FALSE)</f>
        <v>Donny Fries</v>
      </c>
      <c r="G532" s="12" t="str">
        <f>IF(VLOOKUP(C532,customers!A$1:I$1001,3,FALSE)=0," ",VLOOKUP(C532,customers!A$1:I$1001,3,FALSE))</f>
        <v>dfrieseq@cargocollective.com</v>
      </c>
      <c r="H532" s="12" t="str">
        <f>VLOOKUP(C532,customers!A$1:I$1001,7,FALSE)</f>
        <v>United States</v>
      </c>
      <c r="I532" s="15" t="str">
        <f>IF(INDEX(products!$A$1:$G$49,MATCH(orders!$D532,products!$A$1:$A$49,0),MATCH(orders!I$1,products!$A$1:$G$1,0))="Rob","Robusta",IF(INDEX(products!$A$1:$G$49,MATCH(orders!$D532,products!$A$1:$A$49,0),MATCH(orders!I$1,products!$A$1:$G$1,0))="Exc","Excelsa",IF(INDEX(products!$A$1:$G$49,MATCH(orders!$D532,products!$A$1:$A$49,0),MATCH(orders!I$1,products!$A$1:$G$1,0))="Ara","Arabica","Liberica")))</f>
        <v>Robusta</v>
      </c>
      <c r="J532" s="15" t="str">
        <f>IF(INDEX(products!$A$1:$G$49,MATCH(orders!$D532,products!$A$1:$A$49,0),MATCH(orders!J$1,products!$A$1:$G$1,0))="M","Medium",IF(INDEX(products!$A$1:$G$49,MATCH(orders!$D532,products!$A$1:$A$49,0),MATCH(orders!J$1,products!$A$1:$G$1,0))="L","Light","Dark"))</f>
        <v>Medium</v>
      </c>
      <c r="K532" s="24">
        <f>INDEX(products!$A$1:$G$49,MATCH(orders!$D532,products!$A$1:$A$49,0),MATCH(orders!K$1,products!$A$1:$G$1,0))</f>
        <v>1</v>
      </c>
      <c r="L532" s="25">
        <f>INDEX(products!$A$1:$G$49,MATCH(orders!$D532,products!$A$1:$A$49,0),MATCH(orders!L$1,products!$A$1:$G$1,0))</f>
        <v>9.9499999999999993</v>
      </c>
      <c r="M532" s="22">
        <f>E532*L532</f>
        <v>59.699999999999996</v>
      </c>
      <c r="N532" s="6" t="str">
        <f>VLOOKUP(orders!$F532,customers!B$1:I$1001,8,FALSE)</f>
        <v>No</v>
      </c>
    </row>
    <row r="533" spans="1:14" x14ac:dyDescent="0.3">
      <c r="A533" s="2" t="s">
        <v>3493</v>
      </c>
      <c r="B533" s="17">
        <v>44591</v>
      </c>
      <c r="C533" s="2" t="s">
        <v>3494</v>
      </c>
      <c r="D533" s="7" t="s">
        <v>6177</v>
      </c>
      <c r="E533" s="2">
        <v>5</v>
      </c>
      <c r="F533" s="2" t="str">
        <f>VLOOKUP(C533,customers!A$1:I$1001,2,FALSE)</f>
        <v>Rana Sharer</v>
      </c>
      <c r="G533" s="2" t="str">
        <f>IF(VLOOKUP(C533,customers!A$1:I$1001,3,FALSE)=0," ",VLOOKUP(C533,customers!A$1:I$1001,3,FALSE))</f>
        <v>rsharerer@flavors.me</v>
      </c>
      <c r="H533" s="2" t="str">
        <f>VLOOKUP(C533,customers!A$1:I$1001,7,FALSE)</f>
        <v>United States</v>
      </c>
      <c r="I533" s="26" t="str">
        <f>IF(INDEX(products!$A$1:$G$49,MATCH(orders!$D533,products!$A$1:$A$49,0),MATCH(orders!I$1,products!$A$1:$G$1,0))="Rob","Robusta",IF(INDEX(products!$A$1:$G$49,MATCH(orders!$D533,products!$A$1:$A$49,0),MATCH(orders!I$1,products!$A$1:$G$1,0))="Exc","Excelsa",IF(INDEX(products!$A$1:$G$49,MATCH(orders!$D533,products!$A$1:$A$49,0),MATCH(orders!I$1,products!$A$1:$G$1,0))="Ara","Arabica","Liberica")))</f>
        <v>Robusta</v>
      </c>
      <c r="J533" s="26" t="str">
        <f>IF(INDEX(products!$A$1:$G$49,MATCH(orders!$D533,products!$A$1:$A$49,0),MATCH(orders!J$1,products!$A$1:$G$1,0))="M","Medium",IF(INDEX(products!$A$1:$G$49,MATCH(orders!$D533,products!$A$1:$A$49,0),MATCH(orders!J$1,products!$A$1:$G$1,0))="L","Light","Dark"))</f>
        <v>Dark</v>
      </c>
      <c r="K533" s="27">
        <f>INDEX(products!$A$1:$G$49,MATCH(orders!$D533,products!$A$1:$A$49,0),MATCH(orders!K$1,products!$A$1:$G$1,0))</f>
        <v>1</v>
      </c>
      <c r="L533" s="28">
        <f>INDEX(products!$A$1:$G$49,MATCH(orders!$D533,products!$A$1:$A$49,0),MATCH(orders!L$1,products!$A$1:$G$1,0))</f>
        <v>8.9499999999999993</v>
      </c>
      <c r="M533" s="21">
        <f>E533*L533</f>
        <v>44.75</v>
      </c>
      <c r="N533" s="7" t="str">
        <f>VLOOKUP(orders!$F533,customers!B$1:I$1001,8,FALSE)</f>
        <v>No</v>
      </c>
    </row>
    <row r="534" spans="1:14" x14ac:dyDescent="0.3">
      <c r="A534" s="12" t="s">
        <v>3499</v>
      </c>
      <c r="B534" s="18">
        <v>44330</v>
      </c>
      <c r="C534" s="12" t="s">
        <v>3500</v>
      </c>
      <c r="D534" s="6" t="s">
        <v>6139</v>
      </c>
      <c r="E534" s="12">
        <v>2</v>
      </c>
      <c r="F534" s="12" t="str">
        <f>VLOOKUP(C534,customers!A$1:I$1001,2,FALSE)</f>
        <v>Nannie Naseby</v>
      </c>
      <c r="G534" s="12" t="str">
        <f>IF(VLOOKUP(C534,customers!A$1:I$1001,3,FALSE)=0," ",VLOOKUP(C534,customers!A$1:I$1001,3,FALSE))</f>
        <v>nnasebyes@umich.edu</v>
      </c>
      <c r="H534" s="12" t="str">
        <f>VLOOKUP(C534,customers!A$1:I$1001,7,FALSE)</f>
        <v>United States</v>
      </c>
      <c r="I534" s="15" t="str">
        <f>IF(INDEX(products!$A$1:$G$49,MATCH(orders!$D534,products!$A$1:$A$49,0),MATCH(orders!I$1,products!$A$1:$G$1,0))="Rob","Robusta",IF(INDEX(products!$A$1:$G$49,MATCH(orders!$D534,products!$A$1:$A$49,0),MATCH(orders!I$1,products!$A$1:$G$1,0))="Exc","Excelsa",IF(INDEX(products!$A$1:$G$49,MATCH(orders!$D534,products!$A$1:$A$49,0),MATCH(orders!I$1,products!$A$1:$G$1,0))="Ara","Arabica","Liberica")))</f>
        <v>Excelsa</v>
      </c>
      <c r="J534" s="15" t="str">
        <f>IF(INDEX(products!$A$1:$G$49,MATCH(orders!$D534,products!$A$1:$A$49,0),MATCH(orders!J$1,products!$A$1:$G$1,0))="M","Medium",IF(INDEX(products!$A$1:$G$49,MATCH(orders!$D534,products!$A$1:$A$49,0),MATCH(orders!J$1,products!$A$1:$G$1,0))="L","Light","Dark"))</f>
        <v>Medium</v>
      </c>
      <c r="K534" s="24">
        <f>INDEX(products!$A$1:$G$49,MATCH(orders!$D534,products!$A$1:$A$49,0),MATCH(orders!K$1,products!$A$1:$G$1,0))</f>
        <v>0.5</v>
      </c>
      <c r="L534" s="25">
        <f>INDEX(products!$A$1:$G$49,MATCH(orders!$D534,products!$A$1:$A$49,0),MATCH(orders!L$1,products!$A$1:$G$1,0))</f>
        <v>8.25</v>
      </c>
      <c r="M534" s="22">
        <f>E534*L534</f>
        <v>16.5</v>
      </c>
      <c r="N534" s="6" t="str">
        <f>VLOOKUP(orders!$F534,customers!B$1:I$1001,8,FALSE)</f>
        <v>Yes</v>
      </c>
    </row>
    <row r="535" spans="1:14" x14ac:dyDescent="0.3">
      <c r="A535" s="2" t="s">
        <v>3505</v>
      </c>
      <c r="B535" s="17">
        <v>44724</v>
      </c>
      <c r="C535" s="2" t="s">
        <v>3506</v>
      </c>
      <c r="D535" s="7" t="s">
        <v>6172</v>
      </c>
      <c r="E535" s="2">
        <v>4</v>
      </c>
      <c r="F535" s="2" t="str">
        <f>VLOOKUP(C535,customers!A$1:I$1001,2,FALSE)</f>
        <v>Rea Offell</v>
      </c>
      <c r="G535" s="2" t="str">
        <f>IF(VLOOKUP(C535,customers!A$1:I$1001,3,FALSE)=0," ",VLOOKUP(C535,customers!A$1:I$1001,3,FALSE))</f>
        <v xml:space="preserve"> </v>
      </c>
      <c r="H535" s="2" t="str">
        <f>VLOOKUP(C535,customers!A$1:I$1001,7,FALSE)</f>
        <v>United States</v>
      </c>
      <c r="I535" s="26" t="str">
        <f>IF(INDEX(products!$A$1:$G$49,MATCH(orders!$D535,products!$A$1:$A$49,0),MATCH(orders!I$1,products!$A$1:$G$1,0))="Rob","Robusta",IF(INDEX(products!$A$1:$G$49,MATCH(orders!$D535,products!$A$1:$A$49,0),MATCH(orders!I$1,products!$A$1:$G$1,0))="Exc","Excelsa",IF(INDEX(products!$A$1:$G$49,MATCH(orders!$D535,products!$A$1:$A$49,0),MATCH(orders!I$1,products!$A$1:$G$1,0))="Ara","Arabica","Liberica")))</f>
        <v>Robusta</v>
      </c>
      <c r="J535" s="26" t="str">
        <f>IF(INDEX(products!$A$1:$G$49,MATCH(orders!$D535,products!$A$1:$A$49,0),MATCH(orders!J$1,products!$A$1:$G$1,0))="M","Medium",IF(INDEX(products!$A$1:$G$49,MATCH(orders!$D535,products!$A$1:$A$49,0),MATCH(orders!J$1,products!$A$1:$G$1,0))="L","Light","Dark"))</f>
        <v>Dark</v>
      </c>
      <c r="K535" s="27">
        <f>INDEX(products!$A$1:$G$49,MATCH(orders!$D535,products!$A$1:$A$49,0),MATCH(orders!K$1,products!$A$1:$G$1,0))</f>
        <v>0.5</v>
      </c>
      <c r="L535" s="28">
        <f>INDEX(products!$A$1:$G$49,MATCH(orders!$D535,products!$A$1:$A$49,0),MATCH(orders!L$1,products!$A$1:$G$1,0))</f>
        <v>5.3699999999999992</v>
      </c>
      <c r="M535" s="21">
        <f>E535*L535</f>
        <v>21.479999999999997</v>
      </c>
      <c r="N535" s="7" t="str">
        <f>VLOOKUP(orders!$F535,customers!B$1:I$1001,8,FALSE)</f>
        <v>No</v>
      </c>
    </row>
    <row r="536" spans="1:14" x14ac:dyDescent="0.3">
      <c r="A536" s="12" t="s">
        <v>3510</v>
      </c>
      <c r="B536" s="18">
        <v>44563</v>
      </c>
      <c r="C536" s="12" t="s">
        <v>3511</v>
      </c>
      <c r="D536" s="6" t="s">
        <v>6151</v>
      </c>
      <c r="E536" s="12">
        <v>2</v>
      </c>
      <c r="F536" s="12" t="str">
        <f>VLOOKUP(C536,customers!A$1:I$1001,2,FALSE)</f>
        <v>Kris O'Cullen</v>
      </c>
      <c r="G536" s="12" t="str">
        <f>IF(VLOOKUP(C536,customers!A$1:I$1001,3,FALSE)=0," ",VLOOKUP(C536,customers!A$1:I$1001,3,FALSE))</f>
        <v>koculleneu@ca.gov</v>
      </c>
      <c r="H536" s="12" t="str">
        <f>VLOOKUP(C536,customers!A$1:I$1001,7,FALSE)</f>
        <v>Ireland</v>
      </c>
      <c r="I536" s="15" t="str">
        <f>IF(INDEX(products!$A$1:$G$49,MATCH(orders!$D536,products!$A$1:$A$49,0),MATCH(orders!I$1,products!$A$1:$G$1,0))="Rob","Robusta",IF(INDEX(products!$A$1:$G$49,MATCH(orders!$D536,products!$A$1:$A$49,0),MATCH(orders!I$1,products!$A$1:$G$1,0))="Exc","Excelsa",IF(INDEX(products!$A$1:$G$49,MATCH(orders!$D536,products!$A$1:$A$49,0),MATCH(orders!I$1,products!$A$1:$G$1,0))="Ara","Arabica","Liberica")))</f>
        <v>Robusta</v>
      </c>
      <c r="J536" s="15" t="str">
        <f>IF(INDEX(products!$A$1:$G$49,MATCH(orders!$D536,products!$A$1:$A$49,0),MATCH(orders!J$1,products!$A$1:$G$1,0))="M","Medium",IF(INDEX(products!$A$1:$G$49,MATCH(orders!$D536,products!$A$1:$A$49,0),MATCH(orders!J$1,products!$A$1:$G$1,0))="L","Light","Dark"))</f>
        <v>Medium</v>
      </c>
      <c r="K536" s="24">
        <f>INDEX(products!$A$1:$G$49,MATCH(orders!$D536,products!$A$1:$A$49,0),MATCH(orders!K$1,products!$A$1:$G$1,0))</f>
        <v>2.5</v>
      </c>
      <c r="L536" s="25">
        <f>INDEX(products!$A$1:$G$49,MATCH(orders!$D536,products!$A$1:$A$49,0),MATCH(orders!L$1,products!$A$1:$G$1,0))</f>
        <v>22.884999999999998</v>
      </c>
      <c r="M536" s="22">
        <f>E536*L536</f>
        <v>45.769999999999996</v>
      </c>
      <c r="N536" s="6" t="str">
        <f>VLOOKUP(orders!$F536,customers!B$1:I$1001,8,FALSE)</f>
        <v>Yes</v>
      </c>
    </row>
    <row r="537" spans="1:14" x14ac:dyDescent="0.3">
      <c r="A537" s="2" t="s">
        <v>3516</v>
      </c>
      <c r="B537" s="17">
        <v>44585</v>
      </c>
      <c r="C537" s="2" t="s">
        <v>3517</v>
      </c>
      <c r="D537" s="7" t="s">
        <v>6145</v>
      </c>
      <c r="E537" s="2">
        <v>2</v>
      </c>
      <c r="F537" s="2" t="str">
        <f>VLOOKUP(C537,customers!A$1:I$1001,2,FALSE)</f>
        <v>Timoteo Glisane</v>
      </c>
      <c r="G537" s="2" t="str">
        <f>IF(VLOOKUP(C537,customers!A$1:I$1001,3,FALSE)=0," ",VLOOKUP(C537,customers!A$1:I$1001,3,FALSE))</f>
        <v xml:space="preserve"> </v>
      </c>
      <c r="H537" s="2" t="str">
        <f>VLOOKUP(C537,customers!A$1:I$1001,7,FALSE)</f>
        <v>Ireland</v>
      </c>
      <c r="I537" s="26" t="str">
        <f>IF(INDEX(products!$A$1:$G$49,MATCH(orders!$D537,products!$A$1:$A$49,0),MATCH(orders!I$1,products!$A$1:$G$1,0))="Rob","Robusta",IF(INDEX(products!$A$1:$G$49,MATCH(orders!$D537,products!$A$1:$A$49,0),MATCH(orders!I$1,products!$A$1:$G$1,0))="Exc","Excelsa",IF(INDEX(products!$A$1:$G$49,MATCH(orders!$D537,products!$A$1:$A$49,0),MATCH(orders!I$1,products!$A$1:$G$1,0))="Ara","Arabica","Liberica")))</f>
        <v>Liberica</v>
      </c>
      <c r="J537" s="26" t="str">
        <f>IF(INDEX(products!$A$1:$G$49,MATCH(orders!$D537,products!$A$1:$A$49,0),MATCH(orders!J$1,products!$A$1:$G$1,0))="M","Medium",IF(INDEX(products!$A$1:$G$49,MATCH(orders!$D537,products!$A$1:$A$49,0),MATCH(orders!J$1,products!$A$1:$G$1,0))="L","Light","Dark"))</f>
        <v>Light</v>
      </c>
      <c r="K537" s="27">
        <f>INDEX(products!$A$1:$G$49,MATCH(orders!$D537,products!$A$1:$A$49,0),MATCH(orders!K$1,products!$A$1:$G$1,0))</f>
        <v>0.2</v>
      </c>
      <c r="L537" s="28">
        <f>INDEX(products!$A$1:$G$49,MATCH(orders!$D537,products!$A$1:$A$49,0),MATCH(orders!L$1,products!$A$1:$G$1,0))</f>
        <v>4.7549999999999999</v>
      </c>
      <c r="M537" s="21">
        <f>E537*L537</f>
        <v>9.51</v>
      </c>
      <c r="N537" s="7" t="str">
        <f>VLOOKUP(orders!$F537,customers!B$1:I$1001,8,FALSE)</f>
        <v>No</v>
      </c>
    </row>
    <row r="538" spans="1:14" x14ac:dyDescent="0.3">
      <c r="A538" s="12" t="s">
        <v>3521</v>
      </c>
      <c r="B538" s="18">
        <v>43544</v>
      </c>
      <c r="C538" s="12" t="s">
        <v>3368</v>
      </c>
      <c r="D538" s="6" t="s">
        <v>6163</v>
      </c>
      <c r="E538" s="12">
        <v>3</v>
      </c>
      <c r="F538" s="12" t="str">
        <f>VLOOKUP(C538,customers!A$1:I$1001,2,FALSE)</f>
        <v>Marja Urion</v>
      </c>
      <c r="G538" s="12" t="str">
        <f>IF(VLOOKUP(C538,customers!A$1:I$1001,3,FALSE)=0," ",VLOOKUP(C538,customers!A$1:I$1001,3,FALSE))</f>
        <v>murione5@alexa.com</v>
      </c>
      <c r="H538" s="12" t="str">
        <f>VLOOKUP(C538,customers!A$1:I$1001,7,FALSE)</f>
        <v>Ireland</v>
      </c>
      <c r="I538" s="15" t="str">
        <f>IF(INDEX(products!$A$1:$G$49,MATCH(orders!$D538,products!$A$1:$A$49,0),MATCH(orders!I$1,products!$A$1:$G$1,0))="Rob","Robusta",IF(INDEX(products!$A$1:$G$49,MATCH(orders!$D538,products!$A$1:$A$49,0),MATCH(orders!I$1,products!$A$1:$G$1,0))="Exc","Excelsa",IF(INDEX(products!$A$1:$G$49,MATCH(orders!$D538,products!$A$1:$A$49,0),MATCH(orders!I$1,products!$A$1:$G$1,0))="Ara","Arabica","Liberica")))</f>
        <v>Robusta</v>
      </c>
      <c r="J538" s="15" t="str">
        <f>IF(INDEX(products!$A$1:$G$49,MATCH(orders!$D538,products!$A$1:$A$49,0),MATCH(orders!J$1,products!$A$1:$G$1,0))="M","Medium",IF(INDEX(products!$A$1:$G$49,MATCH(orders!$D538,products!$A$1:$A$49,0),MATCH(orders!J$1,products!$A$1:$G$1,0))="L","Light","Dark"))</f>
        <v>Dark</v>
      </c>
      <c r="K538" s="24">
        <f>INDEX(products!$A$1:$G$49,MATCH(orders!$D538,products!$A$1:$A$49,0),MATCH(orders!K$1,products!$A$1:$G$1,0))</f>
        <v>0.2</v>
      </c>
      <c r="L538" s="25">
        <f>INDEX(products!$A$1:$G$49,MATCH(orders!$D538,products!$A$1:$A$49,0),MATCH(orders!L$1,products!$A$1:$G$1,0))</f>
        <v>2.6849999999999996</v>
      </c>
      <c r="M538" s="22">
        <f>E538*L538</f>
        <v>8.0549999999999997</v>
      </c>
      <c r="N538" s="6" t="str">
        <f>VLOOKUP(orders!$F538,customers!B$1:I$1001,8,FALSE)</f>
        <v>Yes</v>
      </c>
    </row>
    <row r="539" spans="1:14" x14ac:dyDescent="0.3">
      <c r="A539" s="2" t="s">
        <v>3527</v>
      </c>
      <c r="B539" s="17">
        <v>44156</v>
      </c>
      <c r="C539" s="2" t="s">
        <v>3528</v>
      </c>
      <c r="D539" s="7" t="s">
        <v>6185</v>
      </c>
      <c r="E539" s="2">
        <v>4</v>
      </c>
      <c r="F539" s="2" t="str">
        <f>VLOOKUP(C539,customers!A$1:I$1001,2,FALSE)</f>
        <v>Hildegarde Brangan</v>
      </c>
      <c r="G539" s="2" t="str">
        <f>IF(VLOOKUP(C539,customers!A$1:I$1001,3,FALSE)=0," ",VLOOKUP(C539,customers!A$1:I$1001,3,FALSE))</f>
        <v>hbranganex@woothemes.com</v>
      </c>
      <c r="H539" s="2" t="str">
        <f>VLOOKUP(C539,customers!A$1:I$1001,7,FALSE)</f>
        <v>United States</v>
      </c>
      <c r="I539" s="26" t="str">
        <f>IF(INDEX(products!$A$1:$G$49,MATCH(orders!$D539,products!$A$1:$A$49,0),MATCH(orders!I$1,products!$A$1:$G$1,0))="Rob","Robusta",IF(INDEX(products!$A$1:$G$49,MATCH(orders!$D539,products!$A$1:$A$49,0),MATCH(orders!I$1,products!$A$1:$G$1,0))="Exc","Excelsa",IF(INDEX(products!$A$1:$G$49,MATCH(orders!$D539,products!$A$1:$A$49,0),MATCH(orders!I$1,products!$A$1:$G$1,0))="Ara","Arabica","Liberica")))</f>
        <v>Excelsa</v>
      </c>
      <c r="J539" s="26" t="str">
        <f>IF(INDEX(products!$A$1:$G$49,MATCH(orders!$D539,products!$A$1:$A$49,0),MATCH(orders!J$1,products!$A$1:$G$1,0))="M","Medium",IF(INDEX(products!$A$1:$G$49,MATCH(orders!$D539,products!$A$1:$A$49,0),MATCH(orders!J$1,products!$A$1:$G$1,0))="L","Light","Dark"))</f>
        <v>Dark</v>
      </c>
      <c r="K539" s="27">
        <f>INDEX(products!$A$1:$G$49,MATCH(orders!$D539,products!$A$1:$A$49,0),MATCH(orders!K$1,products!$A$1:$G$1,0))</f>
        <v>2.5</v>
      </c>
      <c r="L539" s="28">
        <f>INDEX(products!$A$1:$G$49,MATCH(orders!$D539,products!$A$1:$A$49,0),MATCH(orders!L$1,products!$A$1:$G$1,0))</f>
        <v>27.945</v>
      </c>
      <c r="M539" s="21">
        <f>E539*L539</f>
        <v>111.78</v>
      </c>
      <c r="N539" s="7" t="str">
        <f>VLOOKUP(orders!$F539,customers!B$1:I$1001,8,FALSE)</f>
        <v>Yes</v>
      </c>
    </row>
    <row r="540" spans="1:14" x14ac:dyDescent="0.3">
      <c r="A540" s="12" t="s">
        <v>3532</v>
      </c>
      <c r="B540" s="18">
        <v>44482</v>
      </c>
      <c r="C540" s="12" t="s">
        <v>3533</v>
      </c>
      <c r="D540" s="6" t="s">
        <v>6163</v>
      </c>
      <c r="E540" s="12">
        <v>4</v>
      </c>
      <c r="F540" s="12" t="str">
        <f>VLOOKUP(C540,customers!A$1:I$1001,2,FALSE)</f>
        <v>Amii Gallyon</v>
      </c>
      <c r="G540" s="12" t="str">
        <f>IF(VLOOKUP(C540,customers!A$1:I$1001,3,FALSE)=0," ",VLOOKUP(C540,customers!A$1:I$1001,3,FALSE))</f>
        <v>agallyoney@engadget.com</v>
      </c>
      <c r="H540" s="12" t="str">
        <f>VLOOKUP(C540,customers!A$1:I$1001,7,FALSE)</f>
        <v>United States</v>
      </c>
      <c r="I540" s="15" t="str">
        <f>IF(INDEX(products!$A$1:$G$49,MATCH(orders!$D540,products!$A$1:$A$49,0),MATCH(orders!I$1,products!$A$1:$G$1,0))="Rob","Robusta",IF(INDEX(products!$A$1:$G$49,MATCH(orders!$D540,products!$A$1:$A$49,0),MATCH(orders!I$1,products!$A$1:$G$1,0))="Exc","Excelsa",IF(INDEX(products!$A$1:$G$49,MATCH(orders!$D540,products!$A$1:$A$49,0),MATCH(orders!I$1,products!$A$1:$G$1,0))="Ara","Arabica","Liberica")))</f>
        <v>Robusta</v>
      </c>
      <c r="J540" s="15" t="str">
        <f>IF(INDEX(products!$A$1:$G$49,MATCH(orders!$D540,products!$A$1:$A$49,0),MATCH(orders!J$1,products!$A$1:$G$1,0))="M","Medium",IF(INDEX(products!$A$1:$G$49,MATCH(orders!$D540,products!$A$1:$A$49,0),MATCH(orders!J$1,products!$A$1:$G$1,0))="L","Light","Dark"))</f>
        <v>Dark</v>
      </c>
      <c r="K540" s="24">
        <f>INDEX(products!$A$1:$G$49,MATCH(orders!$D540,products!$A$1:$A$49,0),MATCH(orders!K$1,products!$A$1:$G$1,0))</f>
        <v>0.2</v>
      </c>
      <c r="L540" s="25">
        <f>INDEX(products!$A$1:$G$49,MATCH(orders!$D540,products!$A$1:$A$49,0),MATCH(orders!L$1,products!$A$1:$G$1,0))</f>
        <v>2.6849999999999996</v>
      </c>
      <c r="M540" s="22">
        <f>E540*L540</f>
        <v>10.739999999999998</v>
      </c>
      <c r="N540" s="6" t="str">
        <f>VLOOKUP(orders!$F540,customers!B$1:I$1001,8,FALSE)</f>
        <v>Yes</v>
      </c>
    </row>
    <row r="541" spans="1:14" x14ac:dyDescent="0.3">
      <c r="A541" s="2" t="s">
        <v>3537</v>
      </c>
      <c r="B541" s="17">
        <v>44488</v>
      </c>
      <c r="C541" s="2" t="s">
        <v>3538</v>
      </c>
      <c r="D541" s="7" t="s">
        <v>6172</v>
      </c>
      <c r="E541" s="2">
        <v>5</v>
      </c>
      <c r="F541" s="2" t="str">
        <f>VLOOKUP(C541,customers!A$1:I$1001,2,FALSE)</f>
        <v>Birgit Domange</v>
      </c>
      <c r="G541" s="2" t="str">
        <f>IF(VLOOKUP(C541,customers!A$1:I$1001,3,FALSE)=0," ",VLOOKUP(C541,customers!A$1:I$1001,3,FALSE))</f>
        <v>bdomangeez@yahoo.co.jp</v>
      </c>
      <c r="H541" s="2" t="str">
        <f>VLOOKUP(C541,customers!A$1:I$1001,7,FALSE)</f>
        <v>United States</v>
      </c>
      <c r="I541" s="26" t="str">
        <f>IF(INDEX(products!$A$1:$G$49,MATCH(orders!$D541,products!$A$1:$A$49,0),MATCH(orders!I$1,products!$A$1:$G$1,0))="Rob","Robusta",IF(INDEX(products!$A$1:$G$49,MATCH(orders!$D541,products!$A$1:$A$49,0),MATCH(orders!I$1,products!$A$1:$G$1,0))="Exc","Excelsa",IF(INDEX(products!$A$1:$G$49,MATCH(orders!$D541,products!$A$1:$A$49,0),MATCH(orders!I$1,products!$A$1:$G$1,0))="Ara","Arabica","Liberica")))</f>
        <v>Robusta</v>
      </c>
      <c r="J541" s="26" t="str">
        <f>IF(INDEX(products!$A$1:$G$49,MATCH(orders!$D541,products!$A$1:$A$49,0),MATCH(orders!J$1,products!$A$1:$G$1,0))="M","Medium",IF(INDEX(products!$A$1:$G$49,MATCH(orders!$D541,products!$A$1:$A$49,0),MATCH(orders!J$1,products!$A$1:$G$1,0))="L","Light","Dark"))</f>
        <v>Dark</v>
      </c>
      <c r="K541" s="27">
        <f>INDEX(products!$A$1:$G$49,MATCH(orders!$D541,products!$A$1:$A$49,0),MATCH(orders!K$1,products!$A$1:$G$1,0))</f>
        <v>0.5</v>
      </c>
      <c r="L541" s="28">
        <f>INDEX(products!$A$1:$G$49,MATCH(orders!$D541,products!$A$1:$A$49,0),MATCH(orders!L$1,products!$A$1:$G$1,0))</f>
        <v>5.3699999999999992</v>
      </c>
      <c r="M541" s="21">
        <f>E541*L541</f>
        <v>26.849999999999994</v>
      </c>
      <c r="N541" s="7" t="str">
        <f>VLOOKUP(orders!$F541,customers!B$1:I$1001,8,FALSE)</f>
        <v>No</v>
      </c>
    </row>
    <row r="542" spans="1:14" x14ac:dyDescent="0.3">
      <c r="A542" s="12" t="s">
        <v>3542</v>
      </c>
      <c r="B542" s="18">
        <v>43584</v>
      </c>
      <c r="C542" s="12" t="s">
        <v>3543</v>
      </c>
      <c r="D542" s="6" t="s">
        <v>6170</v>
      </c>
      <c r="E542" s="12">
        <v>4</v>
      </c>
      <c r="F542" s="12" t="str">
        <f>VLOOKUP(C542,customers!A$1:I$1001,2,FALSE)</f>
        <v>Killian Osler</v>
      </c>
      <c r="G542" s="12" t="str">
        <f>IF(VLOOKUP(C542,customers!A$1:I$1001,3,FALSE)=0," ",VLOOKUP(C542,customers!A$1:I$1001,3,FALSE))</f>
        <v>koslerf0@gmpg.org</v>
      </c>
      <c r="H542" s="12" t="str">
        <f>VLOOKUP(C542,customers!A$1:I$1001,7,FALSE)</f>
        <v>United States</v>
      </c>
      <c r="I542" s="15" t="str">
        <f>IF(INDEX(products!$A$1:$G$49,MATCH(orders!$D542,products!$A$1:$A$49,0),MATCH(orders!I$1,products!$A$1:$G$1,0))="Rob","Robusta",IF(INDEX(products!$A$1:$G$49,MATCH(orders!$D542,products!$A$1:$A$49,0),MATCH(orders!I$1,products!$A$1:$G$1,0))="Exc","Excelsa",IF(INDEX(products!$A$1:$G$49,MATCH(orders!$D542,products!$A$1:$A$49,0),MATCH(orders!I$1,products!$A$1:$G$1,0))="Ara","Arabica","Liberica")))</f>
        <v>Liberica</v>
      </c>
      <c r="J542" s="15" t="str">
        <f>IF(INDEX(products!$A$1:$G$49,MATCH(orders!$D542,products!$A$1:$A$49,0),MATCH(orders!J$1,products!$A$1:$G$1,0))="M","Medium",IF(INDEX(products!$A$1:$G$49,MATCH(orders!$D542,products!$A$1:$A$49,0),MATCH(orders!J$1,products!$A$1:$G$1,0))="L","Light","Dark"))</f>
        <v>Light</v>
      </c>
      <c r="K542" s="24">
        <f>INDEX(products!$A$1:$G$49,MATCH(orders!$D542,products!$A$1:$A$49,0),MATCH(orders!K$1,products!$A$1:$G$1,0))</f>
        <v>1</v>
      </c>
      <c r="L542" s="25">
        <f>INDEX(products!$A$1:$G$49,MATCH(orders!$D542,products!$A$1:$A$49,0),MATCH(orders!L$1,products!$A$1:$G$1,0))</f>
        <v>15.85</v>
      </c>
      <c r="M542" s="22">
        <f>E542*L542</f>
        <v>63.4</v>
      </c>
      <c r="N542" s="6" t="str">
        <f>VLOOKUP(orders!$F542,customers!B$1:I$1001,8,FALSE)</f>
        <v>Yes</v>
      </c>
    </row>
    <row r="543" spans="1:14" x14ac:dyDescent="0.3">
      <c r="A543" s="2" t="s">
        <v>3548</v>
      </c>
      <c r="B543" s="17">
        <v>43750</v>
      </c>
      <c r="C543" s="2" t="s">
        <v>3549</v>
      </c>
      <c r="D543" s="7" t="s">
        <v>6168</v>
      </c>
      <c r="E543" s="2">
        <v>1</v>
      </c>
      <c r="F543" s="2" t="str">
        <f>VLOOKUP(C543,customers!A$1:I$1001,2,FALSE)</f>
        <v>Lora Dukes</v>
      </c>
      <c r="G543" s="2" t="str">
        <f>IF(VLOOKUP(C543,customers!A$1:I$1001,3,FALSE)=0," ",VLOOKUP(C543,customers!A$1:I$1001,3,FALSE))</f>
        <v xml:space="preserve"> </v>
      </c>
      <c r="H543" s="2" t="str">
        <f>VLOOKUP(C543,customers!A$1:I$1001,7,FALSE)</f>
        <v>Ireland</v>
      </c>
      <c r="I543" s="26" t="str">
        <f>IF(INDEX(products!$A$1:$G$49,MATCH(orders!$D543,products!$A$1:$A$49,0),MATCH(orders!I$1,products!$A$1:$G$1,0))="Rob","Robusta",IF(INDEX(products!$A$1:$G$49,MATCH(orders!$D543,products!$A$1:$A$49,0),MATCH(orders!I$1,products!$A$1:$G$1,0))="Exc","Excelsa",IF(INDEX(products!$A$1:$G$49,MATCH(orders!$D543,products!$A$1:$A$49,0),MATCH(orders!I$1,products!$A$1:$G$1,0))="Ara","Arabica","Liberica")))</f>
        <v>Arabica</v>
      </c>
      <c r="J543" s="26" t="str">
        <f>IF(INDEX(products!$A$1:$G$49,MATCH(orders!$D543,products!$A$1:$A$49,0),MATCH(orders!J$1,products!$A$1:$G$1,0))="M","Medium",IF(INDEX(products!$A$1:$G$49,MATCH(orders!$D543,products!$A$1:$A$49,0),MATCH(orders!J$1,products!$A$1:$G$1,0))="L","Light","Dark"))</f>
        <v>Dark</v>
      </c>
      <c r="K543" s="27">
        <f>INDEX(products!$A$1:$G$49,MATCH(orders!$D543,products!$A$1:$A$49,0),MATCH(orders!K$1,products!$A$1:$G$1,0))</f>
        <v>2.5</v>
      </c>
      <c r="L543" s="28">
        <f>INDEX(products!$A$1:$G$49,MATCH(orders!$D543,products!$A$1:$A$49,0),MATCH(orders!L$1,products!$A$1:$G$1,0))</f>
        <v>22.884999999999998</v>
      </c>
      <c r="M543" s="21">
        <f>E543*L543</f>
        <v>22.884999999999998</v>
      </c>
      <c r="N543" s="7" t="str">
        <f>VLOOKUP(orders!$F543,customers!B$1:I$1001,8,FALSE)</f>
        <v>Yes</v>
      </c>
    </row>
    <row r="544" spans="1:14" x14ac:dyDescent="0.3">
      <c r="A544" s="12" t="s">
        <v>3553</v>
      </c>
      <c r="B544" s="18">
        <v>44335</v>
      </c>
      <c r="C544" s="12" t="s">
        <v>3554</v>
      </c>
      <c r="D544" s="6" t="s">
        <v>6175</v>
      </c>
      <c r="E544" s="12">
        <v>4</v>
      </c>
      <c r="F544" s="12" t="str">
        <f>VLOOKUP(C544,customers!A$1:I$1001,2,FALSE)</f>
        <v>Zack Pellett</v>
      </c>
      <c r="G544" s="12" t="str">
        <f>IF(VLOOKUP(C544,customers!A$1:I$1001,3,FALSE)=0," ",VLOOKUP(C544,customers!A$1:I$1001,3,FALSE))</f>
        <v>zpellettf2@dailymotion.com</v>
      </c>
      <c r="H544" s="12" t="str">
        <f>VLOOKUP(C544,customers!A$1:I$1001,7,FALSE)</f>
        <v>United States</v>
      </c>
      <c r="I544" s="15" t="str">
        <f>IF(INDEX(products!$A$1:$G$49,MATCH(orders!$D544,products!$A$1:$A$49,0),MATCH(orders!I$1,products!$A$1:$G$1,0))="Rob","Robusta",IF(INDEX(products!$A$1:$G$49,MATCH(orders!$D544,products!$A$1:$A$49,0),MATCH(orders!I$1,products!$A$1:$G$1,0))="Exc","Excelsa",IF(INDEX(products!$A$1:$G$49,MATCH(orders!$D544,products!$A$1:$A$49,0),MATCH(orders!I$1,products!$A$1:$G$1,0))="Ara","Arabica","Liberica")))</f>
        <v>Arabica</v>
      </c>
      <c r="J544" s="15" t="str">
        <f>IF(INDEX(products!$A$1:$G$49,MATCH(orders!$D544,products!$A$1:$A$49,0),MATCH(orders!J$1,products!$A$1:$G$1,0))="M","Medium",IF(INDEX(products!$A$1:$G$49,MATCH(orders!$D544,products!$A$1:$A$49,0),MATCH(orders!J$1,products!$A$1:$G$1,0))="L","Light","Dark"))</f>
        <v>Medium</v>
      </c>
      <c r="K544" s="24">
        <f>INDEX(products!$A$1:$G$49,MATCH(orders!$D544,products!$A$1:$A$49,0),MATCH(orders!K$1,products!$A$1:$G$1,0))</f>
        <v>2.5</v>
      </c>
      <c r="L544" s="25">
        <f>INDEX(products!$A$1:$G$49,MATCH(orders!$D544,products!$A$1:$A$49,0),MATCH(orders!L$1,products!$A$1:$G$1,0))</f>
        <v>25.874999999999996</v>
      </c>
      <c r="M544" s="22">
        <f>E544*L544</f>
        <v>103.49999999999999</v>
      </c>
      <c r="N544" s="6" t="str">
        <f>VLOOKUP(orders!$F544,customers!B$1:I$1001,8,FALSE)</f>
        <v>No</v>
      </c>
    </row>
    <row r="545" spans="1:14" x14ac:dyDescent="0.3">
      <c r="A545" s="2" t="s">
        <v>3559</v>
      </c>
      <c r="B545" s="17">
        <v>44380</v>
      </c>
      <c r="C545" s="2" t="s">
        <v>3560</v>
      </c>
      <c r="D545" s="7" t="s">
        <v>6142</v>
      </c>
      <c r="E545" s="2">
        <v>2</v>
      </c>
      <c r="F545" s="2" t="str">
        <f>VLOOKUP(C545,customers!A$1:I$1001,2,FALSE)</f>
        <v>Ilaire Sprakes</v>
      </c>
      <c r="G545" s="2" t="str">
        <f>IF(VLOOKUP(C545,customers!A$1:I$1001,3,FALSE)=0," ",VLOOKUP(C545,customers!A$1:I$1001,3,FALSE))</f>
        <v>isprakesf3@spiegel.de</v>
      </c>
      <c r="H545" s="2" t="str">
        <f>VLOOKUP(C545,customers!A$1:I$1001,7,FALSE)</f>
        <v>United States</v>
      </c>
      <c r="I545" s="26" t="str">
        <f>IF(INDEX(products!$A$1:$G$49,MATCH(orders!$D545,products!$A$1:$A$49,0),MATCH(orders!I$1,products!$A$1:$G$1,0))="Rob","Robusta",IF(INDEX(products!$A$1:$G$49,MATCH(orders!$D545,products!$A$1:$A$49,0),MATCH(orders!I$1,products!$A$1:$G$1,0))="Exc","Excelsa",IF(INDEX(products!$A$1:$G$49,MATCH(orders!$D545,products!$A$1:$A$49,0),MATCH(orders!I$1,products!$A$1:$G$1,0))="Ara","Arabica","Liberica")))</f>
        <v>Robusta</v>
      </c>
      <c r="J545" s="26" t="str">
        <f>IF(INDEX(products!$A$1:$G$49,MATCH(orders!$D545,products!$A$1:$A$49,0),MATCH(orders!J$1,products!$A$1:$G$1,0))="M","Medium",IF(INDEX(products!$A$1:$G$49,MATCH(orders!$D545,products!$A$1:$A$49,0),MATCH(orders!J$1,products!$A$1:$G$1,0))="L","Light","Dark"))</f>
        <v>Light</v>
      </c>
      <c r="K545" s="27">
        <f>INDEX(products!$A$1:$G$49,MATCH(orders!$D545,products!$A$1:$A$49,0),MATCH(orders!K$1,products!$A$1:$G$1,0))</f>
        <v>2.5</v>
      </c>
      <c r="L545" s="28">
        <f>INDEX(products!$A$1:$G$49,MATCH(orders!$D545,products!$A$1:$A$49,0),MATCH(orders!L$1,products!$A$1:$G$1,0))</f>
        <v>27.484999999999996</v>
      </c>
      <c r="M545" s="21">
        <f>E545*L545</f>
        <v>54.969999999999992</v>
      </c>
      <c r="N545" s="7" t="str">
        <f>VLOOKUP(orders!$F545,customers!B$1:I$1001,8,FALSE)</f>
        <v>No</v>
      </c>
    </row>
    <row r="546" spans="1:14" x14ac:dyDescent="0.3">
      <c r="A546" s="12" t="s">
        <v>3565</v>
      </c>
      <c r="B546" s="18">
        <v>43869</v>
      </c>
      <c r="C546" s="12" t="s">
        <v>3566</v>
      </c>
      <c r="D546" s="6" t="s">
        <v>6180</v>
      </c>
      <c r="E546" s="12">
        <v>2</v>
      </c>
      <c r="F546" s="12" t="str">
        <f>VLOOKUP(C546,customers!A$1:I$1001,2,FALSE)</f>
        <v>Heda Fromant</v>
      </c>
      <c r="G546" s="12" t="str">
        <f>IF(VLOOKUP(C546,customers!A$1:I$1001,3,FALSE)=0," ",VLOOKUP(C546,customers!A$1:I$1001,3,FALSE))</f>
        <v>hfromantf4@ucsd.edu</v>
      </c>
      <c r="H546" s="12" t="str">
        <f>VLOOKUP(C546,customers!A$1:I$1001,7,FALSE)</f>
        <v>United States</v>
      </c>
      <c r="I546" s="15" t="str">
        <f>IF(INDEX(products!$A$1:$G$49,MATCH(orders!$D546,products!$A$1:$A$49,0),MATCH(orders!I$1,products!$A$1:$G$1,0))="Rob","Robusta",IF(INDEX(products!$A$1:$G$49,MATCH(orders!$D546,products!$A$1:$A$49,0),MATCH(orders!I$1,products!$A$1:$G$1,0))="Exc","Excelsa",IF(INDEX(products!$A$1:$G$49,MATCH(orders!$D546,products!$A$1:$A$49,0),MATCH(orders!I$1,products!$A$1:$G$1,0))="Ara","Arabica","Liberica")))</f>
        <v>Arabica</v>
      </c>
      <c r="J546" s="15" t="str">
        <f>IF(INDEX(products!$A$1:$G$49,MATCH(orders!$D546,products!$A$1:$A$49,0),MATCH(orders!J$1,products!$A$1:$G$1,0))="M","Medium",IF(INDEX(products!$A$1:$G$49,MATCH(orders!$D546,products!$A$1:$A$49,0),MATCH(orders!J$1,products!$A$1:$G$1,0))="L","Light","Dark"))</f>
        <v>Light</v>
      </c>
      <c r="K546" s="24">
        <f>INDEX(products!$A$1:$G$49,MATCH(orders!$D546,products!$A$1:$A$49,0),MATCH(orders!K$1,products!$A$1:$G$1,0))</f>
        <v>0.5</v>
      </c>
      <c r="L546" s="25">
        <f>INDEX(products!$A$1:$G$49,MATCH(orders!$D546,products!$A$1:$A$49,0),MATCH(orders!L$1,products!$A$1:$G$1,0))</f>
        <v>7.77</v>
      </c>
      <c r="M546" s="22">
        <f>E546*L546</f>
        <v>15.54</v>
      </c>
      <c r="N546" s="6" t="str">
        <f>VLOOKUP(orders!$F546,customers!B$1:I$1001,8,FALSE)</f>
        <v>No</v>
      </c>
    </row>
    <row r="547" spans="1:14" x14ac:dyDescent="0.3">
      <c r="A547" s="2" t="s">
        <v>3571</v>
      </c>
      <c r="B547" s="17">
        <v>44120</v>
      </c>
      <c r="C547" s="2" t="s">
        <v>3572</v>
      </c>
      <c r="D547" s="7" t="s">
        <v>6150</v>
      </c>
      <c r="E547" s="2">
        <v>4</v>
      </c>
      <c r="F547" s="2" t="str">
        <f>VLOOKUP(C547,customers!A$1:I$1001,2,FALSE)</f>
        <v>Rufus Flear</v>
      </c>
      <c r="G547" s="2" t="str">
        <f>IF(VLOOKUP(C547,customers!A$1:I$1001,3,FALSE)=0," ",VLOOKUP(C547,customers!A$1:I$1001,3,FALSE))</f>
        <v>rflearf5@artisteer.com</v>
      </c>
      <c r="H547" s="2" t="str">
        <f>VLOOKUP(C547,customers!A$1:I$1001,7,FALSE)</f>
        <v>United Kingdom</v>
      </c>
      <c r="I547" s="26" t="str">
        <f>IF(INDEX(products!$A$1:$G$49,MATCH(orders!$D547,products!$A$1:$A$49,0),MATCH(orders!I$1,products!$A$1:$G$1,0))="Rob","Robusta",IF(INDEX(products!$A$1:$G$49,MATCH(orders!$D547,products!$A$1:$A$49,0),MATCH(orders!I$1,products!$A$1:$G$1,0))="Exc","Excelsa",IF(INDEX(products!$A$1:$G$49,MATCH(orders!$D547,products!$A$1:$A$49,0),MATCH(orders!I$1,products!$A$1:$G$1,0))="Ara","Arabica","Liberica")))</f>
        <v>Liberica</v>
      </c>
      <c r="J547" s="26" t="str">
        <f>IF(INDEX(products!$A$1:$G$49,MATCH(orders!$D547,products!$A$1:$A$49,0),MATCH(orders!J$1,products!$A$1:$G$1,0))="M","Medium",IF(INDEX(products!$A$1:$G$49,MATCH(orders!$D547,products!$A$1:$A$49,0),MATCH(orders!J$1,products!$A$1:$G$1,0))="L","Light","Dark"))</f>
        <v>Dark</v>
      </c>
      <c r="K547" s="27">
        <f>INDEX(products!$A$1:$G$49,MATCH(orders!$D547,products!$A$1:$A$49,0),MATCH(orders!K$1,products!$A$1:$G$1,0))</f>
        <v>0.2</v>
      </c>
      <c r="L547" s="28">
        <f>INDEX(products!$A$1:$G$49,MATCH(orders!$D547,products!$A$1:$A$49,0),MATCH(orders!L$1,products!$A$1:$G$1,0))</f>
        <v>3.8849999999999998</v>
      </c>
      <c r="M547" s="21">
        <f>E547*L547</f>
        <v>15.54</v>
      </c>
      <c r="N547" s="7" t="str">
        <f>VLOOKUP(orders!$F547,customers!B$1:I$1001,8,FALSE)</f>
        <v>No</v>
      </c>
    </row>
    <row r="548" spans="1:14" x14ac:dyDescent="0.3">
      <c r="A548" s="12" t="s">
        <v>3577</v>
      </c>
      <c r="B548" s="18">
        <v>44127</v>
      </c>
      <c r="C548" s="12" t="s">
        <v>3578</v>
      </c>
      <c r="D548" s="6" t="s">
        <v>6185</v>
      </c>
      <c r="E548" s="12">
        <v>3</v>
      </c>
      <c r="F548" s="12" t="str">
        <f>VLOOKUP(C548,customers!A$1:I$1001,2,FALSE)</f>
        <v>Dom Milella</v>
      </c>
      <c r="G548" s="12" t="str">
        <f>IF(VLOOKUP(C548,customers!A$1:I$1001,3,FALSE)=0," ",VLOOKUP(C548,customers!A$1:I$1001,3,FALSE))</f>
        <v xml:space="preserve"> </v>
      </c>
      <c r="H548" s="12" t="str">
        <f>VLOOKUP(C548,customers!A$1:I$1001,7,FALSE)</f>
        <v>Ireland</v>
      </c>
      <c r="I548" s="15" t="str">
        <f>IF(INDEX(products!$A$1:$G$49,MATCH(orders!$D548,products!$A$1:$A$49,0),MATCH(orders!I$1,products!$A$1:$G$1,0))="Rob","Robusta",IF(INDEX(products!$A$1:$G$49,MATCH(orders!$D548,products!$A$1:$A$49,0),MATCH(orders!I$1,products!$A$1:$G$1,0))="Exc","Excelsa",IF(INDEX(products!$A$1:$G$49,MATCH(orders!$D548,products!$A$1:$A$49,0),MATCH(orders!I$1,products!$A$1:$G$1,0))="Ara","Arabica","Liberica")))</f>
        <v>Excelsa</v>
      </c>
      <c r="J548" s="15" t="str">
        <f>IF(INDEX(products!$A$1:$G$49,MATCH(orders!$D548,products!$A$1:$A$49,0),MATCH(orders!J$1,products!$A$1:$G$1,0))="M","Medium",IF(INDEX(products!$A$1:$G$49,MATCH(orders!$D548,products!$A$1:$A$49,0),MATCH(orders!J$1,products!$A$1:$G$1,0))="L","Light","Dark"))</f>
        <v>Dark</v>
      </c>
      <c r="K548" s="24">
        <f>INDEX(products!$A$1:$G$49,MATCH(orders!$D548,products!$A$1:$A$49,0),MATCH(orders!K$1,products!$A$1:$G$1,0))</f>
        <v>2.5</v>
      </c>
      <c r="L548" s="25">
        <f>INDEX(products!$A$1:$G$49,MATCH(orders!$D548,products!$A$1:$A$49,0),MATCH(orders!L$1,products!$A$1:$G$1,0))</f>
        <v>27.945</v>
      </c>
      <c r="M548" s="22">
        <f>E548*L548</f>
        <v>83.835000000000008</v>
      </c>
      <c r="N548" s="6" t="str">
        <f>VLOOKUP(orders!$F548,customers!B$1:I$1001,8,FALSE)</f>
        <v>No</v>
      </c>
    </row>
    <row r="549" spans="1:14" x14ac:dyDescent="0.3">
      <c r="A549" s="2" t="s">
        <v>3582</v>
      </c>
      <c r="B549" s="17">
        <v>44265</v>
      </c>
      <c r="C549" s="2" t="s">
        <v>3594</v>
      </c>
      <c r="D549" s="7" t="s">
        <v>6178</v>
      </c>
      <c r="E549" s="2">
        <v>3</v>
      </c>
      <c r="F549" s="2" t="str">
        <f>VLOOKUP(C549,customers!A$1:I$1001,2,FALSE)</f>
        <v>Wilek Lightollers</v>
      </c>
      <c r="G549" s="2" t="str">
        <f>IF(VLOOKUP(C549,customers!A$1:I$1001,3,FALSE)=0," ",VLOOKUP(C549,customers!A$1:I$1001,3,FALSE))</f>
        <v>wlightollersf9@baidu.com</v>
      </c>
      <c r="H549" s="2" t="str">
        <f>VLOOKUP(C549,customers!A$1:I$1001,7,FALSE)</f>
        <v>United States</v>
      </c>
      <c r="I549" s="26" t="str">
        <f>IF(INDEX(products!$A$1:$G$49,MATCH(orders!$D549,products!$A$1:$A$49,0),MATCH(orders!I$1,products!$A$1:$G$1,0))="Rob","Robusta",IF(INDEX(products!$A$1:$G$49,MATCH(orders!$D549,products!$A$1:$A$49,0),MATCH(orders!I$1,products!$A$1:$G$1,0))="Exc","Excelsa",IF(INDEX(products!$A$1:$G$49,MATCH(orders!$D549,products!$A$1:$A$49,0),MATCH(orders!I$1,products!$A$1:$G$1,0))="Ara","Arabica","Liberica")))</f>
        <v>Robusta</v>
      </c>
      <c r="J549" s="26" t="str">
        <f>IF(INDEX(products!$A$1:$G$49,MATCH(orders!$D549,products!$A$1:$A$49,0),MATCH(orders!J$1,products!$A$1:$G$1,0))="M","Medium",IF(INDEX(products!$A$1:$G$49,MATCH(orders!$D549,products!$A$1:$A$49,0),MATCH(orders!J$1,products!$A$1:$G$1,0))="L","Light","Dark"))</f>
        <v>Light</v>
      </c>
      <c r="K549" s="27">
        <f>INDEX(products!$A$1:$G$49,MATCH(orders!$D549,products!$A$1:$A$49,0),MATCH(orders!K$1,products!$A$1:$G$1,0))</f>
        <v>0.2</v>
      </c>
      <c r="L549" s="28">
        <f>INDEX(products!$A$1:$G$49,MATCH(orders!$D549,products!$A$1:$A$49,0),MATCH(orders!L$1,products!$A$1:$G$1,0))</f>
        <v>3.5849999999999995</v>
      </c>
      <c r="M549" s="21">
        <f>E549*L549</f>
        <v>10.754999999999999</v>
      </c>
      <c r="N549" s="7" t="str">
        <f>VLOOKUP(orders!$F549,customers!B$1:I$1001,8,FALSE)</f>
        <v>Yes</v>
      </c>
    </row>
    <row r="550" spans="1:14" x14ac:dyDescent="0.3">
      <c r="A550" s="12" t="s">
        <v>3587</v>
      </c>
      <c r="B550" s="18">
        <v>44384</v>
      </c>
      <c r="C550" s="12" t="s">
        <v>3588</v>
      </c>
      <c r="D550" s="6" t="s">
        <v>6184</v>
      </c>
      <c r="E550" s="12">
        <v>3</v>
      </c>
      <c r="F550" s="12" t="str">
        <f>VLOOKUP(C550,customers!A$1:I$1001,2,FALSE)</f>
        <v>Bette-ann Munden</v>
      </c>
      <c r="G550" s="12" t="str">
        <f>IF(VLOOKUP(C550,customers!A$1:I$1001,3,FALSE)=0," ",VLOOKUP(C550,customers!A$1:I$1001,3,FALSE))</f>
        <v>bmundenf8@elpais.com</v>
      </c>
      <c r="H550" s="12" t="str">
        <f>VLOOKUP(C550,customers!A$1:I$1001,7,FALSE)</f>
        <v>United States</v>
      </c>
      <c r="I550" s="15" t="str">
        <f>IF(INDEX(products!$A$1:$G$49,MATCH(orders!$D550,products!$A$1:$A$49,0),MATCH(orders!I$1,products!$A$1:$G$1,0))="Rob","Robusta",IF(INDEX(products!$A$1:$G$49,MATCH(orders!$D550,products!$A$1:$A$49,0),MATCH(orders!I$1,products!$A$1:$G$1,0))="Exc","Excelsa",IF(INDEX(products!$A$1:$G$49,MATCH(orders!$D550,products!$A$1:$A$49,0),MATCH(orders!I$1,products!$A$1:$G$1,0))="Ara","Arabica","Liberica")))</f>
        <v>Excelsa</v>
      </c>
      <c r="J550" s="15" t="str">
        <f>IF(INDEX(products!$A$1:$G$49,MATCH(orders!$D550,products!$A$1:$A$49,0),MATCH(orders!J$1,products!$A$1:$G$1,0))="M","Medium",IF(INDEX(products!$A$1:$G$49,MATCH(orders!$D550,products!$A$1:$A$49,0),MATCH(orders!J$1,products!$A$1:$G$1,0))="L","Light","Dark"))</f>
        <v>Light</v>
      </c>
      <c r="K550" s="24">
        <f>INDEX(products!$A$1:$G$49,MATCH(orders!$D550,products!$A$1:$A$49,0),MATCH(orders!K$1,products!$A$1:$G$1,0))</f>
        <v>0.2</v>
      </c>
      <c r="L550" s="25">
        <f>INDEX(products!$A$1:$G$49,MATCH(orders!$D550,products!$A$1:$A$49,0),MATCH(orders!L$1,products!$A$1:$G$1,0))</f>
        <v>4.4550000000000001</v>
      </c>
      <c r="M550" s="22">
        <f>E550*L550</f>
        <v>13.365</v>
      </c>
      <c r="N550" s="6" t="str">
        <f>VLOOKUP(orders!$F550,customers!B$1:I$1001,8,FALSE)</f>
        <v>Yes</v>
      </c>
    </row>
    <row r="551" spans="1:14" x14ac:dyDescent="0.3">
      <c r="A551" s="2" t="s">
        <v>3593</v>
      </c>
      <c r="B551" s="17">
        <v>44232</v>
      </c>
      <c r="C551" s="2" t="s">
        <v>3594</v>
      </c>
      <c r="D551" s="7" t="s">
        <v>6184</v>
      </c>
      <c r="E551" s="2">
        <v>4</v>
      </c>
      <c r="F551" s="2" t="str">
        <f>VLOOKUP(C551,customers!A$1:I$1001,2,FALSE)</f>
        <v>Wilek Lightollers</v>
      </c>
      <c r="G551" s="2" t="str">
        <f>IF(VLOOKUP(C551,customers!A$1:I$1001,3,FALSE)=0," ",VLOOKUP(C551,customers!A$1:I$1001,3,FALSE))</f>
        <v>wlightollersf9@baidu.com</v>
      </c>
      <c r="H551" s="2" t="str">
        <f>VLOOKUP(C551,customers!A$1:I$1001,7,FALSE)</f>
        <v>United States</v>
      </c>
      <c r="I551" s="26" t="str">
        <f>IF(INDEX(products!$A$1:$G$49,MATCH(orders!$D551,products!$A$1:$A$49,0),MATCH(orders!I$1,products!$A$1:$G$1,0))="Rob","Robusta",IF(INDEX(products!$A$1:$G$49,MATCH(orders!$D551,products!$A$1:$A$49,0),MATCH(orders!I$1,products!$A$1:$G$1,0))="Exc","Excelsa",IF(INDEX(products!$A$1:$G$49,MATCH(orders!$D551,products!$A$1:$A$49,0),MATCH(orders!I$1,products!$A$1:$G$1,0))="Ara","Arabica","Liberica")))</f>
        <v>Excelsa</v>
      </c>
      <c r="J551" s="26" t="str">
        <f>IF(INDEX(products!$A$1:$G$49,MATCH(orders!$D551,products!$A$1:$A$49,0),MATCH(orders!J$1,products!$A$1:$G$1,0))="M","Medium",IF(INDEX(products!$A$1:$G$49,MATCH(orders!$D551,products!$A$1:$A$49,0),MATCH(orders!J$1,products!$A$1:$G$1,0))="L","Light","Dark"))</f>
        <v>Light</v>
      </c>
      <c r="K551" s="27">
        <f>INDEX(products!$A$1:$G$49,MATCH(orders!$D551,products!$A$1:$A$49,0),MATCH(orders!K$1,products!$A$1:$G$1,0))</f>
        <v>0.2</v>
      </c>
      <c r="L551" s="28">
        <f>INDEX(products!$A$1:$G$49,MATCH(orders!$D551,products!$A$1:$A$49,0),MATCH(orders!L$1,products!$A$1:$G$1,0))</f>
        <v>4.4550000000000001</v>
      </c>
      <c r="M551" s="21">
        <f>E551*L551</f>
        <v>17.82</v>
      </c>
      <c r="N551" s="7" t="str">
        <f>VLOOKUP(orders!$F551,customers!B$1:I$1001,8,FALSE)</f>
        <v>Yes</v>
      </c>
    </row>
    <row r="552" spans="1:14" x14ac:dyDescent="0.3">
      <c r="A552" s="12" t="s">
        <v>3599</v>
      </c>
      <c r="B552" s="18">
        <v>44176</v>
      </c>
      <c r="C552" s="12" t="s">
        <v>3600</v>
      </c>
      <c r="D552" s="6" t="s">
        <v>6150</v>
      </c>
      <c r="E552" s="12">
        <v>6</v>
      </c>
      <c r="F552" s="12" t="str">
        <f>VLOOKUP(C552,customers!A$1:I$1001,2,FALSE)</f>
        <v>Nick Brakespear</v>
      </c>
      <c r="G552" s="12" t="str">
        <f>IF(VLOOKUP(C552,customers!A$1:I$1001,3,FALSE)=0," ",VLOOKUP(C552,customers!A$1:I$1001,3,FALSE))</f>
        <v>nbrakespearfa@rediff.com</v>
      </c>
      <c r="H552" s="12" t="str">
        <f>VLOOKUP(C552,customers!A$1:I$1001,7,FALSE)</f>
        <v>United States</v>
      </c>
      <c r="I552" s="15" t="str">
        <f>IF(INDEX(products!$A$1:$G$49,MATCH(orders!$D552,products!$A$1:$A$49,0),MATCH(orders!I$1,products!$A$1:$G$1,0))="Rob","Robusta",IF(INDEX(products!$A$1:$G$49,MATCH(orders!$D552,products!$A$1:$A$49,0),MATCH(orders!I$1,products!$A$1:$G$1,0))="Exc","Excelsa",IF(INDEX(products!$A$1:$G$49,MATCH(orders!$D552,products!$A$1:$A$49,0),MATCH(orders!I$1,products!$A$1:$G$1,0))="Ara","Arabica","Liberica")))</f>
        <v>Liberica</v>
      </c>
      <c r="J552" s="15" t="str">
        <f>IF(INDEX(products!$A$1:$G$49,MATCH(orders!$D552,products!$A$1:$A$49,0),MATCH(orders!J$1,products!$A$1:$G$1,0))="M","Medium",IF(INDEX(products!$A$1:$G$49,MATCH(orders!$D552,products!$A$1:$A$49,0),MATCH(orders!J$1,products!$A$1:$G$1,0))="L","Light","Dark"))</f>
        <v>Dark</v>
      </c>
      <c r="K552" s="24">
        <f>INDEX(products!$A$1:$G$49,MATCH(orders!$D552,products!$A$1:$A$49,0),MATCH(orders!K$1,products!$A$1:$G$1,0))</f>
        <v>0.2</v>
      </c>
      <c r="L552" s="25">
        <f>INDEX(products!$A$1:$G$49,MATCH(orders!$D552,products!$A$1:$A$49,0),MATCH(orders!L$1,products!$A$1:$G$1,0))</f>
        <v>3.8849999999999998</v>
      </c>
      <c r="M552" s="22">
        <f>E552*L552</f>
        <v>23.31</v>
      </c>
      <c r="N552" s="6" t="str">
        <f>VLOOKUP(orders!$F552,customers!B$1:I$1001,8,FALSE)</f>
        <v>Yes</v>
      </c>
    </row>
    <row r="553" spans="1:14" x14ac:dyDescent="0.3">
      <c r="A553" s="2" t="s">
        <v>3605</v>
      </c>
      <c r="B553" s="17">
        <v>44694</v>
      </c>
      <c r="C553" s="2" t="s">
        <v>3606</v>
      </c>
      <c r="D553" s="7" t="s">
        <v>6153</v>
      </c>
      <c r="E553" s="2">
        <v>2</v>
      </c>
      <c r="F553" s="2" t="str">
        <f>VLOOKUP(C553,customers!A$1:I$1001,2,FALSE)</f>
        <v>Malynda Glawsop</v>
      </c>
      <c r="G553" s="2" t="str">
        <f>IF(VLOOKUP(C553,customers!A$1:I$1001,3,FALSE)=0," ",VLOOKUP(C553,customers!A$1:I$1001,3,FALSE))</f>
        <v>mglawsopfb@reverbnation.com</v>
      </c>
      <c r="H553" s="2" t="str">
        <f>VLOOKUP(C553,customers!A$1:I$1001,7,FALSE)</f>
        <v>United States</v>
      </c>
      <c r="I553" s="26" t="str">
        <f>IF(INDEX(products!$A$1:$G$49,MATCH(orders!$D553,products!$A$1:$A$49,0),MATCH(orders!I$1,products!$A$1:$G$1,0))="Rob","Robusta",IF(INDEX(products!$A$1:$G$49,MATCH(orders!$D553,products!$A$1:$A$49,0),MATCH(orders!I$1,products!$A$1:$G$1,0))="Exc","Excelsa",IF(INDEX(products!$A$1:$G$49,MATCH(orders!$D553,products!$A$1:$A$49,0),MATCH(orders!I$1,products!$A$1:$G$1,0))="Ara","Arabica","Liberica")))</f>
        <v>Excelsa</v>
      </c>
      <c r="J553" s="26" t="str">
        <f>IF(INDEX(products!$A$1:$G$49,MATCH(orders!$D553,products!$A$1:$A$49,0),MATCH(orders!J$1,products!$A$1:$G$1,0))="M","Medium",IF(INDEX(products!$A$1:$G$49,MATCH(orders!$D553,products!$A$1:$A$49,0),MATCH(orders!J$1,products!$A$1:$G$1,0))="L","Light","Dark"))</f>
        <v>Dark</v>
      </c>
      <c r="K553" s="27">
        <f>INDEX(products!$A$1:$G$49,MATCH(orders!$D553,products!$A$1:$A$49,0),MATCH(orders!K$1,products!$A$1:$G$1,0))</f>
        <v>0.2</v>
      </c>
      <c r="L553" s="28">
        <f>INDEX(products!$A$1:$G$49,MATCH(orders!$D553,products!$A$1:$A$49,0),MATCH(orders!L$1,products!$A$1:$G$1,0))</f>
        <v>3.645</v>
      </c>
      <c r="M553" s="21">
        <f>E553*L553</f>
        <v>7.29</v>
      </c>
      <c r="N553" s="7" t="str">
        <f>VLOOKUP(orders!$F553,customers!B$1:I$1001,8,FALSE)</f>
        <v>No</v>
      </c>
    </row>
    <row r="554" spans="1:14" x14ac:dyDescent="0.3">
      <c r="A554" s="12" t="s">
        <v>3611</v>
      </c>
      <c r="B554" s="18">
        <v>43761</v>
      </c>
      <c r="C554" s="12" t="s">
        <v>3612</v>
      </c>
      <c r="D554" s="6" t="s">
        <v>6184</v>
      </c>
      <c r="E554" s="12">
        <v>4</v>
      </c>
      <c r="F554" s="12" t="str">
        <f>VLOOKUP(C554,customers!A$1:I$1001,2,FALSE)</f>
        <v>Granville Alberts</v>
      </c>
      <c r="G554" s="12" t="str">
        <f>IF(VLOOKUP(C554,customers!A$1:I$1001,3,FALSE)=0," ",VLOOKUP(C554,customers!A$1:I$1001,3,FALSE))</f>
        <v>galbertsfc@etsy.com</v>
      </c>
      <c r="H554" s="12" t="str">
        <f>VLOOKUP(C554,customers!A$1:I$1001,7,FALSE)</f>
        <v>United Kingdom</v>
      </c>
      <c r="I554" s="15" t="str">
        <f>IF(INDEX(products!$A$1:$G$49,MATCH(orders!$D554,products!$A$1:$A$49,0),MATCH(orders!I$1,products!$A$1:$G$1,0))="Rob","Robusta",IF(INDEX(products!$A$1:$G$49,MATCH(orders!$D554,products!$A$1:$A$49,0),MATCH(orders!I$1,products!$A$1:$G$1,0))="Exc","Excelsa",IF(INDEX(products!$A$1:$G$49,MATCH(orders!$D554,products!$A$1:$A$49,0),MATCH(orders!I$1,products!$A$1:$G$1,0))="Ara","Arabica","Liberica")))</f>
        <v>Excelsa</v>
      </c>
      <c r="J554" s="15" t="str">
        <f>IF(INDEX(products!$A$1:$G$49,MATCH(orders!$D554,products!$A$1:$A$49,0),MATCH(orders!J$1,products!$A$1:$G$1,0))="M","Medium",IF(INDEX(products!$A$1:$G$49,MATCH(orders!$D554,products!$A$1:$A$49,0),MATCH(orders!J$1,products!$A$1:$G$1,0))="L","Light","Dark"))</f>
        <v>Light</v>
      </c>
      <c r="K554" s="24">
        <f>INDEX(products!$A$1:$G$49,MATCH(orders!$D554,products!$A$1:$A$49,0),MATCH(orders!K$1,products!$A$1:$G$1,0))</f>
        <v>0.2</v>
      </c>
      <c r="L554" s="25">
        <f>INDEX(products!$A$1:$G$49,MATCH(orders!$D554,products!$A$1:$A$49,0),MATCH(orders!L$1,products!$A$1:$G$1,0))</f>
        <v>4.4550000000000001</v>
      </c>
      <c r="M554" s="22">
        <f>E554*L554</f>
        <v>17.82</v>
      </c>
      <c r="N554" s="6" t="str">
        <f>VLOOKUP(orders!$F554,customers!B$1:I$1001,8,FALSE)</f>
        <v>Yes</v>
      </c>
    </row>
    <row r="555" spans="1:14" x14ac:dyDescent="0.3">
      <c r="A555" s="2" t="s">
        <v>3617</v>
      </c>
      <c r="B555" s="17">
        <v>44085</v>
      </c>
      <c r="C555" s="2" t="s">
        <v>3618</v>
      </c>
      <c r="D555" s="7" t="s">
        <v>6141</v>
      </c>
      <c r="E555" s="2">
        <v>5</v>
      </c>
      <c r="F555" s="2" t="str">
        <f>VLOOKUP(C555,customers!A$1:I$1001,2,FALSE)</f>
        <v>Vasily Polglase</v>
      </c>
      <c r="G555" s="2" t="str">
        <f>IF(VLOOKUP(C555,customers!A$1:I$1001,3,FALSE)=0," ",VLOOKUP(C555,customers!A$1:I$1001,3,FALSE))</f>
        <v>vpolglasefd@about.me</v>
      </c>
      <c r="H555" s="2" t="str">
        <f>VLOOKUP(C555,customers!A$1:I$1001,7,FALSE)</f>
        <v>United States</v>
      </c>
      <c r="I555" s="26" t="str">
        <f>IF(INDEX(products!$A$1:$G$49,MATCH(orders!$D555,products!$A$1:$A$49,0),MATCH(orders!I$1,products!$A$1:$G$1,0))="Rob","Robusta",IF(INDEX(products!$A$1:$G$49,MATCH(orders!$D555,products!$A$1:$A$49,0),MATCH(orders!I$1,products!$A$1:$G$1,0))="Exc","Excelsa",IF(INDEX(products!$A$1:$G$49,MATCH(orders!$D555,products!$A$1:$A$49,0),MATCH(orders!I$1,products!$A$1:$G$1,0))="Ara","Arabica","Liberica")))</f>
        <v>Excelsa</v>
      </c>
      <c r="J555" s="26" t="str">
        <f>IF(INDEX(products!$A$1:$G$49,MATCH(orders!$D555,products!$A$1:$A$49,0),MATCH(orders!J$1,products!$A$1:$G$1,0))="M","Medium",IF(INDEX(products!$A$1:$G$49,MATCH(orders!$D555,products!$A$1:$A$49,0),MATCH(orders!J$1,products!$A$1:$G$1,0))="L","Light","Dark"))</f>
        <v>Medium</v>
      </c>
      <c r="K555" s="27">
        <f>INDEX(products!$A$1:$G$49,MATCH(orders!$D555,products!$A$1:$A$49,0),MATCH(orders!K$1,products!$A$1:$G$1,0))</f>
        <v>1</v>
      </c>
      <c r="L555" s="28">
        <f>INDEX(products!$A$1:$G$49,MATCH(orders!$D555,products!$A$1:$A$49,0),MATCH(orders!L$1,products!$A$1:$G$1,0))</f>
        <v>13.75</v>
      </c>
      <c r="M555" s="21">
        <f>E555*L555</f>
        <v>68.75</v>
      </c>
      <c r="N555" s="7" t="str">
        <f>VLOOKUP(orders!$F555,customers!B$1:I$1001,8,FALSE)</f>
        <v>No</v>
      </c>
    </row>
    <row r="556" spans="1:14" x14ac:dyDescent="0.3">
      <c r="A556" s="12" t="s">
        <v>3622</v>
      </c>
      <c r="B556" s="18">
        <v>43737</v>
      </c>
      <c r="C556" s="12" t="s">
        <v>3623</v>
      </c>
      <c r="D556" s="6" t="s">
        <v>6142</v>
      </c>
      <c r="E556" s="12">
        <v>2</v>
      </c>
      <c r="F556" s="12" t="str">
        <f>VLOOKUP(C556,customers!A$1:I$1001,2,FALSE)</f>
        <v>Madelaine Sharples</v>
      </c>
      <c r="G556" s="12" t="str">
        <f>IF(VLOOKUP(C556,customers!A$1:I$1001,3,FALSE)=0," ",VLOOKUP(C556,customers!A$1:I$1001,3,FALSE))</f>
        <v xml:space="preserve"> </v>
      </c>
      <c r="H556" s="12" t="str">
        <f>VLOOKUP(C556,customers!A$1:I$1001,7,FALSE)</f>
        <v>United Kingdom</v>
      </c>
      <c r="I556" s="15" t="str">
        <f>IF(INDEX(products!$A$1:$G$49,MATCH(orders!$D556,products!$A$1:$A$49,0),MATCH(orders!I$1,products!$A$1:$G$1,0))="Rob","Robusta",IF(INDEX(products!$A$1:$G$49,MATCH(orders!$D556,products!$A$1:$A$49,0),MATCH(orders!I$1,products!$A$1:$G$1,0))="Exc","Excelsa",IF(INDEX(products!$A$1:$G$49,MATCH(orders!$D556,products!$A$1:$A$49,0),MATCH(orders!I$1,products!$A$1:$G$1,0))="Ara","Arabica","Liberica")))</f>
        <v>Robusta</v>
      </c>
      <c r="J556" s="15" t="str">
        <f>IF(INDEX(products!$A$1:$G$49,MATCH(orders!$D556,products!$A$1:$A$49,0),MATCH(orders!J$1,products!$A$1:$G$1,0))="M","Medium",IF(INDEX(products!$A$1:$G$49,MATCH(orders!$D556,products!$A$1:$A$49,0),MATCH(orders!J$1,products!$A$1:$G$1,0))="L","Light","Dark"))</f>
        <v>Light</v>
      </c>
      <c r="K556" s="24">
        <f>INDEX(products!$A$1:$G$49,MATCH(orders!$D556,products!$A$1:$A$49,0),MATCH(orders!K$1,products!$A$1:$G$1,0))</f>
        <v>2.5</v>
      </c>
      <c r="L556" s="25">
        <f>INDEX(products!$A$1:$G$49,MATCH(orders!$D556,products!$A$1:$A$49,0),MATCH(orders!L$1,products!$A$1:$G$1,0))</f>
        <v>27.484999999999996</v>
      </c>
      <c r="M556" s="22">
        <f>E556*L556</f>
        <v>54.969999999999992</v>
      </c>
      <c r="N556" s="6" t="str">
        <f>VLOOKUP(orders!$F556,customers!B$1:I$1001,8,FALSE)</f>
        <v>Yes</v>
      </c>
    </row>
    <row r="557" spans="1:14" x14ac:dyDescent="0.3">
      <c r="A557" s="2" t="s">
        <v>3627</v>
      </c>
      <c r="B557" s="17">
        <v>44258</v>
      </c>
      <c r="C557" s="2" t="s">
        <v>3628</v>
      </c>
      <c r="D557" s="7" t="s">
        <v>6141</v>
      </c>
      <c r="E557" s="2">
        <v>6</v>
      </c>
      <c r="F557" s="2" t="str">
        <f>VLOOKUP(C557,customers!A$1:I$1001,2,FALSE)</f>
        <v>Sigfrid Busch</v>
      </c>
      <c r="G557" s="2" t="str">
        <f>IF(VLOOKUP(C557,customers!A$1:I$1001,3,FALSE)=0," ",VLOOKUP(C557,customers!A$1:I$1001,3,FALSE))</f>
        <v>sbuschff@so-net.ne.jp</v>
      </c>
      <c r="H557" s="2" t="str">
        <f>VLOOKUP(C557,customers!A$1:I$1001,7,FALSE)</f>
        <v>Ireland</v>
      </c>
      <c r="I557" s="26" t="str">
        <f>IF(INDEX(products!$A$1:$G$49,MATCH(orders!$D557,products!$A$1:$A$49,0),MATCH(orders!I$1,products!$A$1:$G$1,0))="Rob","Robusta",IF(INDEX(products!$A$1:$G$49,MATCH(orders!$D557,products!$A$1:$A$49,0),MATCH(orders!I$1,products!$A$1:$G$1,0))="Exc","Excelsa",IF(INDEX(products!$A$1:$G$49,MATCH(orders!$D557,products!$A$1:$A$49,0),MATCH(orders!I$1,products!$A$1:$G$1,0))="Ara","Arabica","Liberica")))</f>
        <v>Excelsa</v>
      </c>
      <c r="J557" s="26" t="str">
        <f>IF(INDEX(products!$A$1:$G$49,MATCH(orders!$D557,products!$A$1:$A$49,0),MATCH(orders!J$1,products!$A$1:$G$1,0))="M","Medium",IF(INDEX(products!$A$1:$G$49,MATCH(orders!$D557,products!$A$1:$A$49,0),MATCH(orders!J$1,products!$A$1:$G$1,0))="L","Light","Dark"))</f>
        <v>Medium</v>
      </c>
      <c r="K557" s="27">
        <f>INDEX(products!$A$1:$G$49,MATCH(orders!$D557,products!$A$1:$A$49,0),MATCH(orders!K$1,products!$A$1:$G$1,0))</f>
        <v>1</v>
      </c>
      <c r="L557" s="28">
        <f>INDEX(products!$A$1:$G$49,MATCH(orders!$D557,products!$A$1:$A$49,0),MATCH(orders!L$1,products!$A$1:$G$1,0))</f>
        <v>13.75</v>
      </c>
      <c r="M557" s="21">
        <f>E557*L557</f>
        <v>82.5</v>
      </c>
      <c r="N557" s="7" t="str">
        <f>VLOOKUP(orders!$F557,customers!B$1:I$1001,8,FALSE)</f>
        <v>No</v>
      </c>
    </row>
    <row r="558" spans="1:14" x14ac:dyDescent="0.3">
      <c r="A558" s="12" t="s">
        <v>3633</v>
      </c>
      <c r="B558" s="18">
        <v>44523</v>
      </c>
      <c r="C558" s="12" t="s">
        <v>3634</v>
      </c>
      <c r="D558" s="6" t="s">
        <v>6159</v>
      </c>
      <c r="E558" s="12">
        <v>2</v>
      </c>
      <c r="F558" s="12" t="str">
        <f>VLOOKUP(C558,customers!A$1:I$1001,2,FALSE)</f>
        <v>Cissiee Raisbeck</v>
      </c>
      <c r="G558" s="12" t="str">
        <f>IF(VLOOKUP(C558,customers!A$1:I$1001,3,FALSE)=0," ",VLOOKUP(C558,customers!A$1:I$1001,3,FALSE))</f>
        <v>craisbeckfg@webnode.com</v>
      </c>
      <c r="H558" s="12" t="str">
        <f>VLOOKUP(C558,customers!A$1:I$1001,7,FALSE)</f>
        <v>United States</v>
      </c>
      <c r="I558" s="15" t="str">
        <f>IF(INDEX(products!$A$1:$G$49,MATCH(orders!$D558,products!$A$1:$A$49,0),MATCH(orders!I$1,products!$A$1:$G$1,0))="Rob","Robusta",IF(INDEX(products!$A$1:$G$49,MATCH(orders!$D558,products!$A$1:$A$49,0),MATCH(orders!I$1,products!$A$1:$G$1,0))="Exc","Excelsa",IF(INDEX(products!$A$1:$G$49,MATCH(orders!$D558,products!$A$1:$A$49,0),MATCH(orders!I$1,products!$A$1:$G$1,0))="Ara","Arabica","Liberica")))</f>
        <v>Liberica</v>
      </c>
      <c r="J558" s="15" t="str">
        <f>IF(INDEX(products!$A$1:$G$49,MATCH(orders!$D558,products!$A$1:$A$49,0),MATCH(orders!J$1,products!$A$1:$G$1,0))="M","Medium",IF(INDEX(products!$A$1:$G$49,MATCH(orders!$D558,products!$A$1:$A$49,0),MATCH(orders!J$1,products!$A$1:$G$1,0))="L","Light","Dark"))</f>
        <v>Medium</v>
      </c>
      <c r="K558" s="24">
        <f>INDEX(products!$A$1:$G$49,MATCH(orders!$D558,products!$A$1:$A$49,0),MATCH(orders!K$1,products!$A$1:$G$1,0))</f>
        <v>0.2</v>
      </c>
      <c r="L558" s="25">
        <f>INDEX(products!$A$1:$G$49,MATCH(orders!$D558,products!$A$1:$A$49,0),MATCH(orders!L$1,products!$A$1:$G$1,0))</f>
        <v>4.3650000000000002</v>
      </c>
      <c r="M558" s="22">
        <f>E558*L558</f>
        <v>8.73</v>
      </c>
      <c r="N558" s="6" t="str">
        <f>VLOOKUP(orders!$F558,customers!B$1:I$1001,8,FALSE)</f>
        <v>Yes</v>
      </c>
    </row>
    <row r="559" spans="1:14" x14ac:dyDescent="0.3">
      <c r="A559" s="2" t="s">
        <v>3638</v>
      </c>
      <c r="B559" s="17">
        <v>44506</v>
      </c>
      <c r="C559" s="2" t="s">
        <v>3368</v>
      </c>
      <c r="D559" s="7" t="s">
        <v>6171</v>
      </c>
      <c r="E559" s="2">
        <v>4</v>
      </c>
      <c r="F559" s="2" t="str">
        <f>VLOOKUP(C559,customers!A$1:I$1001,2,FALSE)</f>
        <v>Marja Urion</v>
      </c>
      <c r="G559" s="2" t="str">
        <f>IF(VLOOKUP(C559,customers!A$1:I$1001,3,FALSE)=0," ",VLOOKUP(C559,customers!A$1:I$1001,3,FALSE))</f>
        <v>murione5@alexa.com</v>
      </c>
      <c r="H559" s="2" t="str">
        <f>VLOOKUP(C559,customers!A$1:I$1001,7,FALSE)</f>
        <v>Ireland</v>
      </c>
      <c r="I559" s="26" t="str">
        <f>IF(INDEX(products!$A$1:$G$49,MATCH(orders!$D559,products!$A$1:$A$49,0),MATCH(orders!I$1,products!$A$1:$G$1,0))="Rob","Robusta",IF(INDEX(products!$A$1:$G$49,MATCH(orders!$D559,products!$A$1:$A$49,0),MATCH(orders!I$1,products!$A$1:$G$1,0))="Exc","Excelsa",IF(INDEX(products!$A$1:$G$49,MATCH(orders!$D559,products!$A$1:$A$49,0),MATCH(orders!I$1,products!$A$1:$G$1,0))="Ara","Arabica","Liberica")))</f>
        <v>Excelsa</v>
      </c>
      <c r="J559" s="26" t="str">
        <f>IF(INDEX(products!$A$1:$G$49,MATCH(orders!$D559,products!$A$1:$A$49,0),MATCH(orders!J$1,products!$A$1:$G$1,0))="M","Medium",IF(INDEX(products!$A$1:$G$49,MATCH(orders!$D559,products!$A$1:$A$49,0),MATCH(orders!J$1,products!$A$1:$G$1,0))="L","Light","Dark"))</f>
        <v>Light</v>
      </c>
      <c r="K559" s="27">
        <f>INDEX(products!$A$1:$G$49,MATCH(orders!$D559,products!$A$1:$A$49,0),MATCH(orders!K$1,products!$A$1:$G$1,0))</f>
        <v>1</v>
      </c>
      <c r="L559" s="28">
        <f>INDEX(products!$A$1:$G$49,MATCH(orders!$D559,products!$A$1:$A$49,0),MATCH(orders!L$1,products!$A$1:$G$1,0))</f>
        <v>14.85</v>
      </c>
      <c r="M559" s="21">
        <f>E559*L559</f>
        <v>59.4</v>
      </c>
      <c r="N559" s="7" t="str">
        <f>VLOOKUP(orders!$F559,customers!B$1:I$1001,8,FALSE)</f>
        <v>Yes</v>
      </c>
    </row>
    <row r="560" spans="1:14" x14ac:dyDescent="0.3">
      <c r="A560" s="12" t="s">
        <v>3643</v>
      </c>
      <c r="B560" s="18">
        <v>44225</v>
      </c>
      <c r="C560" s="12" t="s">
        <v>3644</v>
      </c>
      <c r="D560" s="6" t="s">
        <v>6150</v>
      </c>
      <c r="E560" s="12">
        <v>4</v>
      </c>
      <c r="F560" s="12" t="str">
        <f>VLOOKUP(C560,customers!A$1:I$1001,2,FALSE)</f>
        <v>Kenton Wetherick</v>
      </c>
      <c r="G560" s="12" t="str">
        <f>IF(VLOOKUP(C560,customers!A$1:I$1001,3,FALSE)=0," ",VLOOKUP(C560,customers!A$1:I$1001,3,FALSE))</f>
        <v xml:space="preserve"> </v>
      </c>
      <c r="H560" s="12" t="str">
        <f>VLOOKUP(C560,customers!A$1:I$1001,7,FALSE)</f>
        <v>United States</v>
      </c>
      <c r="I560" s="15" t="str">
        <f>IF(INDEX(products!$A$1:$G$49,MATCH(orders!$D560,products!$A$1:$A$49,0),MATCH(orders!I$1,products!$A$1:$G$1,0))="Rob","Robusta",IF(INDEX(products!$A$1:$G$49,MATCH(orders!$D560,products!$A$1:$A$49,0),MATCH(orders!I$1,products!$A$1:$G$1,0))="Exc","Excelsa",IF(INDEX(products!$A$1:$G$49,MATCH(orders!$D560,products!$A$1:$A$49,0),MATCH(orders!I$1,products!$A$1:$G$1,0))="Ara","Arabica","Liberica")))</f>
        <v>Liberica</v>
      </c>
      <c r="J560" s="15" t="str">
        <f>IF(INDEX(products!$A$1:$G$49,MATCH(orders!$D560,products!$A$1:$A$49,0),MATCH(orders!J$1,products!$A$1:$G$1,0))="M","Medium",IF(INDEX(products!$A$1:$G$49,MATCH(orders!$D560,products!$A$1:$A$49,0),MATCH(orders!J$1,products!$A$1:$G$1,0))="L","Light","Dark"))</f>
        <v>Dark</v>
      </c>
      <c r="K560" s="24">
        <f>INDEX(products!$A$1:$G$49,MATCH(orders!$D560,products!$A$1:$A$49,0),MATCH(orders!K$1,products!$A$1:$G$1,0))</f>
        <v>0.2</v>
      </c>
      <c r="L560" s="25">
        <f>INDEX(products!$A$1:$G$49,MATCH(orders!$D560,products!$A$1:$A$49,0),MATCH(orders!L$1,products!$A$1:$G$1,0))</f>
        <v>3.8849999999999998</v>
      </c>
      <c r="M560" s="22">
        <f>E560*L560</f>
        <v>15.54</v>
      </c>
      <c r="N560" s="6" t="str">
        <f>VLOOKUP(orders!$F560,customers!B$1:I$1001,8,FALSE)</f>
        <v>Yes</v>
      </c>
    </row>
    <row r="561" spans="1:14" x14ac:dyDescent="0.3">
      <c r="A561" s="2" t="s">
        <v>3648</v>
      </c>
      <c r="B561" s="17">
        <v>44667</v>
      </c>
      <c r="C561" s="2" t="s">
        <v>3649</v>
      </c>
      <c r="D561" s="7" t="s">
        <v>6140</v>
      </c>
      <c r="E561" s="2">
        <v>3</v>
      </c>
      <c r="F561" s="2" t="str">
        <f>VLOOKUP(C561,customers!A$1:I$1001,2,FALSE)</f>
        <v>Reamonn Aynold</v>
      </c>
      <c r="G561" s="2" t="str">
        <f>IF(VLOOKUP(C561,customers!A$1:I$1001,3,FALSE)=0," ",VLOOKUP(C561,customers!A$1:I$1001,3,FALSE))</f>
        <v>raynoldfj@ustream.tv</v>
      </c>
      <c r="H561" s="2" t="str">
        <f>VLOOKUP(C561,customers!A$1:I$1001,7,FALSE)</f>
        <v>United States</v>
      </c>
      <c r="I561" s="26" t="str">
        <f>IF(INDEX(products!$A$1:$G$49,MATCH(orders!$D561,products!$A$1:$A$49,0),MATCH(orders!I$1,products!$A$1:$G$1,0))="Rob","Robusta",IF(INDEX(products!$A$1:$G$49,MATCH(orders!$D561,products!$A$1:$A$49,0),MATCH(orders!I$1,products!$A$1:$G$1,0))="Exc","Excelsa",IF(INDEX(products!$A$1:$G$49,MATCH(orders!$D561,products!$A$1:$A$49,0),MATCH(orders!I$1,products!$A$1:$G$1,0))="Ara","Arabica","Liberica")))</f>
        <v>Arabica</v>
      </c>
      <c r="J561" s="26" t="str">
        <f>IF(INDEX(products!$A$1:$G$49,MATCH(orders!$D561,products!$A$1:$A$49,0),MATCH(orders!J$1,products!$A$1:$G$1,0))="M","Medium",IF(INDEX(products!$A$1:$G$49,MATCH(orders!$D561,products!$A$1:$A$49,0),MATCH(orders!J$1,products!$A$1:$G$1,0))="L","Light","Dark"))</f>
        <v>Light</v>
      </c>
      <c r="K561" s="27">
        <f>INDEX(products!$A$1:$G$49,MATCH(orders!$D561,products!$A$1:$A$49,0),MATCH(orders!K$1,products!$A$1:$G$1,0))</f>
        <v>1</v>
      </c>
      <c r="L561" s="28">
        <f>INDEX(products!$A$1:$G$49,MATCH(orders!$D561,products!$A$1:$A$49,0),MATCH(orders!L$1,products!$A$1:$G$1,0))</f>
        <v>12.95</v>
      </c>
      <c r="M561" s="21">
        <f>E561*L561</f>
        <v>38.849999999999994</v>
      </c>
      <c r="N561" s="7" t="str">
        <f>VLOOKUP(orders!$F561,customers!B$1:I$1001,8,FALSE)</f>
        <v>Yes</v>
      </c>
    </row>
    <row r="562" spans="1:14" x14ac:dyDescent="0.3">
      <c r="A562" s="12" t="s">
        <v>3654</v>
      </c>
      <c r="B562" s="18">
        <v>44401</v>
      </c>
      <c r="C562" s="12" t="s">
        <v>3655</v>
      </c>
      <c r="D562" s="6" t="s">
        <v>6166</v>
      </c>
      <c r="E562" s="12">
        <v>6</v>
      </c>
      <c r="F562" s="12" t="str">
        <f>VLOOKUP(C562,customers!A$1:I$1001,2,FALSE)</f>
        <v>Hatty Dovydenas</v>
      </c>
      <c r="G562" s="12" t="str">
        <f>IF(VLOOKUP(C562,customers!A$1:I$1001,3,FALSE)=0," ",VLOOKUP(C562,customers!A$1:I$1001,3,FALSE))</f>
        <v xml:space="preserve"> </v>
      </c>
      <c r="H562" s="12" t="str">
        <f>VLOOKUP(C562,customers!A$1:I$1001,7,FALSE)</f>
        <v>United States</v>
      </c>
      <c r="I562" s="15" t="str">
        <f>IF(INDEX(products!$A$1:$G$49,MATCH(orders!$D562,products!$A$1:$A$49,0),MATCH(orders!I$1,products!$A$1:$G$1,0))="Rob","Robusta",IF(INDEX(products!$A$1:$G$49,MATCH(orders!$D562,products!$A$1:$A$49,0),MATCH(orders!I$1,products!$A$1:$G$1,0))="Exc","Excelsa",IF(INDEX(products!$A$1:$G$49,MATCH(orders!$D562,products!$A$1:$A$49,0),MATCH(orders!I$1,products!$A$1:$G$1,0))="Ara","Arabica","Liberica")))</f>
        <v>Excelsa</v>
      </c>
      <c r="J562" s="15" t="str">
        <f>IF(INDEX(products!$A$1:$G$49,MATCH(orders!$D562,products!$A$1:$A$49,0),MATCH(orders!J$1,products!$A$1:$G$1,0))="M","Medium",IF(INDEX(products!$A$1:$G$49,MATCH(orders!$D562,products!$A$1:$A$49,0),MATCH(orders!J$1,products!$A$1:$G$1,0))="L","Light","Dark"))</f>
        <v>Medium</v>
      </c>
      <c r="K562" s="24">
        <f>INDEX(products!$A$1:$G$49,MATCH(orders!$D562,products!$A$1:$A$49,0),MATCH(orders!K$1,products!$A$1:$G$1,0))</f>
        <v>2.5</v>
      </c>
      <c r="L562" s="25">
        <f>INDEX(products!$A$1:$G$49,MATCH(orders!$D562,products!$A$1:$A$49,0),MATCH(orders!L$1,products!$A$1:$G$1,0))</f>
        <v>31.624999999999996</v>
      </c>
      <c r="M562" s="22">
        <f>E562*L562</f>
        <v>189.74999999999997</v>
      </c>
      <c r="N562" s="6" t="str">
        <f>VLOOKUP(orders!$F562,customers!B$1:I$1001,8,FALSE)</f>
        <v>Yes</v>
      </c>
    </row>
    <row r="563" spans="1:14" x14ac:dyDescent="0.3">
      <c r="A563" s="2" t="s">
        <v>3659</v>
      </c>
      <c r="B563" s="17">
        <v>43688</v>
      </c>
      <c r="C563" s="2" t="s">
        <v>3660</v>
      </c>
      <c r="D563" s="7" t="s">
        <v>6154</v>
      </c>
      <c r="E563" s="2">
        <v>6</v>
      </c>
      <c r="F563" s="2" t="str">
        <f>VLOOKUP(C563,customers!A$1:I$1001,2,FALSE)</f>
        <v>Nathaniel Bloxland</v>
      </c>
      <c r="G563" s="2" t="str">
        <f>IF(VLOOKUP(C563,customers!A$1:I$1001,3,FALSE)=0," ",VLOOKUP(C563,customers!A$1:I$1001,3,FALSE))</f>
        <v xml:space="preserve"> </v>
      </c>
      <c r="H563" s="2" t="str">
        <f>VLOOKUP(C563,customers!A$1:I$1001,7,FALSE)</f>
        <v>Ireland</v>
      </c>
      <c r="I563" s="26" t="str">
        <f>IF(INDEX(products!$A$1:$G$49,MATCH(orders!$D563,products!$A$1:$A$49,0),MATCH(orders!I$1,products!$A$1:$G$1,0))="Rob","Robusta",IF(INDEX(products!$A$1:$G$49,MATCH(orders!$D563,products!$A$1:$A$49,0),MATCH(orders!I$1,products!$A$1:$G$1,0))="Exc","Excelsa",IF(INDEX(products!$A$1:$G$49,MATCH(orders!$D563,products!$A$1:$A$49,0),MATCH(orders!I$1,products!$A$1:$G$1,0))="Ara","Arabica","Liberica")))</f>
        <v>Arabica</v>
      </c>
      <c r="J563" s="26" t="str">
        <f>IF(INDEX(products!$A$1:$G$49,MATCH(orders!$D563,products!$A$1:$A$49,0),MATCH(orders!J$1,products!$A$1:$G$1,0))="M","Medium",IF(INDEX(products!$A$1:$G$49,MATCH(orders!$D563,products!$A$1:$A$49,0),MATCH(orders!J$1,products!$A$1:$G$1,0))="L","Light","Dark"))</f>
        <v>Dark</v>
      </c>
      <c r="K563" s="27">
        <f>INDEX(products!$A$1:$G$49,MATCH(orders!$D563,products!$A$1:$A$49,0),MATCH(orders!K$1,products!$A$1:$G$1,0))</f>
        <v>0.2</v>
      </c>
      <c r="L563" s="28">
        <f>INDEX(products!$A$1:$G$49,MATCH(orders!$D563,products!$A$1:$A$49,0),MATCH(orders!L$1,products!$A$1:$G$1,0))</f>
        <v>2.9849999999999999</v>
      </c>
      <c r="M563" s="21">
        <f>E563*L563</f>
        <v>17.91</v>
      </c>
      <c r="N563" s="7" t="str">
        <f>VLOOKUP(orders!$F563,customers!B$1:I$1001,8,FALSE)</f>
        <v>Yes</v>
      </c>
    </row>
    <row r="564" spans="1:14" x14ac:dyDescent="0.3">
      <c r="A564" s="12" t="s">
        <v>3665</v>
      </c>
      <c r="B564" s="18">
        <v>43669</v>
      </c>
      <c r="C564" s="12" t="s">
        <v>3666</v>
      </c>
      <c r="D564" s="6" t="s">
        <v>6145</v>
      </c>
      <c r="E564" s="12">
        <v>6</v>
      </c>
      <c r="F564" s="12" t="str">
        <f>VLOOKUP(C564,customers!A$1:I$1001,2,FALSE)</f>
        <v>Brendan Grece</v>
      </c>
      <c r="G564" s="12" t="str">
        <f>IF(VLOOKUP(C564,customers!A$1:I$1001,3,FALSE)=0," ",VLOOKUP(C564,customers!A$1:I$1001,3,FALSE))</f>
        <v>bgrecefm@naver.com</v>
      </c>
      <c r="H564" s="12" t="str">
        <f>VLOOKUP(C564,customers!A$1:I$1001,7,FALSE)</f>
        <v>United Kingdom</v>
      </c>
      <c r="I564" s="15" t="str">
        <f>IF(INDEX(products!$A$1:$G$49,MATCH(orders!$D564,products!$A$1:$A$49,0),MATCH(orders!I$1,products!$A$1:$G$1,0))="Rob","Robusta",IF(INDEX(products!$A$1:$G$49,MATCH(orders!$D564,products!$A$1:$A$49,0),MATCH(orders!I$1,products!$A$1:$G$1,0))="Exc","Excelsa",IF(INDEX(products!$A$1:$G$49,MATCH(orders!$D564,products!$A$1:$A$49,0),MATCH(orders!I$1,products!$A$1:$G$1,0))="Ara","Arabica","Liberica")))</f>
        <v>Liberica</v>
      </c>
      <c r="J564" s="15" t="str">
        <f>IF(INDEX(products!$A$1:$G$49,MATCH(orders!$D564,products!$A$1:$A$49,0),MATCH(orders!J$1,products!$A$1:$G$1,0))="M","Medium",IF(INDEX(products!$A$1:$G$49,MATCH(orders!$D564,products!$A$1:$A$49,0),MATCH(orders!J$1,products!$A$1:$G$1,0))="L","Light","Dark"))</f>
        <v>Light</v>
      </c>
      <c r="K564" s="24">
        <f>INDEX(products!$A$1:$G$49,MATCH(orders!$D564,products!$A$1:$A$49,0),MATCH(orders!K$1,products!$A$1:$G$1,0))</f>
        <v>0.2</v>
      </c>
      <c r="L564" s="25">
        <f>INDEX(products!$A$1:$G$49,MATCH(orders!$D564,products!$A$1:$A$49,0),MATCH(orders!L$1,products!$A$1:$G$1,0))</f>
        <v>4.7549999999999999</v>
      </c>
      <c r="M564" s="22">
        <f>E564*L564</f>
        <v>28.53</v>
      </c>
      <c r="N564" s="6" t="str">
        <f>VLOOKUP(orders!$F564,customers!B$1:I$1001,8,FALSE)</f>
        <v>No</v>
      </c>
    </row>
    <row r="565" spans="1:14" x14ac:dyDescent="0.3">
      <c r="A565" s="2" t="s">
        <v>3671</v>
      </c>
      <c r="B565" s="17">
        <v>43991</v>
      </c>
      <c r="C565" s="2" t="s">
        <v>3752</v>
      </c>
      <c r="D565" s="7" t="s">
        <v>6141</v>
      </c>
      <c r="E565" s="2">
        <v>6</v>
      </c>
      <c r="F565" s="2" t="str">
        <f>VLOOKUP(C565,customers!A$1:I$1001,2,FALSE)</f>
        <v>Don Flintiff</v>
      </c>
      <c r="G565" s="2" t="str">
        <f>IF(VLOOKUP(C565,customers!A$1:I$1001,3,FALSE)=0," ",VLOOKUP(C565,customers!A$1:I$1001,3,FALSE))</f>
        <v>dflintiffg1@e-recht24.de</v>
      </c>
      <c r="H565" s="2" t="str">
        <f>VLOOKUP(C565,customers!A$1:I$1001,7,FALSE)</f>
        <v>United Kingdom</v>
      </c>
      <c r="I565" s="26" t="str">
        <f>IF(INDEX(products!$A$1:$G$49,MATCH(orders!$D565,products!$A$1:$A$49,0),MATCH(orders!I$1,products!$A$1:$G$1,0))="Rob","Robusta",IF(INDEX(products!$A$1:$G$49,MATCH(orders!$D565,products!$A$1:$A$49,0),MATCH(orders!I$1,products!$A$1:$G$1,0))="Exc","Excelsa",IF(INDEX(products!$A$1:$G$49,MATCH(orders!$D565,products!$A$1:$A$49,0),MATCH(orders!I$1,products!$A$1:$G$1,0))="Ara","Arabica","Liberica")))</f>
        <v>Excelsa</v>
      </c>
      <c r="J565" s="26" t="str">
        <f>IF(INDEX(products!$A$1:$G$49,MATCH(orders!$D565,products!$A$1:$A$49,0),MATCH(orders!J$1,products!$A$1:$G$1,0))="M","Medium",IF(INDEX(products!$A$1:$G$49,MATCH(orders!$D565,products!$A$1:$A$49,0),MATCH(orders!J$1,products!$A$1:$G$1,0))="L","Light","Dark"))</f>
        <v>Medium</v>
      </c>
      <c r="K565" s="27">
        <f>INDEX(products!$A$1:$G$49,MATCH(orders!$D565,products!$A$1:$A$49,0),MATCH(orders!K$1,products!$A$1:$G$1,0))</f>
        <v>1</v>
      </c>
      <c r="L565" s="28">
        <f>INDEX(products!$A$1:$G$49,MATCH(orders!$D565,products!$A$1:$A$49,0),MATCH(orders!L$1,products!$A$1:$G$1,0))</f>
        <v>13.75</v>
      </c>
      <c r="M565" s="21">
        <f>E565*L565</f>
        <v>82.5</v>
      </c>
      <c r="N565" s="7" t="str">
        <f>VLOOKUP(orders!$F565,customers!B$1:I$1001,8,FALSE)</f>
        <v>No</v>
      </c>
    </row>
    <row r="566" spans="1:14" x14ac:dyDescent="0.3">
      <c r="A566" s="12" t="s">
        <v>3677</v>
      </c>
      <c r="B566" s="18">
        <v>43883</v>
      </c>
      <c r="C566" s="12" t="s">
        <v>3678</v>
      </c>
      <c r="D566" s="6" t="s">
        <v>6173</v>
      </c>
      <c r="E566" s="12">
        <v>2</v>
      </c>
      <c r="F566" s="12" t="str">
        <f>VLOOKUP(C566,customers!A$1:I$1001,2,FALSE)</f>
        <v>Abbe Thys</v>
      </c>
      <c r="G566" s="12" t="str">
        <f>IF(VLOOKUP(C566,customers!A$1:I$1001,3,FALSE)=0," ",VLOOKUP(C566,customers!A$1:I$1001,3,FALSE))</f>
        <v>athysfo@cdc.gov</v>
      </c>
      <c r="H566" s="12" t="str">
        <f>VLOOKUP(C566,customers!A$1:I$1001,7,FALSE)</f>
        <v>United States</v>
      </c>
      <c r="I566" s="15" t="str">
        <f>IF(INDEX(products!$A$1:$G$49,MATCH(orders!$D566,products!$A$1:$A$49,0),MATCH(orders!I$1,products!$A$1:$G$1,0))="Rob","Robusta",IF(INDEX(products!$A$1:$G$49,MATCH(orders!$D566,products!$A$1:$A$49,0),MATCH(orders!I$1,products!$A$1:$G$1,0))="Exc","Excelsa",IF(INDEX(products!$A$1:$G$49,MATCH(orders!$D566,products!$A$1:$A$49,0),MATCH(orders!I$1,products!$A$1:$G$1,0))="Ara","Arabica","Liberica")))</f>
        <v>Robusta</v>
      </c>
      <c r="J566" s="15" t="str">
        <f>IF(INDEX(products!$A$1:$G$49,MATCH(orders!$D566,products!$A$1:$A$49,0),MATCH(orders!J$1,products!$A$1:$G$1,0))="M","Medium",IF(INDEX(products!$A$1:$G$49,MATCH(orders!$D566,products!$A$1:$A$49,0),MATCH(orders!J$1,products!$A$1:$G$1,0))="L","Light","Dark"))</f>
        <v>Light</v>
      </c>
      <c r="K566" s="24">
        <f>INDEX(products!$A$1:$G$49,MATCH(orders!$D566,products!$A$1:$A$49,0),MATCH(orders!K$1,products!$A$1:$G$1,0))</f>
        <v>0.5</v>
      </c>
      <c r="L566" s="25">
        <f>INDEX(products!$A$1:$G$49,MATCH(orders!$D566,products!$A$1:$A$49,0),MATCH(orders!L$1,products!$A$1:$G$1,0))</f>
        <v>7.169999999999999</v>
      </c>
      <c r="M566" s="22">
        <f>E566*L566</f>
        <v>14.339999999999998</v>
      </c>
      <c r="N566" s="6" t="str">
        <f>VLOOKUP(orders!$F566,customers!B$1:I$1001,8,FALSE)</f>
        <v>No</v>
      </c>
    </row>
    <row r="567" spans="1:14" x14ac:dyDescent="0.3">
      <c r="A567" s="2" t="s">
        <v>3683</v>
      </c>
      <c r="B567" s="17">
        <v>44031</v>
      </c>
      <c r="C567" s="2" t="s">
        <v>3684</v>
      </c>
      <c r="D567" s="7" t="s">
        <v>6149</v>
      </c>
      <c r="E567" s="2">
        <v>4</v>
      </c>
      <c r="F567" s="2" t="str">
        <f>VLOOKUP(C567,customers!A$1:I$1001,2,FALSE)</f>
        <v>Jackquelin Chugg</v>
      </c>
      <c r="G567" s="2" t="str">
        <f>IF(VLOOKUP(C567,customers!A$1:I$1001,3,FALSE)=0," ",VLOOKUP(C567,customers!A$1:I$1001,3,FALSE))</f>
        <v>jchuggfp@about.me</v>
      </c>
      <c r="H567" s="2" t="str">
        <f>VLOOKUP(C567,customers!A$1:I$1001,7,FALSE)</f>
        <v>United States</v>
      </c>
      <c r="I567" s="26" t="str">
        <f>IF(INDEX(products!$A$1:$G$49,MATCH(orders!$D567,products!$A$1:$A$49,0),MATCH(orders!I$1,products!$A$1:$G$1,0))="Rob","Robusta",IF(INDEX(products!$A$1:$G$49,MATCH(orders!$D567,products!$A$1:$A$49,0),MATCH(orders!I$1,products!$A$1:$G$1,0))="Exc","Excelsa",IF(INDEX(products!$A$1:$G$49,MATCH(orders!$D567,products!$A$1:$A$49,0),MATCH(orders!I$1,products!$A$1:$G$1,0))="Ara","Arabica","Liberica")))</f>
        <v>Robusta</v>
      </c>
      <c r="J567" s="26" t="str">
        <f>IF(INDEX(products!$A$1:$G$49,MATCH(orders!$D567,products!$A$1:$A$49,0),MATCH(orders!J$1,products!$A$1:$G$1,0))="M","Medium",IF(INDEX(products!$A$1:$G$49,MATCH(orders!$D567,products!$A$1:$A$49,0),MATCH(orders!J$1,products!$A$1:$G$1,0))="L","Light","Dark"))</f>
        <v>Dark</v>
      </c>
      <c r="K567" s="27">
        <f>INDEX(products!$A$1:$G$49,MATCH(orders!$D567,products!$A$1:$A$49,0),MATCH(orders!K$1,products!$A$1:$G$1,0))</f>
        <v>2.5</v>
      </c>
      <c r="L567" s="28">
        <f>INDEX(products!$A$1:$G$49,MATCH(orders!$D567,products!$A$1:$A$49,0),MATCH(orders!L$1,products!$A$1:$G$1,0))</f>
        <v>20.584999999999997</v>
      </c>
      <c r="M567" s="21">
        <f>E567*L567</f>
        <v>82.339999999999989</v>
      </c>
      <c r="N567" s="7" t="str">
        <f>VLOOKUP(orders!$F567,customers!B$1:I$1001,8,FALSE)</f>
        <v>No</v>
      </c>
    </row>
    <row r="568" spans="1:14" x14ac:dyDescent="0.3">
      <c r="A568" s="12" t="s">
        <v>3689</v>
      </c>
      <c r="B568" s="18">
        <v>44459</v>
      </c>
      <c r="C568" s="12" t="s">
        <v>3690</v>
      </c>
      <c r="D568" s="6" t="s">
        <v>6152</v>
      </c>
      <c r="E568" s="12">
        <v>6</v>
      </c>
      <c r="F568" s="12" t="str">
        <f>VLOOKUP(C568,customers!A$1:I$1001,2,FALSE)</f>
        <v>Audra Kelston</v>
      </c>
      <c r="G568" s="12" t="str">
        <f>IF(VLOOKUP(C568,customers!A$1:I$1001,3,FALSE)=0," ",VLOOKUP(C568,customers!A$1:I$1001,3,FALSE))</f>
        <v>akelstonfq@sakura.ne.jp</v>
      </c>
      <c r="H568" s="12" t="str">
        <f>VLOOKUP(C568,customers!A$1:I$1001,7,FALSE)</f>
        <v>United States</v>
      </c>
      <c r="I568" s="15" t="str">
        <f>IF(INDEX(products!$A$1:$G$49,MATCH(orders!$D568,products!$A$1:$A$49,0),MATCH(orders!I$1,products!$A$1:$G$1,0))="Rob","Robusta",IF(INDEX(products!$A$1:$G$49,MATCH(orders!$D568,products!$A$1:$A$49,0),MATCH(orders!I$1,products!$A$1:$G$1,0))="Exc","Excelsa",IF(INDEX(products!$A$1:$G$49,MATCH(orders!$D568,products!$A$1:$A$49,0),MATCH(orders!I$1,products!$A$1:$G$1,0))="Ara","Arabica","Liberica")))</f>
        <v>Arabica</v>
      </c>
      <c r="J568" s="15" t="str">
        <f>IF(INDEX(products!$A$1:$G$49,MATCH(orders!$D568,products!$A$1:$A$49,0),MATCH(orders!J$1,products!$A$1:$G$1,0))="M","Medium",IF(INDEX(products!$A$1:$G$49,MATCH(orders!$D568,products!$A$1:$A$49,0),MATCH(orders!J$1,products!$A$1:$G$1,0))="L","Light","Dark"))</f>
        <v>Medium</v>
      </c>
      <c r="K568" s="24">
        <f>INDEX(products!$A$1:$G$49,MATCH(orders!$D568,products!$A$1:$A$49,0),MATCH(orders!K$1,products!$A$1:$G$1,0))</f>
        <v>0.2</v>
      </c>
      <c r="L568" s="25">
        <f>INDEX(products!$A$1:$G$49,MATCH(orders!$D568,products!$A$1:$A$49,0),MATCH(orders!L$1,products!$A$1:$G$1,0))</f>
        <v>3.375</v>
      </c>
      <c r="M568" s="22">
        <f>E568*L568</f>
        <v>20.25</v>
      </c>
      <c r="N568" s="6" t="str">
        <f>VLOOKUP(orders!$F568,customers!B$1:I$1001,8,FALSE)</f>
        <v>Yes</v>
      </c>
    </row>
    <row r="569" spans="1:14" x14ac:dyDescent="0.3">
      <c r="A569" s="2" t="s">
        <v>3695</v>
      </c>
      <c r="B569" s="17">
        <v>44318</v>
      </c>
      <c r="C569" s="2" t="s">
        <v>3696</v>
      </c>
      <c r="D569" s="7" t="s">
        <v>6142</v>
      </c>
      <c r="E569" s="2">
        <v>6</v>
      </c>
      <c r="F569" s="2" t="str">
        <f>VLOOKUP(C569,customers!A$1:I$1001,2,FALSE)</f>
        <v>Elvina Angel</v>
      </c>
      <c r="G569" s="2" t="str">
        <f>IF(VLOOKUP(C569,customers!A$1:I$1001,3,FALSE)=0," ",VLOOKUP(C569,customers!A$1:I$1001,3,FALSE))</f>
        <v xml:space="preserve"> </v>
      </c>
      <c r="H569" s="2" t="str">
        <f>VLOOKUP(C569,customers!A$1:I$1001,7,FALSE)</f>
        <v>Ireland</v>
      </c>
      <c r="I569" s="26" t="str">
        <f>IF(INDEX(products!$A$1:$G$49,MATCH(orders!$D569,products!$A$1:$A$49,0),MATCH(orders!I$1,products!$A$1:$G$1,0))="Rob","Robusta",IF(INDEX(products!$A$1:$G$49,MATCH(orders!$D569,products!$A$1:$A$49,0),MATCH(orders!I$1,products!$A$1:$G$1,0))="Exc","Excelsa",IF(INDEX(products!$A$1:$G$49,MATCH(orders!$D569,products!$A$1:$A$49,0),MATCH(orders!I$1,products!$A$1:$G$1,0))="Ara","Arabica","Liberica")))</f>
        <v>Robusta</v>
      </c>
      <c r="J569" s="26" t="str">
        <f>IF(INDEX(products!$A$1:$G$49,MATCH(orders!$D569,products!$A$1:$A$49,0),MATCH(orders!J$1,products!$A$1:$G$1,0))="M","Medium",IF(INDEX(products!$A$1:$G$49,MATCH(orders!$D569,products!$A$1:$A$49,0),MATCH(orders!J$1,products!$A$1:$G$1,0))="L","Light","Dark"))</f>
        <v>Light</v>
      </c>
      <c r="K569" s="27">
        <f>INDEX(products!$A$1:$G$49,MATCH(orders!$D569,products!$A$1:$A$49,0),MATCH(orders!K$1,products!$A$1:$G$1,0))</f>
        <v>2.5</v>
      </c>
      <c r="L569" s="28">
        <f>INDEX(products!$A$1:$G$49,MATCH(orders!$D569,products!$A$1:$A$49,0),MATCH(orders!L$1,products!$A$1:$G$1,0))</f>
        <v>27.484999999999996</v>
      </c>
      <c r="M569" s="21">
        <f>E569*L569</f>
        <v>164.90999999999997</v>
      </c>
      <c r="N569" s="7" t="str">
        <f>VLOOKUP(orders!$F569,customers!B$1:I$1001,8,FALSE)</f>
        <v>No</v>
      </c>
    </row>
    <row r="570" spans="1:14" x14ac:dyDescent="0.3">
      <c r="A570" s="12" t="s">
        <v>3700</v>
      </c>
      <c r="B570" s="18">
        <v>44526</v>
      </c>
      <c r="C570" s="12" t="s">
        <v>3701</v>
      </c>
      <c r="D570" s="6" t="s">
        <v>6145</v>
      </c>
      <c r="E570" s="12">
        <v>4</v>
      </c>
      <c r="F570" s="12" t="str">
        <f>VLOOKUP(C570,customers!A$1:I$1001,2,FALSE)</f>
        <v>Claiborne Mottram</v>
      </c>
      <c r="G570" s="12" t="str">
        <f>IF(VLOOKUP(C570,customers!A$1:I$1001,3,FALSE)=0," ",VLOOKUP(C570,customers!A$1:I$1001,3,FALSE))</f>
        <v>cmottramfs@harvard.edu</v>
      </c>
      <c r="H570" s="12" t="str">
        <f>VLOOKUP(C570,customers!A$1:I$1001,7,FALSE)</f>
        <v>United States</v>
      </c>
      <c r="I570" s="15" t="str">
        <f>IF(INDEX(products!$A$1:$G$49,MATCH(orders!$D570,products!$A$1:$A$49,0),MATCH(orders!I$1,products!$A$1:$G$1,0))="Rob","Robusta",IF(INDEX(products!$A$1:$G$49,MATCH(orders!$D570,products!$A$1:$A$49,0),MATCH(orders!I$1,products!$A$1:$G$1,0))="Exc","Excelsa",IF(INDEX(products!$A$1:$G$49,MATCH(orders!$D570,products!$A$1:$A$49,0),MATCH(orders!I$1,products!$A$1:$G$1,0))="Ara","Arabica","Liberica")))</f>
        <v>Liberica</v>
      </c>
      <c r="J570" s="15" t="str">
        <f>IF(INDEX(products!$A$1:$G$49,MATCH(orders!$D570,products!$A$1:$A$49,0),MATCH(orders!J$1,products!$A$1:$G$1,0))="M","Medium",IF(INDEX(products!$A$1:$G$49,MATCH(orders!$D570,products!$A$1:$A$49,0),MATCH(orders!J$1,products!$A$1:$G$1,0))="L","Light","Dark"))</f>
        <v>Light</v>
      </c>
      <c r="K570" s="24">
        <f>INDEX(products!$A$1:$G$49,MATCH(orders!$D570,products!$A$1:$A$49,0),MATCH(orders!K$1,products!$A$1:$G$1,0))</f>
        <v>0.2</v>
      </c>
      <c r="L570" s="25">
        <f>INDEX(products!$A$1:$G$49,MATCH(orders!$D570,products!$A$1:$A$49,0),MATCH(orders!L$1,products!$A$1:$G$1,0))</f>
        <v>4.7549999999999999</v>
      </c>
      <c r="M570" s="22">
        <f>E570*L570</f>
        <v>19.02</v>
      </c>
      <c r="N570" s="6" t="str">
        <f>VLOOKUP(orders!$F570,customers!B$1:I$1001,8,FALSE)</f>
        <v>Yes</v>
      </c>
    </row>
    <row r="571" spans="1:14" x14ac:dyDescent="0.3">
      <c r="A571" s="2" t="s">
        <v>3706</v>
      </c>
      <c r="B571" s="17">
        <v>43879</v>
      </c>
      <c r="C571" s="2" t="s">
        <v>3752</v>
      </c>
      <c r="D571" s="7" t="s">
        <v>6168</v>
      </c>
      <c r="E571" s="2">
        <v>6</v>
      </c>
      <c r="F571" s="2" t="str">
        <f>VLOOKUP(C571,customers!A$1:I$1001,2,FALSE)</f>
        <v>Don Flintiff</v>
      </c>
      <c r="G571" s="2" t="str">
        <f>IF(VLOOKUP(C571,customers!A$1:I$1001,3,FALSE)=0," ",VLOOKUP(C571,customers!A$1:I$1001,3,FALSE))</f>
        <v>dflintiffg1@e-recht24.de</v>
      </c>
      <c r="H571" s="2" t="str">
        <f>VLOOKUP(C571,customers!A$1:I$1001,7,FALSE)</f>
        <v>United Kingdom</v>
      </c>
      <c r="I571" s="26" t="str">
        <f>IF(INDEX(products!$A$1:$G$49,MATCH(orders!$D571,products!$A$1:$A$49,0),MATCH(orders!I$1,products!$A$1:$G$1,0))="Rob","Robusta",IF(INDEX(products!$A$1:$G$49,MATCH(orders!$D571,products!$A$1:$A$49,0),MATCH(orders!I$1,products!$A$1:$G$1,0))="Exc","Excelsa",IF(INDEX(products!$A$1:$G$49,MATCH(orders!$D571,products!$A$1:$A$49,0),MATCH(orders!I$1,products!$A$1:$G$1,0))="Ara","Arabica","Liberica")))</f>
        <v>Arabica</v>
      </c>
      <c r="J571" s="26" t="str">
        <f>IF(INDEX(products!$A$1:$G$49,MATCH(orders!$D571,products!$A$1:$A$49,0),MATCH(orders!J$1,products!$A$1:$G$1,0))="M","Medium",IF(INDEX(products!$A$1:$G$49,MATCH(orders!$D571,products!$A$1:$A$49,0),MATCH(orders!J$1,products!$A$1:$G$1,0))="L","Light","Dark"))</f>
        <v>Dark</v>
      </c>
      <c r="K571" s="27">
        <f>INDEX(products!$A$1:$G$49,MATCH(orders!$D571,products!$A$1:$A$49,0),MATCH(orders!K$1,products!$A$1:$G$1,0))</f>
        <v>2.5</v>
      </c>
      <c r="L571" s="28">
        <f>INDEX(products!$A$1:$G$49,MATCH(orders!$D571,products!$A$1:$A$49,0),MATCH(orders!L$1,products!$A$1:$G$1,0))</f>
        <v>22.884999999999998</v>
      </c>
      <c r="M571" s="21">
        <f>E571*L571</f>
        <v>137.31</v>
      </c>
      <c r="N571" s="7" t="str">
        <f>VLOOKUP(orders!$F571,customers!B$1:I$1001,8,FALSE)</f>
        <v>No</v>
      </c>
    </row>
    <row r="572" spans="1:14" x14ac:dyDescent="0.3">
      <c r="A572" s="12" t="s">
        <v>3712</v>
      </c>
      <c r="B572" s="18">
        <v>43928</v>
      </c>
      <c r="C572" s="12" t="s">
        <v>3713</v>
      </c>
      <c r="D572" s="6" t="s">
        <v>6157</v>
      </c>
      <c r="E572" s="12">
        <v>4</v>
      </c>
      <c r="F572" s="12" t="str">
        <f>VLOOKUP(C572,customers!A$1:I$1001,2,FALSE)</f>
        <v>Donalt Sangwin</v>
      </c>
      <c r="G572" s="12" t="str">
        <f>IF(VLOOKUP(C572,customers!A$1:I$1001,3,FALSE)=0," ",VLOOKUP(C572,customers!A$1:I$1001,3,FALSE))</f>
        <v>dsangwinfu@weebly.com</v>
      </c>
      <c r="H572" s="12" t="str">
        <f>VLOOKUP(C572,customers!A$1:I$1001,7,FALSE)</f>
        <v>United States</v>
      </c>
      <c r="I572" s="15" t="str">
        <f>IF(INDEX(products!$A$1:$G$49,MATCH(orders!$D572,products!$A$1:$A$49,0),MATCH(orders!I$1,products!$A$1:$G$1,0))="Rob","Robusta",IF(INDEX(products!$A$1:$G$49,MATCH(orders!$D572,products!$A$1:$A$49,0),MATCH(orders!I$1,products!$A$1:$G$1,0))="Exc","Excelsa",IF(INDEX(products!$A$1:$G$49,MATCH(orders!$D572,products!$A$1:$A$49,0),MATCH(orders!I$1,products!$A$1:$G$1,0))="Ara","Arabica","Liberica")))</f>
        <v>Arabica</v>
      </c>
      <c r="J572" s="15" t="str">
        <f>IF(INDEX(products!$A$1:$G$49,MATCH(orders!$D572,products!$A$1:$A$49,0),MATCH(orders!J$1,products!$A$1:$G$1,0))="M","Medium",IF(INDEX(products!$A$1:$G$49,MATCH(orders!$D572,products!$A$1:$A$49,0),MATCH(orders!J$1,products!$A$1:$G$1,0))="L","Light","Dark"))</f>
        <v>Medium</v>
      </c>
      <c r="K572" s="24">
        <f>INDEX(products!$A$1:$G$49,MATCH(orders!$D572,products!$A$1:$A$49,0),MATCH(orders!K$1,products!$A$1:$G$1,0))</f>
        <v>0.5</v>
      </c>
      <c r="L572" s="25">
        <f>INDEX(products!$A$1:$G$49,MATCH(orders!$D572,products!$A$1:$A$49,0),MATCH(orders!L$1,products!$A$1:$G$1,0))</f>
        <v>6.75</v>
      </c>
      <c r="M572" s="22">
        <f>E572*L572</f>
        <v>27</v>
      </c>
      <c r="N572" s="6" t="str">
        <f>VLOOKUP(orders!$F572,customers!B$1:I$1001,8,FALSE)</f>
        <v>No</v>
      </c>
    </row>
    <row r="573" spans="1:14" x14ac:dyDescent="0.3">
      <c r="A573" s="2" t="s">
        <v>3718</v>
      </c>
      <c r="B573" s="17">
        <v>44592</v>
      </c>
      <c r="C573" s="2" t="s">
        <v>3719</v>
      </c>
      <c r="D573" s="7" t="s">
        <v>6176</v>
      </c>
      <c r="E573" s="2">
        <v>4</v>
      </c>
      <c r="F573" s="2" t="str">
        <f>VLOOKUP(C573,customers!A$1:I$1001,2,FALSE)</f>
        <v>Elizabet Aizikowitz</v>
      </c>
      <c r="G573" s="2" t="str">
        <f>IF(VLOOKUP(C573,customers!A$1:I$1001,3,FALSE)=0," ",VLOOKUP(C573,customers!A$1:I$1001,3,FALSE))</f>
        <v>eaizikowitzfv@virginia.edu</v>
      </c>
      <c r="H573" s="2" t="str">
        <f>VLOOKUP(C573,customers!A$1:I$1001,7,FALSE)</f>
        <v>United Kingdom</v>
      </c>
      <c r="I573" s="26" t="str">
        <f>IF(INDEX(products!$A$1:$G$49,MATCH(orders!$D573,products!$A$1:$A$49,0),MATCH(orders!I$1,products!$A$1:$G$1,0))="Rob","Robusta",IF(INDEX(products!$A$1:$G$49,MATCH(orders!$D573,products!$A$1:$A$49,0),MATCH(orders!I$1,products!$A$1:$G$1,0))="Exc","Excelsa",IF(INDEX(products!$A$1:$G$49,MATCH(orders!$D573,products!$A$1:$A$49,0),MATCH(orders!I$1,products!$A$1:$G$1,0))="Ara","Arabica","Liberica")))</f>
        <v>Excelsa</v>
      </c>
      <c r="J573" s="26" t="str">
        <f>IF(INDEX(products!$A$1:$G$49,MATCH(orders!$D573,products!$A$1:$A$49,0),MATCH(orders!J$1,products!$A$1:$G$1,0))="M","Medium",IF(INDEX(products!$A$1:$G$49,MATCH(orders!$D573,products!$A$1:$A$49,0),MATCH(orders!J$1,products!$A$1:$G$1,0))="L","Light","Dark"))</f>
        <v>Light</v>
      </c>
      <c r="K573" s="27">
        <f>INDEX(products!$A$1:$G$49,MATCH(orders!$D573,products!$A$1:$A$49,0),MATCH(orders!K$1,products!$A$1:$G$1,0))</f>
        <v>0.5</v>
      </c>
      <c r="L573" s="28">
        <f>INDEX(products!$A$1:$G$49,MATCH(orders!$D573,products!$A$1:$A$49,0),MATCH(orders!L$1,products!$A$1:$G$1,0))</f>
        <v>8.91</v>
      </c>
      <c r="M573" s="21">
        <f>E573*L573</f>
        <v>35.64</v>
      </c>
      <c r="N573" s="7" t="str">
        <f>VLOOKUP(orders!$F573,customers!B$1:I$1001,8,FALSE)</f>
        <v>No</v>
      </c>
    </row>
    <row r="574" spans="1:14" x14ac:dyDescent="0.3">
      <c r="A574" s="12" t="s">
        <v>3724</v>
      </c>
      <c r="B574" s="18">
        <v>43515</v>
      </c>
      <c r="C574" s="12" t="s">
        <v>3725</v>
      </c>
      <c r="D574" s="6" t="s">
        <v>6154</v>
      </c>
      <c r="E574" s="12">
        <v>2</v>
      </c>
      <c r="F574" s="12" t="str">
        <f>VLOOKUP(C574,customers!A$1:I$1001,2,FALSE)</f>
        <v>Herbie Peppard</v>
      </c>
      <c r="G574" s="12" t="str">
        <f>IF(VLOOKUP(C574,customers!A$1:I$1001,3,FALSE)=0," ",VLOOKUP(C574,customers!A$1:I$1001,3,FALSE))</f>
        <v xml:space="preserve"> </v>
      </c>
      <c r="H574" s="12" t="str">
        <f>VLOOKUP(C574,customers!A$1:I$1001,7,FALSE)</f>
        <v>United States</v>
      </c>
      <c r="I574" s="15" t="str">
        <f>IF(INDEX(products!$A$1:$G$49,MATCH(orders!$D574,products!$A$1:$A$49,0),MATCH(orders!I$1,products!$A$1:$G$1,0))="Rob","Robusta",IF(INDEX(products!$A$1:$G$49,MATCH(orders!$D574,products!$A$1:$A$49,0),MATCH(orders!I$1,products!$A$1:$G$1,0))="Exc","Excelsa",IF(INDEX(products!$A$1:$G$49,MATCH(orders!$D574,products!$A$1:$A$49,0),MATCH(orders!I$1,products!$A$1:$G$1,0))="Ara","Arabica","Liberica")))</f>
        <v>Arabica</v>
      </c>
      <c r="J574" s="15" t="str">
        <f>IF(INDEX(products!$A$1:$G$49,MATCH(orders!$D574,products!$A$1:$A$49,0),MATCH(orders!J$1,products!$A$1:$G$1,0))="M","Medium",IF(INDEX(products!$A$1:$G$49,MATCH(orders!$D574,products!$A$1:$A$49,0),MATCH(orders!J$1,products!$A$1:$G$1,0))="L","Light","Dark"))</f>
        <v>Dark</v>
      </c>
      <c r="K574" s="24">
        <f>INDEX(products!$A$1:$G$49,MATCH(orders!$D574,products!$A$1:$A$49,0),MATCH(orders!K$1,products!$A$1:$G$1,0))</f>
        <v>0.2</v>
      </c>
      <c r="L574" s="25">
        <f>INDEX(products!$A$1:$G$49,MATCH(orders!$D574,products!$A$1:$A$49,0),MATCH(orders!L$1,products!$A$1:$G$1,0))</f>
        <v>2.9849999999999999</v>
      </c>
      <c r="M574" s="22">
        <f>E574*L574</f>
        <v>5.97</v>
      </c>
      <c r="N574" s="6" t="str">
        <f>VLOOKUP(orders!$F574,customers!B$1:I$1001,8,FALSE)</f>
        <v>Yes</v>
      </c>
    </row>
    <row r="575" spans="1:14" x14ac:dyDescent="0.3">
      <c r="A575" s="2" t="s">
        <v>3728</v>
      </c>
      <c r="B575" s="17">
        <v>43781</v>
      </c>
      <c r="C575" s="2" t="s">
        <v>3729</v>
      </c>
      <c r="D575" s="7" t="s">
        <v>6155</v>
      </c>
      <c r="E575" s="2">
        <v>6</v>
      </c>
      <c r="F575" s="2" t="str">
        <f>VLOOKUP(C575,customers!A$1:I$1001,2,FALSE)</f>
        <v>Cornie Venour</v>
      </c>
      <c r="G575" s="2" t="str">
        <f>IF(VLOOKUP(C575,customers!A$1:I$1001,3,FALSE)=0," ",VLOOKUP(C575,customers!A$1:I$1001,3,FALSE))</f>
        <v>cvenourfx@ask.com</v>
      </c>
      <c r="H575" s="2" t="str">
        <f>VLOOKUP(C575,customers!A$1:I$1001,7,FALSE)</f>
        <v>United States</v>
      </c>
      <c r="I575" s="26" t="str">
        <f>IF(INDEX(products!$A$1:$G$49,MATCH(orders!$D575,products!$A$1:$A$49,0),MATCH(orders!I$1,products!$A$1:$G$1,0))="Rob","Robusta",IF(INDEX(products!$A$1:$G$49,MATCH(orders!$D575,products!$A$1:$A$49,0),MATCH(orders!I$1,products!$A$1:$G$1,0))="Exc","Excelsa",IF(INDEX(products!$A$1:$G$49,MATCH(orders!$D575,products!$A$1:$A$49,0),MATCH(orders!I$1,products!$A$1:$G$1,0))="Ara","Arabica","Liberica")))</f>
        <v>Arabica</v>
      </c>
      <c r="J575" s="26" t="str">
        <f>IF(INDEX(products!$A$1:$G$49,MATCH(orders!$D575,products!$A$1:$A$49,0),MATCH(orders!J$1,products!$A$1:$G$1,0))="M","Medium",IF(INDEX(products!$A$1:$G$49,MATCH(orders!$D575,products!$A$1:$A$49,0),MATCH(orders!J$1,products!$A$1:$G$1,0))="L","Light","Dark"))</f>
        <v>Medium</v>
      </c>
      <c r="K575" s="27">
        <f>INDEX(products!$A$1:$G$49,MATCH(orders!$D575,products!$A$1:$A$49,0),MATCH(orders!K$1,products!$A$1:$G$1,0))</f>
        <v>1</v>
      </c>
      <c r="L575" s="28">
        <f>INDEX(products!$A$1:$G$49,MATCH(orders!$D575,products!$A$1:$A$49,0),MATCH(orders!L$1,products!$A$1:$G$1,0))</f>
        <v>11.25</v>
      </c>
      <c r="M575" s="21">
        <f>E575*L575</f>
        <v>67.5</v>
      </c>
      <c r="N575" s="7" t="str">
        <f>VLOOKUP(orders!$F575,customers!B$1:I$1001,8,FALSE)</f>
        <v>No</v>
      </c>
    </row>
    <row r="576" spans="1:14" x14ac:dyDescent="0.3">
      <c r="A576" s="12" t="s">
        <v>3734</v>
      </c>
      <c r="B576" s="18">
        <v>44697</v>
      </c>
      <c r="C576" s="12" t="s">
        <v>3735</v>
      </c>
      <c r="D576" s="6" t="s">
        <v>6178</v>
      </c>
      <c r="E576" s="12">
        <v>6</v>
      </c>
      <c r="F576" s="12" t="str">
        <f>VLOOKUP(C576,customers!A$1:I$1001,2,FALSE)</f>
        <v>Maggy Harby</v>
      </c>
      <c r="G576" s="12" t="str">
        <f>IF(VLOOKUP(C576,customers!A$1:I$1001,3,FALSE)=0," ",VLOOKUP(C576,customers!A$1:I$1001,3,FALSE))</f>
        <v>mharbyfy@163.com</v>
      </c>
      <c r="H576" s="12" t="str">
        <f>VLOOKUP(C576,customers!A$1:I$1001,7,FALSE)</f>
        <v>United States</v>
      </c>
      <c r="I576" s="15" t="str">
        <f>IF(INDEX(products!$A$1:$G$49,MATCH(orders!$D576,products!$A$1:$A$49,0),MATCH(orders!I$1,products!$A$1:$G$1,0))="Rob","Robusta",IF(INDEX(products!$A$1:$G$49,MATCH(orders!$D576,products!$A$1:$A$49,0),MATCH(orders!I$1,products!$A$1:$G$1,0))="Exc","Excelsa",IF(INDEX(products!$A$1:$G$49,MATCH(orders!$D576,products!$A$1:$A$49,0),MATCH(orders!I$1,products!$A$1:$G$1,0))="Ara","Arabica","Liberica")))</f>
        <v>Robusta</v>
      </c>
      <c r="J576" s="15" t="str">
        <f>IF(INDEX(products!$A$1:$G$49,MATCH(orders!$D576,products!$A$1:$A$49,0),MATCH(orders!J$1,products!$A$1:$G$1,0))="M","Medium",IF(INDEX(products!$A$1:$G$49,MATCH(orders!$D576,products!$A$1:$A$49,0),MATCH(orders!J$1,products!$A$1:$G$1,0))="L","Light","Dark"))</f>
        <v>Light</v>
      </c>
      <c r="K576" s="24">
        <f>INDEX(products!$A$1:$G$49,MATCH(orders!$D576,products!$A$1:$A$49,0),MATCH(orders!K$1,products!$A$1:$G$1,0))</f>
        <v>0.2</v>
      </c>
      <c r="L576" s="25">
        <f>INDEX(products!$A$1:$G$49,MATCH(orders!$D576,products!$A$1:$A$49,0),MATCH(orders!L$1,products!$A$1:$G$1,0))</f>
        <v>3.5849999999999995</v>
      </c>
      <c r="M576" s="22">
        <f>E576*L576</f>
        <v>21.509999999999998</v>
      </c>
      <c r="N576" s="6" t="str">
        <f>VLOOKUP(orders!$F576,customers!B$1:I$1001,8,FALSE)</f>
        <v>Yes</v>
      </c>
    </row>
    <row r="577" spans="1:14" x14ac:dyDescent="0.3">
      <c r="A577" s="2" t="s">
        <v>3739</v>
      </c>
      <c r="B577" s="17">
        <v>44239</v>
      </c>
      <c r="C577" s="2" t="s">
        <v>3740</v>
      </c>
      <c r="D577" s="7" t="s">
        <v>6181</v>
      </c>
      <c r="E577" s="2">
        <v>2</v>
      </c>
      <c r="F577" s="2" t="str">
        <f>VLOOKUP(C577,customers!A$1:I$1001,2,FALSE)</f>
        <v>Reggie Thickpenny</v>
      </c>
      <c r="G577" s="2" t="str">
        <f>IF(VLOOKUP(C577,customers!A$1:I$1001,3,FALSE)=0," ",VLOOKUP(C577,customers!A$1:I$1001,3,FALSE))</f>
        <v>rthickpennyfz@cafepress.com</v>
      </c>
      <c r="H577" s="2" t="str">
        <f>VLOOKUP(C577,customers!A$1:I$1001,7,FALSE)</f>
        <v>United States</v>
      </c>
      <c r="I577" s="26" t="str">
        <f>IF(INDEX(products!$A$1:$G$49,MATCH(orders!$D577,products!$A$1:$A$49,0),MATCH(orders!I$1,products!$A$1:$G$1,0))="Rob","Robusta",IF(INDEX(products!$A$1:$G$49,MATCH(orders!$D577,products!$A$1:$A$49,0),MATCH(orders!I$1,products!$A$1:$G$1,0))="Exc","Excelsa",IF(INDEX(products!$A$1:$G$49,MATCH(orders!$D577,products!$A$1:$A$49,0),MATCH(orders!I$1,products!$A$1:$G$1,0))="Ara","Arabica","Liberica")))</f>
        <v>Liberica</v>
      </c>
      <c r="J577" s="26" t="str">
        <f>IF(INDEX(products!$A$1:$G$49,MATCH(orders!$D577,products!$A$1:$A$49,0),MATCH(orders!J$1,products!$A$1:$G$1,0))="M","Medium",IF(INDEX(products!$A$1:$G$49,MATCH(orders!$D577,products!$A$1:$A$49,0),MATCH(orders!J$1,products!$A$1:$G$1,0))="L","Light","Dark"))</f>
        <v>Medium</v>
      </c>
      <c r="K577" s="27">
        <f>INDEX(products!$A$1:$G$49,MATCH(orders!$D577,products!$A$1:$A$49,0),MATCH(orders!K$1,products!$A$1:$G$1,0))</f>
        <v>2.5</v>
      </c>
      <c r="L577" s="28">
        <f>INDEX(products!$A$1:$G$49,MATCH(orders!$D577,products!$A$1:$A$49,0),MATCH(orders!L$1,products!$A$1:$G$1,0))</f>
        <v>33.464999999999996</v>
      </c>
      <c r="M577" s="21">
        <f>E577*L577</f>
        <v>66.929999999999993</v>
      </c>
      <c r="N577" s="7" t="str">
        <f>VLOOKUP(orders!$F577,customers!B$1:I$1001,8,FALSE)</f>
        <v>No</v>
      </c>
    </row>
    <row r="578" spans="1:14" x14ac:dyDescent="0.3">
      <c r="A578" s="12" t="s">
        <v>3745</v>
      </c>
      <c r="B578" s="18">
        <v>44290</v>
      </c>
      <c r="C578" s="12" t="s">
        <v>3746</v>
      </c>
      <c r="D578" s="6" t="s">
        <v>6154</v>
      </c>
      <c r="E578" s="12">
        <v>6</v>
      </c>
      <c r="F578" s="12" t="str">
        <f>VLOOKUP(C578,customers!A$1:I$1001,2,FALSE)</f>
        <v>Phyllys Ormerod</v>
      </c>
      <c r="G578" s="12" t="str">
        <f>IF(VLOOKUP(C578,customers!A$1:I$1001,3,FALSE)=0," ",VLOOKUP(C578,customers!A$1:I$1001,3,FALSE))</f>
        <v>pormerodg0@redcross.org</v>
      </c>
      <c r="H578" s="12" t="str">
        <f>VLOOKUP(C578,customers!A$1:I$1001,7,FALSE)</f>
        <v>United States</v>
      </c>
      <c r="I578" s="15" t="str">
        <f>IF(INDEX(products!$A$1:$G$49,MATCH(orders!$D578,products!$A$1:$A$49,0),MATCH(orders!I$1,products!$A$1:$G$1,0))="Rob","Robusta",IF(INDEX(products!$A$1:$G$49,MATCH(orders!$D578,products!$A$1:$A$49,0),MATCH(orders!I$1,products!$A$1:$G$1,0))="Exc","Excelsa",IF(INDEX(products!$A$1:$G$49,MATCH(orders!$D578,products!$A$1:$A$49,0),MATCH(orders!I$1,products!$A$1:$G$1,0))="Ara","Arabica","Liberica")))</f>
        <v>Arabica</v>
      </c>
      <c r="J578" s="15" t="str">
        <f>IF(INDEX(products!$A$1:$G$49,MATCH(orders!$D578,products!$A$1:$A$49,0),MATCH(orders!J$1,products!$A$1:$G$1,0))="M","Medium",IF(INDEX(products!$A$1:$G$49,MATCH(orders!$D578,products!$A$1:$A$49,0),MATCH(orders!J$1,products!$A$1:$G$1,0))="L","Light","Dark"))</f>
        <v>Dark</v>
      </c>
      <c r="K578" s="24">
        <f>INDEX(products!$A$1:$G$49,MATCH(orders!$D578,products!$A$1:$A$49,0),MATCH(orders!K$1,products!$A$1:$G$1,0))</f>
        <v>0.2</v>
      </c>
      <c r="L578" s="25">
        <f>INDEX(products!$A$1:$G$49,MATCH(orders!$D578,products!$A$1:$A$49,0),MATCH(orders!L$1,products!$A$1:$G$1,0))</f>
        <v>2.9849999999999999</v>
      </c>
      <c r="M578" s="22">
        <f>E578*L578</f>
        <v>17.91</v>
      </c>
      <c r="N578" s="6" t="str">
        <f>VLOOKUP(orders!$F578,customers!B$1:I$1001,8,FALSE)</f>
        <v>No</v>
      </c>
    </row>
    <row r="579" spans="1:14" x14ac:dyDescent="0.3">
      <c r="A579" s="2" t="s">
        <v>3751</v>
      </c>
      <c r="B579" s="17">
        <v>44410</v>
      </c>
      <c r="C579" s="2" t="s">
        <v>3752</v>
      </c>
      <c r="D579" s="7" t="s">
        <v>6162</v>
      </c>
      <c r="E579" s="2">
        <v>4</v>
      </c>
      <c r="F579" s="2" t="str">
        <f>VLOOKUP(C579,customers!A$1:I$1001,2,FALSE)</f>
        <v>Don Flintiff</v>
      </c>
      <c r="G579" s="2" t="str">
        <f>IF(VLOOKUP(C579,customers!A$1:I$1001,3,FALSE)=0," ",VLOOKUP(C579,customers!A$1:I$1001,3,FALSE))</f>
        <v>dflintiffg1@e-recht24.de</v>
      </c>
      <c r="H579" s="2" t="str">
        <f>VLOOKUP(C579,customers!A$1:I$1001,7,FALSE)</f>
        <v>United Kingdom</v>
      </c>
      <c r="I579" s="26" t="str">
        <f>IF(INDEX(products!$A$1:$G$49,MATCH(orders!$D579,products!$A$1:$A$49,0),MATCH(orders!I$1,products!$A$1:$G$1,0))="Rob","Robusta",IF(INDEX(products!$A$1:$G$49,MATCH(orders!$D579,products!$A$1:$A$49,0),MATCH(orders!I$1,products!$A$1:$G$1,0))="Exc","Excelsa",IF(INDEX(products!$A$1:$G$49,MATCH(orders!$D579,products!$A$1:$A$49,0),MATCH(orders!I$1,products!$A$1:$G$1,0))="Ara","Arabica","Liberica")))</f>
        <v>Liberica</v>
      </c>
      <c r="J579" s="26" t="str">
        <f>IF(INDEX(products!$A$1:$G$49,MATCH(orders!$D579,products!$A$1:$A$49,0),MATCH(orders!J$1,products!$A$1:$G$1,0))="M","Medium",IF(INDEX(products!$A$1:$G$49,MATCH(orders!$D579,products!$A$1:$A$49,0),MATCH(orders!J$1,products!$A$1:$G$1,0))="L","Light","Dark"))</f>
        <v>Medium</v>
      </c>
      <c r="K579" s="27">
        <f>INDEX(products!$A$1:$G$49,MATCH(orders!$D579,products!$A$1:$A$49,0),MATCH(orders!K$1,products!$A$1:$G$1,0))</f>
        <v>1</v>
      </c>
      <c r="L579" s="28">
        <f>INDEX(products!$A$1:$G$49,MATCH(orders!$D579,products!$A$1:$A$49,0),MATCH(orders!L$1,products!$A$1:$G$1,0))</f>
        <v>14.55</v>
      </c>
      <c r="M579" s="21">
        <f>E579*L579</f>
        <v>58.2</v>
      </c>
      <c r="N579" s="7" t="str">
        <f>VLOOKUP(orders!$F579,customers!B$1:I$1001,8,FALSE)</f>
        <v>No</v>
      </c>
    </row>
    <row r="580" spans="1:14" x14ac:dyDescent="0.3">
      <c r="A580" s="12" t="s">
        <v>3756</v>
      </c>
      <c r="B580" s="18">
        <v>44720</v>
      </c>
      <c r="C580" s="12" t="s">
        <v>3757</v>
      </c>
      <c r="D580" s="6" t="s">
        <v>6184</v>
      </c>
      <c r="E580" s="12">
        <v>3</v>
      </c>
      <c r="F580" s="12" t="str">
        <f>VLOOKUP(C580,customers!A$1:I$1001,2,FALSE)</f>
        <v>Tymon Zanetti</v>
      </c>
      <c r="G580" s="12" t="str">
        <f>IF(VLOOKUP(C580,customers!A$1:I$1001,3,FALSE)=0," ",VLOOKUP(C580,customers!A$1:I$1001,3,FALSE))</f>
        <v>tzanettig2@gravatar.com</v>
      </c>
      <c r="H580" s="12" t="str">
        <f>VLOOKUP(C580,customers!A$1:I$1001,7,FALSE)</f>
        <v>Ireland</v>
      </c>
      <c r="I580" s="15" t="str">
        <f>IF(INDEX(products!$A$1:$G$49,MATCH(orders!$D580,products!$A$1:$A$49,0),MATCH(orders!I$1,products!$A$1:$G$1,0))="Rob","Robusta",IF(INDEX(products!$A$1:$G$49,MATCH(orders!$D580,products!$A$1:$A$49,0),MATCH(orders!I$1,products!$A$1:$G$1,0))="Exc","Excelsa",IF(INDEX(products!$A$1:$G$49,MATCH(orders!$D580,products!$A$1:$A$49,0),MATCH(orders!I$1,products!$A$1:$G$1,0))="Ara","Arabica","Liberica")))</f>
        <v>Excelsa</v>
      </c>
      <c r="J580" s="15" t="str">
        <f>IF(INDEX(products!$A$1:$G$49,MATCH(orders!$D580,products!$A$1:$A$49,0),MATCH(orders!J$1,products!$A$1:$G$1,0))="M","Medium",IF(INDEX(products!$A$1:$G$49,MATCH(orders!$D580,products!$A$1:$A$49,0),MATCH(orders!J$1,products!$A$1:$G$1,0))="L","Light","Dark"))</f>
        <v>Light</v>
      </c>
      <c r="K580" s="24">
        <f>INDEX(products!$A$1:$G$49,MATCH(orders!$D580,products!$A$1:$A$49,0),MATCH(orders!K$1,products!$A$1:$G$1,0))</f>
        <v>0.2</v>
      </c>
      <c r="L580" s="25">
        <f>INDEX(products!$A$1:$G$49,MATCH(orders!$D580,products!$A$1:$A$49,0),MATCH(orders!L$1,products!$A$1:$G$1,0))</f>
        <v>4.4550000000000001</v>
      </c>
      <c r="M580" s="22">
        <f>E580*L580</f>
        <v>13.365</v>
      </c>
      <c r="N580" s="6" t="str">
        <f>VLOOKUP(orders!$F580,customers!B$1:I$1001,8,FALSE)</f>
        <v>No</v>
      </c>
    </row>
    <row r="581" spans="1:14" x14ac:dyDescent="0.3">
      <c r="A581" s="2" t="s">
        <v>3756</v>
      </c>
      <c r="B581" s="17">
        <v>44720</v>
      </c>
      <c r="C581" s="2" t="s">
        <v>3757</v>
      </c>
      <c r="D581" s="7" t="s">
        <v>6157</v>
      </c>
      <c r="E581" s="2">
        <v>5</v>
      </c>
      <c r="F581" s="2" t="str">
        <f>VLOOKUP(C581,customers!A$1:I$1001,2,FALSE)</f>
        <v>Tymon Zanetti</v>
      </c>
      <c r="G581" s="2" t="str">
        <f>IF(VLOOKUP(C581,customers!A$1:I$1001,3,FALSE)=0," ",VLOOKUP(C581,customers!A$1:I$1001,3,FALSE))</f>
        <v>tzanettig2@gravatar.com</v>
      </c>
      <c r="H581" s="2" t="str">
        <f>VLOOKUP(C581,customers!A$1:I$1001,7,FALSE)</f>
        <v>Ireland</v>
      </c>
      <c r="I581" s="26" t="str">
        <f>IF(INDEX(products!$A$1:$G$49,MATCH(orders!$D581,products!$A$1:$A$49,0),MATCH(orders!I$1,products!$A$1:$G$1,0))="Rob","Robusta",IF(INDEX(products!$A$1:$G$49,MATCH(orders!$D581,products!$A$1:$A$49,0),MATCH(orders!I$1,products!$A$1:$G$1,0))="Exc","Excelsa",IF(INDEX(products!$A$1:$G$49,MATCH(orders!$D581,products!$A$1:$A$49,0),MATCH(orders!I$1,products!$A$1:$G$1,0))="Ara","Arabica","Liberica")))</f>
        <v>Arabica</v>
      </c>
      <c r="J581" s="26" t="str">
        <f>IF(INDEX(products!$A$1:$G$49,MATCH(orders!$D581,products!$A$1:$A$49,0),MATCH(orders!J$1,products!$A$1:$G$1,0))="M","Medium",IF(INDEX(products!$A$1:$G$49,MATCH(orders!$D581,products!$A$1:$A$49,0),MATCH(orders!J$1,products!$A$1:$G$1,0))="L","Light","Dark"))</f>
        <v>Medium</v>
      </c>
      <c r="K581" s="27">
        <f>INDEX(products!$A$1:$G$49,MATCH(orders!$D581,products!$A$1:$A$49,0),MATCH(orders!K$1,products!$A$1:$G$1,0))</f>
        <v>0.5</v>
      </c>
      <c r="L581" s="28">
        <f>INDEX(products!$A$1:$G$49,MATCH(orders!$D581,products!$A$1:$A$49,0),MATCH(orders!L$1,products!$A$1:$G$1,0))</f>
        <v>6.75</v>
      </c>
      <c r="M581" s="21">
        <f>E581*L581</f>
        <v>33.75</v>
      </c>
      <c r="N581" s="7" t="str">
        <f>VLOOKUP(orders!$F581,customers!B$1:I$1001,8,FALSE)</f>
        <v>No</v>
      </c>
    </row>
    <row r="582" spans="1:14" x14ac:dyDescent="0.3">
      <c r="A582" s="12" t="s">
        <v>3767</v>
      </c>
      <c r="B582" s="18">
        <v>43965</v>
      </c>
      <c r="C582" s="12" t="s">
        <v>3768</v>
      </c>
      <c r="D582" s="6" t="s">
        <v>6171</v>
      </c>
      <c r="E582" s="12">
        <v>3</v>
      </c>
      <c r="F582" s="12" t="str">
        <f>VLOOKUP(C582,customers!A$1:I$1001,2,FALSE)</f>
        <v>Reinaldos Kirtley</v>
      </c>
      <c r="G582" s="12" t="str">
        <f>IF(VLOOKUP(C582,customers!A$1:I$1001,3,FALSE)=0," ",VLOOKUP(C582,customers!A$1:I$1001,3,FALSE))</f>
        <v>rkirtleyg4@hatena.ne.jp</v>
      </c>
      <c r="H582" s="12" t="str">
        <f>VLOOKUP(C582,customers!A$1:I$1001,7,FALSE)</f>
        <v>United States</v>
      </c>
      <c r="I582" s="15" t="str">
        <f>IF(INDEX(products!$A$1:$G$49,MATCH(orders!$D582,products!$A$1:$A$49,0),MATCH(orders!I$1,products!$A$1:$G$1,0))="Rob","Robusta",IF(INDEX(products!$A$1:$G$49,MATCH(orders!$D582,products!$A$1:$A$49,0),MATCH(orders!I$1,products!$A$1:$G$1,0))="Exc","Excelsa",IF(INDEX(products!$A$1:$G$49,MATCH(orders!$D582,products!$A$1:$A$49,0),MATCH(orders!I$1,products!$A$1:$G$1,0))="Ara","Arabica","Liberica")))</f>
        <v>Excelsa</v>
      </c>
      <c r="J582" s="15" t="str">
        <f>IF(INDEX(products!$A$1:$G$49,MATCH(orders!$D582,products!$A$1:$A$49,0),MATCH(orders!J$1,products!$A$1:$G$1,0))="M","Medium",IF(INDEX(products!$A$1:$G$49,MATCH(orders!$D582,products!$A$1:$A$49,0),MATCH(orders!J$1,products!$A$1:$G$1,0))="L","Light","Dark"))</f>
        <v>Light</v>
      </c>
      <c r="K582" s="24">
        <f>INDEX(products!$A$1:$G$49,MATCH(orders!$D582,products!$A$1:$A$49,0),MATCH(orders!K$1,products!$A$1:$G$1,0))</f>
        <v>1</v>
      </c>
      <c r="L582" s="25">
        <f>INDEX(products!$A$1:$G$49,MATCH(orders!$D582,products!$A$1:$A$49,0),MATCH(orders!L$1,products!$A$1:$G$1,0))</f>
        <v>14.85</v>
      </c>
      <c r="M582" s="22">
        <f>E582*L582</f>
        <v>44.55</v>
      </c>
      <c r="N582" s="6" t="str">
        <f>VLOOKUP(orders!$F582,customers!B$1:I$1001,8,FALSE)</f>
        <v>Yes</v>
      </c>
    </row>
    <row r="583" spans="1:14" x14ac:dyDescent="0.3">
      <c r="A583" s="2" t="s">
        <v>3773</v>
      </c>
      <c r="B583" s="17">
        <v>44190</v>
      </c>
      <c r="C583" s="2" t="s">
        <v>3774</v>
      </c>
      <c r="D583" s="7" t="s">
        <v>6176</v>
      </c>
      <c r="E583" s="2">
        <v>5</v>
      </c>
      <c r="F583" s="2" t="str">
        <f>VLOOKUP(C583,customers!A$1:I$1001,2,FALSE)</f>
        <v>Carney Clemencet</v>
      </c>
      <c r="G583" s="2" t="str">
        <f>IF(VLOOKUP(C583,customers!A$1:I$1001,3,FALSE)=0," ",VLOOKUP(C583,customers!A$1:I$1001,3,FALSE))</f>
        <v>cclemencetg5@weather.com</v>
      </c>
      <c r="H583" s="2" t="str">
        <f>VLOOKUP(C583,customers!A$1:I$1001,7,FALSE)</f>
        <v>United Kingdom</v>
      </c>
      <c r="I583" s="26" t="str">
        <f>IF(INDEX(products!$A$1:$G$49,MATCH(orders!$D583,products!$A$1:$A$49,0),MATCH(orders!I$1,products!$A$1:$G$1,0))="Rob","Robusta",IF(INDEX(products!$A$1:$G$49,MATCH(orders!$D583,products!$A$1:$A$49,0),MATCH(orders!I$1,products!$A$1:$G$1,0))="Exc","Excelsa",IF(INDEX(products!$A$1:$G$49,MATCH(orders!$D583,products!$A$1:$A$49,0),MATCH(orders!I$1,products!$A$1:$G$1,0))="Ara","Arabica","Liberica")))</f>
        <v>Excelsa</v>
      </c>
      <c r="J583" s="26" t="str">
        <f>IF(INDEX(products!$A$1:$G$49,MATCH(orders!$D583,products!$A$1:$A$49,0),MATCH(orders!J$1,products!$A$1:$G$1,0))="M","Medium",IF(INDEX(products!$A$1:$G$49,MATCH(orders!$D583,products!$A$1:$A$49,0),MATCH(orders!J$1,products!$A$1:$G$1,0))="L","Light","Dark"))</f>
        <v>Light</v>
      </c>
      <c r="K583" s="27">
        <f>INDEX(products!$A$1:$G$49,MATCH(orders!$D583,products!$A$1:$A$49,0),MATCH(orders!K$1,products!$A$1:$G$1,0))</f>
        <v>0.5</v>
      </c>
      <c r="L583" s="28">
        <f>INDEX(products!$A$1:$G$49,MATCH(orders!$D583,products!$A$1:$A$49,0),MATCH(orders!L$1,products!$A$1:$G$1,0))</f>
        <v>8.91</v>
      </c>
      <c r="M583" s="21">
        <f>E583*L583</f>
        <v>44.55</v>
      </c>
      <c r="N583" s="7" t="str">
        <f>VLOOKUP(orders!$F583,customers!B$1:I$1001,8,FALSE)</f>
        <v>Yes</v>
      </c>
    </row>
    <row r="584" spans="1:14" x14ac:dyDescent="0.3">
      <c r="A584" s="12" t="s">
        <v>3778</v>
      </c>
      <c r="B584" s="18">
        <v>44382</v>
      </c>
      <c r="C584" s="12" t="s">
        <v>3779</v>
      </c>
      <c r="D584" s="6" t="s">
        <v>6183</v>
      </c>
      <c r="E584" s="12">
        <v>5</v>
      </c>
      <c r="F584" s="12" t="str">
        <f>VLOOKUP(C584,customers!A$1:I$1001,2,FALSE)</f>
        <v>Russell Donet</v>
      </c>
      <c r="G584" s="12" t="str">
        <f>IF(VLOOKUP(C584,customers!A$1:I$1001,3,FALSE)=0," ",VLOOKUP(C584,customers!A$1:I$1001,3,FALSE))</f>
        <v>rdonetg6@oakley.com</v>
      </c>
      <c r="H584" s="12" t="str">
        <f>VLOOKUP(C584,customers!A$1:I$1001,7,FALSE)</f>
        <v>United States</v>
      </c>
      <c r="I584" s="15" t="str">
        <f>IF(INDEX(products!$A$1:$G$49,MATCH(orders!$D584,products!$A$1:$A$49,0),MATCH(orders!I$1,products!$A$1:$G$1,0))="Rob","Robusta",IF(INDEX(products!$A$1:$G$49,MATCH(orders!$D584,products!$A$1:$A$49,0),MATCH(orders!I$1,products!$A$1:$G$1,0))="Exc","Excelsa",IF(INDEX(products!$A$1:$G$49,MATCH(orders!$D584,products!$A$1:$A$49,0),MATCH(orders!I$1,products!$A$1:$G$1,0))="Ara","Arabica","Liberica")))</f>
        <v>Excelsa</v>
      </c>
      <c r="J584" s="15" t="str">
        <f>IF(INDEX(products!$A$1:$G$49,MATCH(orders!$D584,products!$A$1:$A$49,0),MATCH(orders!J$1,products!$A$1:$G$1,0))="M","Medium",IF(INDEX(products!$A$1:$G$49,MATCH(orders!$D584,products!$A$1:$A$49,0),MATCH(orders!J$1,products!$A$1:$G$1,0))="L","Light","Dark"))</f>
        <v>Dark</v>
      </c>
      <c r="K584" s="24">
        <f>INDEX(products!$A$1:$G$49,MATCH(orders!$D584,products!$A$1:$A$49,0),MATCH(orders!K$1,products!$A$1:$G$1,0))</f>
        <v>1</v>
      </c>
      <c r="L584" s="25">
        <f>INDEX(products!$A$1:$G$49,MATCH(orders!$D584,products!$A$1:$A$49,0),MATCH(orders!L$1,products!$A$1:$G$1,0))</f>
        <v>12.15</v>
      </c>
      <c r="M584" s="22">
        <f>E584*L584</f>
        <v>60.75</v>
      </c>
      <c r="N584" s="6" t="str">
        <f>VLOOKUP(orders!$F584,customers!B$1:I$1001,8,FALSE)</f>
        <v>No</v>
      </c>
    </row>
    <row r="585" spans="1:14" x14ac:dyDescent="0.3">
      <c r="A585" s="2" t="s">
        <v>3784</v>
      </c>
      <c r="B585" s="17">
        <v>43538</v>
      </c>
      <c r="C585" s="2" t="s">
        <v>3785</v>
      </c>
      <c r="D585" s="7" t="s">
        <v>6178</v>
      </c>
      <c r="E585" s="2">
        <v>1</v>
      </c>
      <c r="F585" s="2" t="str">
        <f>VLOOKUP(C585,customers!A$1:I$1001,2,FALSE)</f>
        <v>Sidney Gawen</v>
      </c>
      <c r="G585" s="2" t="str">
        <f>IF(VLOOKUP(C585,customers!A$1:I$1001,3,FALSE)=0," ",VLOOKUP(C585,customers!A$1:I$1001,3,FALSE))</f>
        <v>sgaweng7@creativecommons.org</v>
      </c>
      <c r="H585" s="2" t="str">
        <f>VLOOKUP(C585,customers!A$1:I$1001,7,FALSE)</f>
        <v>United States</v>
      </c>
      <c r="I585" s="26" t="str">
        <f>IF(INDEX(products!$A$1:$G$49,MATCH(orders!$D585,products!$A$1:$A$49,0),MATCH(orders!I$1,products!$A$1:$G$1,0))="Rob","Robusta",IF(INDEX(products!$A$1:$G$49,MATCH(orders!$D585,products!$A$1:$A$49,0),MATCH(orders!I$1,products!$A$1:$G$1,0))="Exc","Excelsa",IF(INDEX(products!$A$1:$G$49,MATCH(orders!$D585,products!$A$1:$A$49,0),MATCH(orders!I$1,products!$A$1:$G$1,0))="Ara","Arabica","Liberica")))</f>
        <v>Robusta</v>
      </c>
      <c r="J585" s="26" t="str">
        <f>IF(INDEX(products!$A$1:$G$49,MATCH(orders!$D585,products!$A$1:$A$49,0),MATCH(orders!J$1,products!$A$1:$G$1,0))="M","Medium",IF(INDEX(products!$A$1:$G$49,MATCH(orders!$D585,products!$A$1:$A$49,0),MATCH(orders!J$1,products!$A$1:$G$1,0))="L","Light","Dark"))</f>
        <v>Light</v>
      </c>
      <c r="K585" s="27">
        <f>INDEX(products!$A$1:$G$49,MATCH(orders!$D585,products!$A$1:$A$49,0),MATCH(orders!K$1,products!$A$1:$G$1,0))</f>
        <v>0.2</v>
      </c>
      <c r="L585" s="28">
        <f>INDEX(products!$A$1:$G$49,MATCH(orders!$D585,products!$A$1:$A$49,0),MATCH(orders!L$1,products!$A$1:$G$1,0))</f>
        <v>3.5849999999999995</v>
      </c>
      <c r="M585" s="21">
        <f>E585*L585</f>
        <v>3.5849999999999995</v>
      </c>
      <c r="N585" s="7" t="str">
        <f>VLOOKUP(orders!$F585,customers!B$1:I$1001,8,FALSE)</f>
        <v>Yes</v>
      </c>
    </row>
    <row r="586" spans="1:14" x14ac:dyDescent="0.3">
      <c r="A586" s="12" t="s">
        <v>3790</v>
      </c>
      <c r="B586" s="18">
        <v>44262</v>
      </c>
      <c r="C586" s="12" t="s">
        <v>3791</v>
      </c>
      <c r="D586" s="6" t="s">
        <v>6178</v>
      </c>
      <c r="E586" s="12">
        <v>6</v>
      </c>
      <c r="F586" s="12" t="str">
        <f>VLOOKUP(C586,customers!A$1:I$1001,2,FALSE)</f>
        <v>Rickey Readie</v>
      </c>
      <c r="G586" s="12" t="str">
        <f>IF(VLOOKUP(C586,customers!A$1:I$1001,3,FALSE)=0," ",VLOOKUP(C586,customers!A$1:I$1001,3,FALSE))</f>
        <v>rreadieg8@guardian.co.uk</v>
      </c>
      <c r="H586" s="12" t="str">
        <f>VLOOKUP(C586,customers!A$1:I$1001,7,FALSE)</f>
        <v>United States</v>
      </c>
      <c r="I586" s="15" t="str">
        <f>IF(INDEX(products!$A$1:$G$49,MATCH(orders!$D586,products!$A$1:$A$49,0),MATCH(orders!I$1,products!$A$1:$G$1,0))="Rob","Robusta",IF(INDEX(products!$A$1:$G$49,MATCH(orders!$D586,products!$A$1:$A$49,0),MATCH(orders!I$1,products!$A$1:$G$1,0))="Exc","Excelsa",IF(INDEX(products!$A$1:$G$49,MATCH(orders!$D586,products!$A$1:$A$49,0),MATCH(orders!I$1,products!$A$1:$G$1,0))="Ara","Arabica","Liberica")))</f>
        <v>Robusta</v>
      </c>
      <c r="J586" s="15" t="str">
        <f>IF(INDEX(products!$A$1:$G$49,MATCH(orders!$D586,products!$A$1:$A$49,0),MATCH(orders!J$1,products!$A$1:$G$1,0))="M","Medium",IF(INDEX(products!$A$1:$G$49,MATCH(orders!$D586,products!$A$1:$A$49,0),MATCH(orders!J$1,products!$A$1:$G$1,0))="L","Light","Dark"))</f>
        <v>Light</v>
      </c>
      <c r="K586" s="24">
        <f>INDEX(products!$A$1:$G$49,MATCH(orders!$D586,products!$A$1:$A$49,0),MATCH(orders!K$1,products!$A$1:$G$1,0))</f>
        <v>0.2</v>
      </c>
      <c r="L586" s="25">
        <f>INDEX(products!$A$1:$G$49,MATCH(orders!$D586,products!$A$1:$A$49,0),MATCH(orders!L$1,products!$A$1:$G$1,0))</f>
        <v>3.5849999999999995</v>
      </c>
      <c r="M586" s="22">
        <f>E586*L586</f>
        <v>21.509999999999998</v>
      </c>
      <c r="N586" s="6" t="str">
        <f>VLOOKUP(orders!$F586,customers!B$1:I$1001,8,FALSE)</f>
        <v>No</v>
      </c>
    </row>
    <row r="587" spans="1:14" x14ac:dyDescent="0.3">
      <c r="A587" s="2" t="s">
        <v>3796</v>
      </c>
      <c r="B587" s="17">
        <v>44505</v>
      </c>
      <c r="C587" s="2" t="s">
        <v>3840</v>
      </c>
      <c r="D587" s="7" t="s">
        <v>6139</v>
      </c>
      <c r="E587" s="2">
        <v>2</v>
      </c>
      <c r="F587" s="2" t="str">
        <f>VLOOKUP(C587,customers!A$1:I$1001,2,FALSE)</f>
        <v>Cody Verissimo</v>
      </c>
      <c r="G587" s="2" t="str">
        <f>IF(VLOOKUP(C587,customers!A$1:I$1001,3,FALSE)=0," ",VLOOKUP(C587,customers!A$1:I$1001,3,FALSE))</f>
        <v>cverissimogh@theglobeandmail.com</v>
      </c>
      <c r="H587" s="2" t="str">
        <f>VLOOKUP(C587,customers!A$1:I$1001,7,FALSE)</f>
        <v>United Kingdom</v>
      </c>
      <c r="I587" s="26" t="str">
        <f>IF(INDEX(products!$A$1:$G$49,MATCH(orders!$D587,products!$A$1:$A$49,0),MATCH(orders!I$1,products!$A$1:$G$1,0))="Rob","Robusta",IF(INDEX(products!$A$1:$G$49,MATCH(orders!$D587,products!$A$1:$A$49,0),MATCH(orders!I$1,products!$A$1:$G$1,0))="Exc","Excelsa",IF(INDEX(products!$A$1:$G$49,MATCH(orders!$D587,products!$A$1:$A$49,0),MATCH(orders!I$1,products!$A$1:$G$1,0))="Ara","Arabica","Liberica")))</f>
        <v>Excelsa</v>
      </c>
      <c r="J587" s="26" t="str">
        <f>IF(INDEX(products!$A$1:$G$49,MATCH(orders!$D587,products!$A$1:$A$49,0),MATCH(orders!J$1,products!$A$1:$G$1,0))="M","Medium",IF(INDEX(products!$A$1:$G$49,MATCH(orders!$D587,products!$A$1:$A$49,0),MATCH(orders!J$1,products!$A$1:$G$1,0))="L","Light","Dark"))</f>
        <v>Medium</v>
      </c>
      <c r="K587" s="27">
        <f>INDEX(products!$A$1:$G$49,MATCH(orders!$D587,products!$A$1:$A$49,0),MATCH(orders!K$1,products!$A$1:$G$1,0))</f>
        <v>0.5</v>
      </c>
      <c r="L587" s="28">
        <f>INDEX(products!$A$1:$G$49,MATCH(orders!$D587,products!$A$1:$A$49,0),MATCH(orders!L$1,products!$A$1:$G$1,0))</f>
        <v>8.25</v>
      </c>
      <c r="M587" s="21">
        <f>E587*L587</f>
        <v>16.5</v>
      </c>
      <c r="N587" s="7" t="str">
        <f>VLOOKUP(orders!$F587,customers!B$1:I$1001,8,FALSE)</f>
        <v>Yes</v>
      </c>
    </row>
    <row r="588" spans="1:14" x14ac:dyDescent="0.3">
      <c r="A588" s="12" t="s">
        <v>3802</v>
      </c>
      <c r="B588" s="18">
        <v>43867</v>
      </c>
      <c r="C588" s="12" t="s">
        <v>3803</v>
      </c>
      <c r="D588" s="6" t="s">
        <v>6142</v>
      </c>
      <c r="E588" s="12">
        <v>3</v>
      </c>
      <c r="F588" s="12" t="str">
        <f>VLOOKUP(C588,customers!A$1:I$1001,2,FALSE)</f>
        <v>Zilvia Claisse</v>
      </c>
      <c r="G588" s="12" t="str">
        <f>IF(VLOOKUP(C588,customers!A$1:I$1001,3,FALSE)=0," ",VLOOKUP(C588,customers!A$1:I$1001,3,FALSE))</f>
        <v xml:space="preserve"> </v>
      </c>
      <c r="H588" s="12" t="str">
        <f>VLOOKUP(C588,customers!A$1:I$1001,7,FALSE)</f>
        <v>United States</v>
      </c>
      <c r="I588" s="15" t="str">
        <f>IF(INDEX(products!$A$1:$G$49,MATCH(orders!$D588,products!$A$1:$A$49,0),MATCH(orders!I$1,products!$A$1:$G$1,0))="Rob","Robusta",IF(INDEX(products!$A$1:$G$49,MATCH(orders!$D588,products!$A$1:$A$49,0),MATCH(orders!I$1,products!$A$1:$G$1,0))="Exc","Excelsa",IF(INDEX(products!$A$1:$G$49,MATCH(orders!$D588,products!$A$1:$A$49,0),MATCH(orders!I$1,products!$A$1:$G$1,0))="Ara","Arabica","Liberica")))</f>
        <v>Robusta</v>
      </c>
      <c r="J588" s="15" t="str">
        <f>IF(INDEX(products!$A$1:$G$49,MATCH(orders!$D588,products!$A$1:$A$49,0),MATCH(orders!J$1,products!$A$1:$G$1,0))="M","Medium",IF(INDEX(products!$A$1:$G$49,MATCH(orders!$D588,products!$A$1:$A$49,0),MATCH(orders!J$1,products!$A$1:$G$1,0))="L","Light","Dark"))</f>
        <v>Light</v>
      </c>
      <c r="K588" s="24">
        <f>INDEX(products!$A$1:$G$49,MATCH(orders!$D588,products!$A$1:$A$49,0),MATCH(orders!K$1,products!$A$1:$G$1,0))</f>
        <v>2.5</v>
      </c>
      <c r="L588" s="25">
        <f>INDEX(products!$A$1:$G$49,MATCH(orders!$D588,products!$A$1:$A$49,0),MATCH(orders!L$1,products!$A$1:$G$1,0))</f>
        <v>27.484999999999996</v>
      </c>
      <c r="M588" s="22">
        <f>E588*L588</f>
        <v>82.454999999999984</v>
      </c>
      <c r="N588" s="6" t="str">
        <f>VLOOKUP(orders!$F588,customers!B$1:I$1001,8,FALSE)</f>
        <v>No</v>
      </c>
    </row>
    <row r="589" spans="1:14" x14ac:dyDescent="0.3">
      <c r="A589" s="2" t="s">
        <v>3807</v>
      </c>
      <c r="B589" s="17">
        <v>44267</v>
      </c>
      <c r="C589" s="2" t="s">
        <v>3808</v>
      </c>
      <c r="D589" s="7" t="s">
        <v>6169</v>
      </c>
      <c r="E589" s="2">
        <v>1</v>
      </c>
      <c r="F589" s="2" t="str">
        <f>VLOOKUP(C589,customers!A$1:I$1001,2,FALSE)</f>
        <v>Bar O' Mahony</v>
      </c>
      <c r="G589" s="2" t="str">
        <f>IF(VLOOKUP(C589,customers!A$1:I$1001,3,FALSE)=0," ",VLOOKUP(C589,customers!A$1:I$1001,3,FALSE))</f>
        <v>bogb@elpais.com</v>
      </c>
      <c r="H589" s="2" t="str">
        <f>VLOOKUP(C589,customers!A$1:I$1001,7,FALSE)</f>
        <v>United States</v>
      </c>
      <c r="I589" s="26" t="str">
        <f>IF(INDEX(products!$A$1:$G$49,MATCH(orders!$D589,products!$A$1:$A$49,0),MATCH(orders!I$1,products!$A$1:$G$1,0))="Rob","Robusta",IF(INDEX(products!$A$1:$G$49,MATCH(orders!$D589,products!$A$1:$A$49,0),MATCH(orders!I$1,products!$A$1:$G$1,0))="Exc","Excelsa",IF(INDEX(products!$A$1:$G$49,MATCH(orders!$D589,products!$A$1:$A$49,0),MATCH(orders!I$1,products!$A$1:$G$1,0))="Ara","Arabica","Liberica")))</f>
        <v>Liberica</v>
      </c>
      <c r="J589" s="26" t="str">
        <f>IF(INDEX(products!$A$1:$G$49,MATCH(orders!$D589,products!$A$1:$A$49,0),MATCH(orders!J$1,products!$A$1:$G$1,0))="M","Medium",IF(INDEX(products!$A$1:$G$49,MATCH(orders!$D589,products!$A$1:$A$49,0),MATCH(orders!J$1,products!$A$1:$G$1,0))="L","Light","Dark"))</f>
        <v>Dark</v>
      </c>
      <c r="K589" s="27">
        <f>INDEX(products!$A$1:$G$49,MATCH(orders!$D589,products!$A$1:$A$49,0),MATCH(orders!K$1,products!$A$1:$G$1,0))</f>
        <v>0.5</v>
      </c>
      <c r="L589" s="28">
        <f>INDEX(products!$A$1:$G$49,MATCH(orders!$D589,products!$A$1:$A$49,0),MATCH(orders!L$1,products!$A$1:$G$1,0))</f>
        <v>7.77</v>
      </c>
      <c r="M589" s="21">
        <f>E589*L589</f>
        <v>7.77</v>
      </c>
      <c r="N589" s="7" t="str">
        <f>VLOOKUP(orders!$F589,customers!B$1:I$1001,8,FALSE)</f>
        <v>Yes</v>
      </c>
    </row>
    <row r="590" spans="1:14" x14ac:dyDescent="0.3">
      <c r="A590" s="12" t="s">
        <v>3812</v>
      </c>
      <c r="B590" s="18">
        <v>44046</v>
      </c>
      <c r="C590" s="12" t="s">
        <v>3813</v>
      </c>
      <c r="D590" s="6" t="s">
        <v>6146</v>
      </c>
      <c r="E590" s="12">
        <v>2</v>
      </c>
      <c r="F590" s="12" t="str">
        <f>VLOOKUP(C590,customers!A$1:I$1001,2,FALSE)</f>
        <v>Valenka Stansbury</v>
      </c>
      <c r="G590" s="12" t="str">
        <f>IF(VLOOKUP(C590,customers!A$1:I$1001,3,FALSE)=0," ",VLOOKUP(C590,customers!A$1:I$1001,3,FALSE))</f>
        <v>vstansburygc@unblog.fr</v>
      </c>
      <c r="H590" s="12" t="str">
        <f>VLOOKUP(C590,customers!A$1:I$1001,7,FALSE)</f>
        <v>United States</v>
      </c>
      <c r="I590" s="15" t="str">
        <f>IF(INDEX(products!$A$1:$G$49,MATCH(orders!$D590,products!$A$1:$A$49,0),MATCH(orders!I$1,products!$A$1:$G$1,0))="Rob","Robusta",IF(INDEX(products!$A$1:$G$49,MATCH(orders!$D590,products!$A$1:$A$49,0),MATCH(orders!I$1,products!$A$1:$G$1,0))="Exc","Excelsa",IF(INDEX(products!$A$1:$G$49,MATCH(orders!$D590,products!$A$1:$A$49,0),MATCH(orders!I$1,products!$A$1:$G$1,0))="Ara","Arabica","Liberica")))</f>
        <v>Robusta</v>
      </c>
      <c r="J590" s="15" t="str">
        <f>IF(INDEX(products!$A$1:$G$49,MATCH(orders!$D590,products!$A$1:$A$49,0),MATCH(orders!J$1,products!$A$1:$G$1,0))="M","Medium",IF(INDEX(products!$A$1:$G$49,MATCH(orders!$D590,products!$A$1:$A$49,0),MATCH(orders!J$1,products!$A$1:$G$1,0))="L","Light","Dark"))</f>
        <v>Medium</v>
      </c>
      <c r="K590" s="24">
        <f>INDEX(products!$A$1:$G$49,MATCH(orders!$D590,products!$A$1:$A$49,0),MATCH(orders!K$1,products!$A$1:$G$1,0))</f>
        <v>0.5</v>
      </c>
      <c r="L590" s="25">
        <f>INDEX(products!$A$1:$G$49,MATCH(orders!$D590,products!$A$1:$A$49,0),MATCH(orders!L$1,products!$A$1:$G$1,0))</f>
        <v>5.97</v>
      </c>
      <c r="M590" s="22">
        <f>E590*L590</f>
        <v>11.94</v>
      </c>
      <c r="N590" s="6" t="str">
        <f>VLOOKUP(orders!$F590,customers!B$1:I$1001,8,FALSE)</f>
        <v>Yes</v>
      </c>
    </row>
    <row r="591" spans="1:14" x14ac:dyDescent="0.3">
      <c r="A591" s="2" t="s">
        <v>3818</v>
      </c>
      <c r="B591" s="17">
        <v>43671</v>
      </c>
      <c r="C591" s="2" t="s">
        <v>3819</v>
      </c>
      <c r="D591" s="7" t="s">
        <v>6148</v>
      </c>
      <c r="E591" s="2">
        <v>6</v>
      </c>
      <c r="F591" s="2" t="str">
        <f>VLOOKUP(C591,customers!A$1:I$1001,2,FALSE)</f>
        <v>Daniel Heinonen</v>
      </c>
      <c r="G591" s="2" t="str">
        <f>IF(VLOOKUP(C591,customers!A$1:I$1001,3,FALSE)=0," ",VLOOKUP(C591,customers!A$1:I$1001,3,FALSE))</f>
        <v>dheinonengd@printfriendly.com</v>
      </c>
      <c r="H591" s="2" t="str">
        <f>VLOOKUP(C591,customers!A$1:I$1001,7,FALSE)</f>
        <v>United States</v>
      </c>
      <c r="I591" s="26" t="str">
        <f>IF(INDEX(products!$A$1:$G$49,MATCH(orders!$D591,products!$A$1:$A$49,0),MATCH(orders!I$1,products!$A$1:$G$1,0))="Rob","Robusta",IF(INDEX(products!$A$1:$G$49,MATCH(orders!$D591,products!$A$1:$A$49,0),MATCH(orders!I$1,products!$A$1:$G$1,0))="Exc","Excelsa",IF(INDEX(products!$A$1:$G$49,MATCH(orders!$D591,products!$A$1:$A$49,0),MATCH(orders!I$1,products!$A$1:$G$1,0))="Ara","Arabica","Liberica")))</f>
        <v>Excelsa</v>
      </c>
      <c r="J591" s="26" t="str">
        <f>IF(INDEX(products!$A$1:$G$49,MATCH(orders!$D591,products!$A$1:$A$49,0),MATCH(orders!J$1,products!$A$1:$G$1,0))="M","Medium",IF(INDEX(products!$A$1:$G$49,MATCH(orders!$D591,products!$A$1:$A$49,0),MATCH(orders!J$1,products!$A$1:$G$1,0))="L","Light","Dark"))</f>
        <v>Light</v>
      </c>
      <c r="K591" s="27">
        <f>INDEX(products!$A$1:$G$49,MATCH(orders!$D591,products!$A$1:$A$49,0),MATCH(orders!K$1,products!$A$1:$G$1,0))</f>
        <v>2.5</v>
      </c>
      <c r="L591" s="28">
        <f>INDEX(products!$A$1:$G$49,MATCH(orders!$D591,products!$A$1:$A$49,0),MATCH(orders!L$1,products!$A$1:$G$1,0))</f>
        <v>34.154999999999994</v>
      </c>
      <c r="M591" s="21">
        <f>E591*L591</f>
        <v>204.92999999999995</v>
      </c>
      <c r="N591" s="7" t="str">
        <f>VLOOKUP(orders!$F591,customers!B$1:I$1001,8,FALSE)</f>
        <v>No</v>
      </c>
    </row>
    <row r="592" spans="1:14" x14ac:dyDescent="0.3">
      <c r="A592" s="12" t="s">
        <v>3823</v>
      </c>
      <c r="B592" s="18">
        <v>43950</v>
      </c>
      <c r="C592" s="12" t="s">
        <v>3824</v>
      </c>
      <c r="D592" s="6" t="s">
        <v>6166</v>
      </c>
      <c r="E592" s="12">
        <v>2</v>
      </c>
      <c r="F592" s="12" t="str">
        <f>VLOOKUP(C592,customers!A$1:I$1001,2,FALSE)</f>
        <v>Jewelle Shenton</v>
      </c>
      <c r="G592" s="12" t="str">
        <f>IF(VLOOKUP(C592,customers!A$1:I$1001,3,FALSE)=0," ",VLOOKUP(C592,customers!A$1:I$1001,3,FALSE))</f>
        <v>jshentonge@google.com.hk</v>
      </c>
      <c r="H592" s="12" t="str">
        <f>VLOOKUP(C592,customers!A$1:I$1001,7,FALSE)</f>
        <v>United States</v>
      </c>
      <c r="I592" s="15" t="str">
        <f>IF(INDEX(products!$A$1:$G$49,MATCH(orders!$D592,products!$A$1:$A$49,0),MATCH(orders!I$1,products!$A$1:$G$1,0))="Rob","Robusta",IF(INDEX(products!$A$1:$G$49,MATCH(orders!$D592,products!$A$1:$A$49,0),MATCH(orders!I$1,products!$A$1:$G$1,0))="Exc","Excelsa",IF(INDEX(products!$A$1:$G$49,MATCH(orders!$D592,products!$A$1:$A$49,0),MATCH(orders!I$1,products!$A$1:$G$1,0))="Ara","Arabica","Liberica")))</f>
        <v>Excelsa</v>
      </c>
      <c r="J592" s="15" t="str">
        <f>IF(INDEX(products!$A$1:$G$49,MATCH(orders!$D592,products!$A$1:$A$49,0),MATCH(orders!J$1,products!$A$1:$G$1,0))="M","Medium",IF(INDEX(products!$A$1:$G$49,MATCH(orders!$D592,products!$A$1:$A$49,0),MATCH(orders!J$1,products!$A$1:$G$1,0))="L","Light","Dark"))</f>
        <v>Medium</v>
      </c>
      <c r="K592" s="24">
        <f>INDEX(products!$A$1:$G$49,MATCH(orders!$D592,products!$A$1:$A$49,0),MATCH(orders!K$1,products!$A$1:$G$1,0))</f>
        <v>2.5</v>
      </c>
      <c r="L592" s="25">
        <f>INDEX(products!$A$1:$G$49,MATCH(orders!$D592,products!$A$1:$A$49,0),MATCH(orders!L$1,products!$A$1:$G$1,0))</f>
        <v>31.624999999999996</v>
      </c>
      <c r="M592" s="22">
        <f>E592*L592</f>
        <v>63.249999999999993</v>
      </c>
      <c r="N592" s="6" t="str">
        <f>VLOOKUP(orders!$F592,customers!B$1:I$1001,8,FALSE)</f>
        <v>Yes</v>
      </c>
    </row>
    <row r="593" spans="1:14" x14ac:dyDescent="0.3">
      <c r="A593" s="2" t="s">
        <v>3829</v>
      </c>
      <c r="B593" s="17">
        <v>43587</v>
      </c>
      <c r="C593" s="2" t="s">
        <v>3830</v>
      </c>
      <c r="D593" s="7" t="s">
        <v>6163</v>
      </c>
      <c r="E593" s="2">
        <v>3</v>
      </c>
      <c r="F593" s="2" t="str">
        <f>VLOOKUP(C593,customers!A$1:I$1001,2,FALSE)</f>
        <v>Jennifer Wilkisson</v>
      </c>
      <c r="G593" s="2" t="str">
        <f>IF(VLOOKUP(C593,customers!A$1:I$1001,3,FALSE)=0," ",VLOOKUP(C593,customers!A$1:I$1001,3,FALSE))</f>
        <v>jwilkissongf@nba.com</v>
      </c>
      <c r="H593" s="2" t="str">
        <f>VLOOKUP(C593,customers!A$1:I$1001,7,FALSE)</f>
        <v>United States</v>
      </c>
      <c r="I593" s="26" t="str">
        <f>IF(INDEX(products!$A$1:$G$49,MATCH(orders!$D593,products!$A$1:$A$49,0),MATCH(orders!I$1,products!$A$1:$G$1,0))="Rob","Robusta",IF(INDEX(products!$A$1:$G$49,MATCH(orders!$D593,products!$A$1:$A$49,0),MATCH(orders!I$1,products!$A$1:$G$1,0))="Exc","Excelsa",IF(INDEX(products!$A$1:$G$49,MATCH(orders!$D593,products!$A$1:$A$49,0),MATCH(orders!I$1,products!$A$1:$G$1,0))="Ara","Arabica","Liberica")))</f>
        <v>Robusta</v>
      </c>
      <c r="J593" s="26" t="str">
        <f>IF(INDEX(products!$A$1:$G$49,MATCH(orders!$D593,products!$A$1:$A$49,0),MATCH(orders!J$1,products!$A$1:$G$1,0))="M","Medium",IF(INDEX(products!$A$1:$G$49,MATCH(orders!$D593,products!$A$1:$A$49,0),MATCH(orders!J$1,products!$A$1:$G$1,0))="L","Light","Dark"))</f>
        <v>Dark</v>
      </c>
      <c r="K593" s="27">
        <f>INDEX(products!$A$1:$G$49,MATCH(orders!$D593,products!$A$1:$A$49,0),MATCH(orders!K$1,products!$A$1:$G$1,0))</f>
        <v>0.2</v>
      </c>
      <c r="L593" s="28">
        <f>INDEX(products!$A$1:$G$49,MATCH(orders!$D593,products!$A$1:$A$49,0),MATCH(orders!L$1,products!$A$1:$G$1,0))</f>
        <v>2.6849999999999996</v>
      </c>
      <c r="M593" s="21">
        <f>E593*L593</f>
        <v>8.0549999999999997</v>
      </c>
      <c r="N593" s="7" t="str">
        <f>VLOOKUP(orders!$F593,customers!B$1:I$1001,8,FALSE)</f>
        <v>Yes</v>
      </c>
    </row>
    <row r="594" spans="1:14" x14ac:dyDescent="0.3">
      <c r="A594" s="12" t="s">
        <v>3834</v>
      </c>
      <c r="B594" s="18">
        <v>44437</v>
      </c>
      <c r="C594" s="12" t="s">
        <v>3835</v>
      </c>
      <c r="D594" s="6" t="s">
        <v>6175</v>
      </c>
      <c r="E594" s="12">
        <v>2</v>
      </c>
      <c r="F594" s="12" t="str">
        <f>VLOOKUP(C594,customers!A$1:I$1001,2,FALSE)</f>
        <v>Kylie Mowat</v>
      </c>
      <c r="G594" s="12" t="str">
        <f>IF(VLOOKUP(C594,customers!A$1:I$1001,3,FALSE)=0," ",VLOOKUP(C594,customers!A$1:I$1001,3,FALSE))</f>
        <v xml:space="preserve"> </v>
      </c>
      <c r="H594" s="12" t="str">
        <f>VLOOKUP(C594,customers!A$1:I$1001,7,FALSE)</f>
        <v>United States</v>
      </c>
      <c r="I594" s="15" t="str">
        <f>IF(INDEX(products!$A$1:$G$49,MATCH(orders!$D594,products!$A$1:$A$49,0),MATCH(orders!I$1,products!$A$1:$G$1,0))="Rob","Robusta",IF(INDEX(products!$A$1:$G$49,MATCH(orders!$D594,products!$A$1:$A$49,0),MATCH(orders!I$1,products!$A$1:$G$1,0))="Exc","Excelsa",IF(INDEX(products!$A$1:$G$49,MATCH(orders!$D594,products!$A$1:$A$49,0),MATCH(orders!I$1,products!$A$1:$G$1,0))="Ara","Arabica","Liberica")))</f>
        <v>Arabica</v>
      </c>
      <c r="J594" s="15" t="str">
        <f>IF(INDEX(products!$A$1:$G$49,MATCH(orders!$D594,products!$A$1:$A$49,0),MATCH(orders!J$1,products!$A$1:$G$1,0))="M","Medium",IF(INDEX(products!$A$1:$G$49,MATCH(orders!$D594,products!$A$1:$A$49,0),MATCH(orders!J$1,products!$A$1:$G$1,0))="L","Light","Dark"))</f>
        <v>Medium</v>
      </c>
      <c r="K594" s="24">
        <f>INDEX(products!$A$1:$G$49,MATCH(orders!$D594,products!$A$1:$A$49,0),MATCH(orders!K$1,products!$A$1:$G$1,0))</f>
        <v>2.5</v>
      </c>
      <c r="L594" s="25">
        <f>INDEX(products!$A$1:$G$49,MATCH(orders!$D594,products!$A$1:$A$49,0),MATCH(orders!L$1,products!$A$1:$G$1,0))</f>
        <v>25.874999999999996</v>
      </c>
      <c r="M594" s="22">
        <f>E594*L594</f>
        <v>51.749999999999993</v>
      </c>
      <c r="N594" s="6" t="str">
        <f>VLOOKUP(orders!$F594,customers!B$1:I$1001,8,FALSE)</f>
        <v>No</v>
      </c>
    </row>
    <row r="595" spans="1:14" x14ac:dyDescent="0.3">
      <c r="A595" s="2" t="s">
        <v>3839</v>
      </c>
      <c r="B595" s="17">
        <v>43903</v>
      </c>
      <c r="C595" s="2" t="s">
        <v>3840</v>
      </c>
      <c r="D595" s="7" t="s">
        <v>6185</v>
      </c>
      <c r="E595" s="2">
        <v>1</v>
      </c>
      <c r="F595" s="2" t="str">
        <f>VLOOKUP(C595,customers!A$1:I$1001,2,FALSE)</f>
        <v>Cody Verissimo</v>
      </c>
      <c r="G595" s="2" t="str">
        <f>IF(VLOOKUP(C595,customers!A$1:I$1001,3,FALSE)=0," ",VLOOKUP(C595,customers!A$1:I$1001,3,FALSE))</f>
        <v>cverissimogh@theglobeandmail.com</v>
      </c>
      <c r="H595" s="2" t="str">
        <f>VLOOKUP(C595,customers!A$1:I$1001,7,FALSE)</f>
        <v>United Kingdom</v>
      </c>
      <c r="I595" s="26" t="str">
        <f>IF(INDEX(products!$A$1:$G$49,MATCH(orders!$D595,products!$A$1:$A$49,0),MATCH(orders!I$1,products!$A$1:$G$1,0))="Rob","Robusta",IF(INDEX(products!$A$1:$G$49,MATCH(orders!$D595,products!$A$1:$A$49,0),MATCH(orders!I$1,products!$A$1:$G$1,0))="Exc","Excelsa",IF(INDEX(products!$A$1:$G$49,MATCH(orders!$D595,products!$A$1:$A$49,0),MATCH(orders!I$1,products!$A$1:$G$1,0))="Ara","Arabica","Liberica")))</f>
        <v>Excelsa</v>
      </c>
      <c r="J595" s="26" t="str">
        <f>IF(INDEX(products!$A$1:$G$49,MATCH(orders!$D595,products!$A$1:$A$49,0),MATCH(orders!J$1,products!$A$1:$G$1,0))="M","Medium",IF(INDEX(products!$A$1:$G$49,MATCH(orders!$D595,products!$A$1:$A$49,0),MATCH(orders!J$1,products!$A$1:$G$1,0))="L","Light","Dark"))</f>
        <v>Dark</v>
      </c>
      <c r="K595" s="27">
        <f>INDEX(products!$A$1:$G$49,MATCH(orders!$D595,products!$A$1:$A$49,0),MATCH(orders!K$1,products!$A$1:$G$1,0))</f>
        <v>2.5</v>
      </c>
      <c r="L595" s="28">
        <f>INDEX(products!$A$1:$G$49,MATCH(orders!$D595,products!$A$1:$A$49,0),MATCH(orders!L$1,products!$A$1:$G$1,0))</f>
        <v>27.945</v>
      </c>
      <c r="M595" s="21">
        <f>E595*L595</f>
        <v>27.945</v>
      </c>
      <c r="N595" s="7" t="str">
        <f>VLOOKUP(orders!$F595,customers!B$1:I$1001,8,FALSE)</f>
        <v>Yes</v>
      </c>
    </row>
    <row r="596" spans="1:14" x14ac:dyDescent="0.3">
      <c r="A596" s="12" t="s">
        <v>3844</v>
      </c>
      <c r="B596" s="18">
        <v>43512</v>
      </c>
      <c r="C596" s="12" t="s">
        <v>3845</v>
      </c>
      <c r="D596" s="6" t="s">
        <v>6182</v>
      </c>
      <c r="E596" s="12">
        <v>2</v>
      </c>
      <c r="F596" s="12" t="str">
        <f>VLOOKUP(C596,customers!A$1:I$1001,2,FALSE)</f>
        <v>Gabriel Starcks</v>
      </c>
      <c r="G596" s="12" t="str">
        <f>IF(VLOOKUP(C596,customers!A$1:I$1001,3,FALSE)=0," ",VLOOKUP(C596,customers!A$1:I$1001,3,FALSE))</f>
        <v>gstarcksgi@abc.net.au</v>
      </c>
      <c r="H596" s="12" t="str">
        <f>VLOOKUP(C596,customers!A$1:I$1001,7,FALSE)</f>
        <v>United States</v>
      </c>
      <c r="I596" s="15" t="str">
        <f>IF(INDEX(products!$A$1:$G$49,MATCH(orders!$D596,products!$A$1:$A$49,0),MATCH(orders!I$1,products!$A$1:$G$1,0))="Rob","Robusta",IF(INDEX(products!$A$1:$G$49,MATCH(orders!$D596,products!$A$1:$A$49,0),MATCH(orders!I$1,products!$A$1:$G$1,0))="Exc","Excelsa",IF(INDEX(products!$A$1:$G$49,MATCH(orders!$D596,products!$A$1:$A$49,0),MATCH(orders!I$1,products!$A$1:$G$1,0))="Ara","Arabica","Liberica")))</f>
        <v>Arabica</v>
      </c>
      <c r="J596" s="15" t="str">
        <f>IF(INDEX(products!$A$1:$G$49,MATCH(orders!$D596,products!$A$1:$A$49,0),MATCH(orders!J$1,products!$A$1:$G$1,0))="M","Medium",IF(INDEX(products!$A$1:$G$49,MATCH(orders!$D596,products!$A$1:$A$49,0),MATCH(orders!J$1,products!$A$1:$G$1,0))="L","Light","Dark"))</f>
        <v>Light</v>
      </c>
      <c r="K596" s="24">
        <f>INDEX(products!$A$1:$G$49,MATCH(orders!$D596,products!$A$1:$A$49,0),MATCH(orders!K$1,products!$A$1:$G$1,0))</f>
        <v>2.5</v>
      </c>
      <c r="L596" s="25">
        <f>INDEX(products!$A$1:$G$49,MATCH(orders!$D596,products!$A$1:$A$49,0),MATCH(orders!L$1,products!$A$1:$G$1,0))</f>
        <v>29.784999999999997</v>
      </c>
      <c r="M596" s="22">
        <f>E596*L596</f>
        <v>59.569999999999993</v>
      </c>
      <c r="N596" s="6" t="str">
        <f>VLOOKUP(orders!$F596,customers!B$1:I$1001,8,FALSE)</f>
        <v>No</v>
      </c>
    </row>
    <row r="597" spans="1:14" x14ac:dyDescent="0.3">
      <c r="A597" s="2" t="s">
        <v>3850</v>
      </c>
      <c r="B597" s="17">
        <v>44527</v>
      </c>
      <c r="C597" s="2" t="s">
        <v>3851</v>
      </c>
      <c r="D597" s="7" t="s">
        <v>6171</v>
      </c>
      <c r="E597" s="2">
        <v>1</v>
      </c>
      <c r="F597" s="2" t="str">
        <f>VLOOKUP(C597,customers!A$1:I$1001,2,FALSE)</f>
        <v>Darby Dummer</v>
      </c>
      <c r="G597" s="2" t="str">
        <f>IF(VLOOKUP(C597,customers!A$1:I$1001,3,FALSE)=0," ",VLOOKUP(C597,customers!A$1:I$1001,3,FALSE))</f>
        <v xml:space="preserve"> </v>
      </c>
      <c r="H597" s="2" t="str">
        <f>VLOOKUP(C597,customers!A$1:I$1001,7,FALSE)</f>
        <v>United Kingdom</v>
      </c>
      <c r="I597" s="26" t="str">
        <f>IF(INDEX(products!$A$1:$G$49,MATCH(orders!$D597,products!$A$1:$A$49,0),MATCH(orders!I$1,products!$A$1:$G$1,0))="Rob","Robusta",IF(INDEX(products!$A$1:$G$49,MATCH(orders!$D597,products!$A$1:$A$49,0),MATCH(orders!I$1,products!$A$1:$G$1,0))="Exc","Excelsa",IF(INDEX(products!$A$1:$G$49,MATCH(orders!$D597,products!$A$1:$A$49,0),MATCH(orders!I$1,products!$A$1:$G$1,0))="Ara","Arabica","Liberica")))</f>
        <v>Excelsa</v>
      </c>
      <c r="J597" s="26" t="str">
        <f>IF(INDEX(products!$A$1:$G$49,MATCH(orders!$D597,products!$A$1:$A$49,0),MATCH(orders!J$1,products!$A$1:$G$1,0))="M","Medium",IF(INDEX(products!$A$1:$G$49,MATCH(orders!$D597,products!$A$1:$A$49,0),MATCH(orders!J$1,products!$A$1:$G$1,0))="L","Light","Dark"))</f>
        <v>Light</v>
      </c>
      <c r="K597" s="27">
        <f>INDEX(products!$A$1:$G$49,MATCH(orders!$D597,products!$A$1:$A$49,0),MATCH(orders!K$1,products!$A$1:$G$1,0))</f>
        <v>1</v>
      </c>
      <c r="L597" s="28">
        <f>INDEX(products!$A$1:$G$49,MATCH(orders!$D597,products!$A$1:$A$49,0),MATCH(orders!L$1,products!$A$1:$G$1,0))</f>
        <v>14.85</v>
      </c>
      <c r="M597" s="21">
        <f>E597*L597</f>
        <v>14.85</v>
      </c>
      <c r="N597" s="7" t="str">
        <f>VLOOKUP(orders!$F597,customers!B$1:I$1001,8,FALSE)</f>
        <v>No</v>
      </c>
    </row>
    <row r="598" spans="1:14" x14ac:dyDescent="0.3">
      <c r="A598" s="12" t="s">
        <v>3854</v>
      </c>
      <c r="B598" s="18">
        <v>44523</v>
      </c>
      <c r="C598" s="12" t="s">
        <v>3855</v>
      </c>
      <c r="D598" s="6" t="s">
        <v>6157</v>
      </c>
      <c r="E598" s="12">
        <v>5</v>
      </c>
      <c r="F598" s="12" t="str">
        <f>VLOOKUP(C598,customers!A$1:I$1001,2,FALSE)</f>
        <v>Kienan Scholard</v>
      </c>
      <c r="G598" s="12" t="str">
        <f>IF(VLOOKUP(C598,customers!A$1:I$1001,3,FALSE)=0," ",VLOOKUP(C598,customers!A$1:I$1001,3,FALSE))</f>
        <v>kscholardgk@sbwire.com</v>
      </c>
      <c r="H598" s="12" t="str">
        <f>VLOOKUP(C598,customers!A$1:I$1001,7,FALSE)</f>
        <v>United States</v>
      </c>
      <c r="I598" s="15" t="str">
        <f>IF(INDEX(products!$A$1:$G$49,MATCH(orders!$D598,products!$A$1:$A$49,0),MATCH(orders!I$1,products!$A$1:$G$1,0))="Rob","Robusta",IF(INDEX(products!$A$1:$G$49,MATCH(orders!$D598,products!$A$1:$A$49,0),MATCH(orders!I$1,products!$A$1:$G$1,0))="Exc","Excelsa",IF(INDEX(products!$A$1:$G$49,MATCH(orders!$D598,products!$A$1:$A$49,0),MATCH(orders!I$1,products!$A$1:$G$1,0))="Ara","Arabica","Liberica")))</f>
        <v>Arabica</v>
      </c>
      <c r="J598" s="15" t="str">
        <f>IF(INDEX(products!$A$1:$G$49,MATCH(orders!$D598,products!$A$1:$A$49,0),MATCH(orders!J$1,products!$A$1:$G$1,0))="M","Medium",IF(INDEX(products!$A$1:$G$49,MATCH(orders!$D598,products!$A$1:$A$49,0),MATCH(orders!J$1,products!$A$1:$G$1,0))="L","Light","Dark"))</f>
        <v>Medium</v>
      </c>
      <c r="K598" s="24">
        <f>INDEX(products!$A$1:$G$49,MATCH(orders!$D598,products!$A$1:$A$49,0),MATCH(orders!K$1,products!$A$1:$G$1,0))</f>
        <v>0.5</v>
      </c>
      <c r="L598" s="25">
        <f>INDEX(products!$A$1:$G$49,MATCH(orders!$D598,products!$A$1:$A$49,0),MATCH(orders!L$1,products!$A$1:$G$1,0))</f>
        <v>6.75</v>
      </c>
      <c r="M598" s="22">
        <f>E598*L598</f>
        <v>33.75</v>
      </c>
      <c r="N598" s="6" t="str">
        <f>VLOOKUP(orders!$F598,customers!B$1:I$1001,8,FALSE)</f>
        <v>No</v>
      </c>
    </row>
    <row r="599" spans="1:14" x14ac:dyDescent="0.3">
      <c r="A599" s="2" t="s">
        <v>3860</v>
      </c>
      <c r="B599" s="17">
        <v>44532</v>
      </c>
      <c r="C599" s="2" t="s">
        <v>3861</v>
      </c>
      <c r="D599" s="7" t="s">
        <v>6164</v>
      </c>
      <c r="E599" s="2">
        <v>4</v>
      </c>
      <c r="F599" s="2" t="str">
        <f>VLOOKUP(C599,customers!A$1:I$1001,2,FALSE)</f>
        <v>Bo Kindley</v>
      </c>
      <c r="G599" s="2" t="str">
        <f>IF(VLOOKUP(C599,customers!A$1:I$1001,3,FALSE)=0," ",VLOOKUP(C599,customers!A$1:I$1001,3,FALSE))</f>
        <v>bkindleygl@wikimedia.org</v>
      </c>
      <c r="H599" s="2" t="str">
        <f>VLOOKUP(C599,customers!A$1:I$1001,7,FALSE)</f>
        <v>United States</v>
      </c>
      <c r="I599" s="26" t="str">
        <f>IF(INDEX(products!$A$1:$G$49,MATCH(orders!$D599,products!$A$1:$A$49,0),MATCH(orders!I$1,products!$A$1:$G$1,0))="Rob","Robusta",IF(INDEX(products!$A$1:$G$49,MATCH(orders!$D599,products!$A$1:$A$49,0),MATCH(orders!I$1,products!$A$1:$G$1,0))="Exc","Excelsa",IF(INDEX(products!$A$1:$G$49,MATCH(orders!$D599,products!$A$1:$A$49,0),MATCH(orders!I$1,products!$A$1:$G$1,0))="Ara","Arabica","Liberica")))</f>
        <v>Liberica</v>
      </c>
      <c r="J599" s="26" t="str">
        <f>IF(INDEX(products!$A$1:$G$49,MATCH(orders!$D599,products!$A$1:$A$49,0),MATCH(orders!J$1,products!$A$1:$G$1,0))="M","Medium",IF(INDEX(products!$A$1:$G$49,MATCH(orders!$D599,products!$A$1:$A$49,0),MATCH(orders!J$1,products!$A$1:$G$1,0))="L","Light","Dark"))</f>
        <v>Light</v>
      </c>
      <c r="K599" s="27">
        <f>INDEX(products!$A$1:$G$49,MATCH(orders!$D599,products!$A$1:$A$49,0),MATCH(orders!K$1,products!$A$1:$G$1,0))</f>
        <v>2.5</v>
      </c>
      <c r="L599" s="28">
        <f>INDEX(products!$A$1:$G$49,MATCH(orders!$D599,products!$A$1:$A$49,0),MATCH(orders!L$1,products!$A$1:$G$1,0))</f>
        <v>36.454999999999998</v>
      </c>
      <c r="M599" s="21">
        <f>E599*L599</f>
        <v>145.82</v>
      </c>
      <c r="N599" s="7" t="str">
        <f>VLOOKUP(orders!$F599,customers!B$1:I$1001,8,FALSE)</f>
        <v>Yes</v>
      </c>
    </row>
    <row r="600" spans="1:14" x14ac:dyDescent="0.3">
      <c r="A600" s="12" t="s">
        <v>3866</v>
      </c>
      <c r="B600" s="18">
        <v>43471</v>
      </c>
      <c r="C600" s="12" t="s">
        <v>3867</v>
      </c>
      <c r="D600" s="6" t="s">
        <v>6174</v>
      </c>
      <c r="E600" s="12">
        <v>4</v>
      </c>
      <c r="F600" s="12" t="str">
        <f>VLOOKUP(C600,customers!A$1:I$1001,2,FALSE)</f>
        <v>Krissie Hammett</v>
      </c>
      <c r="G600" s="12" t="str">
        <f>IF(VLOOKUP(C600,customers!A$1:I$1001,3,FALSE)=0," ",VLOOKUP(C600,customers!A$1:I$1001,3,FALSE))</f>
        <v>khammettgm@dmoz.org</v>
      </c>
      <c r="H600" s="12" t="str">
        <f>VLOOKUP(C600,customers!A$1:I$1001,7,FALSE)</f>
        <v>United States</v>
      </c>
      <c r="I600" s="15" t="str">
        <f>IF(INDEX(products!$A$1:$G$49,MATCH(orders!$D600,products!$A$1:$A$49,0),MATCH(orders!I$1,products!$A$1:$G$1,0))="Rob","Robusta",IF(INDEX(products!$A$1:$G$49,MATCH(orders!$D600,products!$A$1:$A$49,0),MATCH(orders!I$1,products!$A$1:$G$1,0))="Exc","Excelsa",IF(INDEX(products!$A$1:$G$49,MATCH(orders!$D600,products!$A$1:$A$49,0),MATCH(orders!I$1,products!$A$1:$G$1,0))="Ara","Arabica","Liberica")))</f>
        <v>Robusta</v>
      </c>
      <c r="J600" s="15" t="str">
        <f>IF(INDEX(products!$A$1:$G$49,MATCH(orders!$D600,products!$A$1:$A$49,0),MATCH(orders!J$1,products!$A$1:$G$1,0))="M","Medium",IF(INDEX(products!$A$1:$G$49,MATCH(orders!$D600,products!$A$1:$A$49,0),MATCH(orders!J$1,products!$A$1:$G$1,0))="L","Light","Dark"))</f>
        <v>Medium</v>
      </c>
      <c r="K600" s="24">
        <f>INDEX(products!$A$1:$G$49,MATCH(orders!$D600,products!$A$1:$A$49,0),MATCH(orders!K$1,products!$A$1:$G$1,0))</f>
        <v>0.2</v>
      </c>
      <c r="L600" s="25">
        <f>INDEX(products!$A$1:$G$49,MATCH(orders!$D600,products!$A$1:$A$49,0),MATCH(orders!L$1,products!$A$1:$G$1,0))</f>
        <v>2.9849999999999999</v>
      </c>
      <c r="M600" s="22">
        <f>E600*L600</f>
        <v>11.94</v>
      </c>
      <c r="N600" s="6" t="str">
        <f>VLOOKUP(orders!$F600,customers!B$1:I$1001,8,FALSE)</f>
        <v>Yes</v>
      </c>
    </row>
    <row r="601" spans="1:14" x14ac:dyDescent="0.3">
      <c r="A601" s="2" t="s">
        <v>3872</v>
      </c>
      <c r="B601" s="17">
        <v>44321</v>
      </c>
      <c r="C601" s="2" t="s">
        <v>3873</v>
      </c>
      <c r="D601" s="7" t="s">
        <v>6154</v>
      </c>
      <c r="E601" s="2">
        <v>4</v>
      </c>
      <c r="F601" s="2" t="str">
        <f>VLOOKUP(C601,customers!A$1:I$1001,2,FALSE)</f>
        <v>Alisha Hulburt</v>
      </c>
      <c r="G601" s="2" t="str">
        <f>IF(VLOOKUP(C601,customers!A$1:I$1001,3,FALSE)=0," ",VLOOKUP(C601,customers!A$1:I$1001,3,FALSE))</f>
        <v>ahulburtgn@fda.gov</v>
      </c>
      <c r="H601" s="2" t="str">
        <f>VLOOKUP(C601,customers!A$1:I$1001,7,FALSE)</f>
        <v>United States</v>
      </c>
      <c r="I601" s="26" t="str">
        <f>IF(INDEX(products!$A$1:$G$49,MATCH(orders!$D601,products!$A$1:$A$49,0),MATCH(orders!I$1,products!$A$1:$G$1,0))="Rob","Robusta",IF(INDEX(products!$A$1:$G$49,MATCH(orders!$D601,products!$A$1:$A$49,0),MATCH(orders!I$1,products!$A$1:$G$1,0))="Exc","Excelsa",IF(INDEX(products!$A$1:$G$49,MATCH(orders!$D601,products!$A$1:$A$49,0),MATCH(orders!I$1,products!$A$1:$G$1,0))="Ara","Arabica","Liberica")))</f>
        <v>Arabica</v>
      </c>
      <c r="J601" s="26" t="str">
        <f>IF(INDEX(products!$A$1:$G$49,MATCH(orders!$D601,products!$A$1:$A$49,0),MATCH(orders!J$1,products!$A$1:$G$1,0))="M","Medium",IF(INDEX(products!$A$1:$G$49,MATCH(orders!$D601,products!$A$1:$A$49,0),MATCH(orders!J$1,products!$A$1:$G$1,0))="L","Light","Dark"))</f>
        <v>Dark</v>
      </c>
      <c r="K601" s="27">
        <f>INDEX(products!$A$1:$G$49,MATCH(orders!$D601,products!$A$1:$A$49,0),MATCH(orders!K$1,products!$A$1:$G$1,0))</f>
        <v>0.2</v>
      </c>
      <c r="L601" s="28">
        <f>INDEX(products!$A$1:$G$49,MATCH(orders!$D601,products!$A$1:$A$49,0),MATCH(orders!L$1,products!$A$1:$G$1,0))</f>
        <v>2.9849999999999999</v>
      </c>
      <c r="M601" s="21">
        <f>E601*L601</f>
        <v>11.94</v>
      </c>
      <c r="N601" s="7" t="str">
        <f>VLOOKUP(orders!$F601,customers!B$1:I$1001,8,FALSE)</f>
        <v>Yes</v>
      </c>
    </row>
    <row r="602" spans="1:14" x14ac:dyDescent="0.3">
      <c r="A602" s="12" t="s">
        <v>3877</v>
      </c>
      <c r="B602" s="18">
        <v>44492</v>
      </c>
      <c r="C602" s="12" t="s">
        <v>3878</v>
      </c>
      <c r="D602" s="6" t="s">
        <v>6169</v>
      </c>
      <c r="E602" s="12">
        <v>1</v>
      </c>
      <c r="F602" s="12" t="str">
        <f>VLOOKUP(C602,customers!A$1:I$1001,2,FALSE)</f>
        <v>Peyter Lauritzen</v>
      </c>
      <c r="G602" s="12" t="str">
        <f>IF(VLOOKUP(C602,customers!A$1:I$1001,3,FALSE)=0," ",VLOOKUP(C602,customers!A$1:I$1001,3,FALSE))</f>
        <v>plauritzengo@photobucket.com</v>
      </c>
      <c r="H602" s="12" t="str">
        <f>VLOOKUP(C602,customers!A$1:I$1001,7,FALSE)</f>
        <v>United States</v>
      </c>
      <c r="I602" s="15" t="str">
        <f>IF(INDEX(products!$A$1:$G$49,MATCH(orders!$D602,products!$A$1:$A$49,0),MATCH(orders!I$1,products!$A$1:$G$1,0))="Rob","Robusta",IF(INDEX(products!$A$1:$G$49,MATCH(orders!$D602,products!$A$1:$A$49,0),MATCH(orders!I$1,products!$A$1:$G$1,0))="Exc","Excelsa",IF(INDEX(products!$A$1:$G$49,MATCH(orders!$D602,products!$A$1:$A$49,0),MATCH(orders!I$1,products!$A$1:$G$1,0))="Ara","Arabica","Liberica")))</f>
        <v>Liberica</v>
      </c>
      <c r="J602" s="15" t="str">
        <f>IF(INDEX(products!$A$1:$G$49,MATCH(orders!$D602,products!$A$1:$A$49,0),MATCH(orders!J$1,products!$A$1:$G$1,0))="M","Medium",IF(INDEX(products!$A$1:$G$49,MATCH(orders!$D602,products!$A$1:$A$49,0),MATCH(orders!J$1,products!$A$1:$G$1,0))="L","Light","Dark"))</f>
        <v>Dark</v>
      </c>
      <c r="K602" s="24">
        <f>INDEX(products!$A$1:$G$49,MATCH(orders!$D602,products!$A$1:$A$49,0),MATCH(orders!K$1,products!$A$1:$G$1,0))</f>
        <v>0.5</v>
      </c>
      <c r="L602" s="25">
        <f>INDEX(products!$A$1:$G$49,MATCH(orders!$D602,products!$A$1:$A$49,0),MATCH(orders!L$1,products!$A$1:$G$1,0))</f>
        <v>7.77</v>
      </c>
      <c r="M602" s="22">
        <f>E602*L602</f>
        <v>7.77</v>
      </c>
      <c r="N602" s="6" t="str">
        <f>VLOOKUP(orders!$F602,customers!B$1:I$1001,8,FALSE)</f>
        <v>No</v>
      </c>
    </row>
    <row r="603" spans="1:14" x14ac:dyDescent="0.3">
      <c r="A603" s="2" t="s">
        <v>3883</v>
      </c>
      <c r="B603" s="17">
        <v>43815</v>
      </c>
      <c r="C603" s="2" t="s">
        <v>3884</v>
      </c>
      <c r="D603" s="7" t="s">
        <v>6142</v>
      </c>
      <c r="E603" s="2">
        <v>4</v>
      </c>
      <c r="F603" s="2" t="str">
        <f>VLOOKUP(C603,customers!A$1:I$1001,2,FALSE)</f>
        <v>Aurelia Burgwin</v>
      </c>
      <c r="G603" s="2" t="str">
        <f>IF(VLOOKUP(C603,customers!A$1:I$1001,3,FALSE)=0," ",VLOOKUP(C603,customers!A$1:I$1001,3,FALSE))</f>
        <v>aburgwingp@redcross.org</v>
      </c>
      <c r="H603" s="2" t="str">
        <f>VLOOKUP(C603,customers!A$1:I$1001,7,FALSE)</f>
        <v>United States</v>
      </c>
      <c r="I603" s="26" t="str">
        <f>IF(INDEX(products!$A$1:$G$49,MATCH(orders!$D603,products!$A$1:$A$49,0),MATCH(orders!I$1,products!$A$1:$G$1,0))="Rob","Robusta",IF(INDEX(products!$A$1:$G$49,MATCH(orders!$D603,products!$A$1:$A$49,0),MATCH(orders!I$1,products!$A$1:$G$1,0))="Exc","Excelsa",IF(INDEX(products!$A$1:$G$49,MATCH(orders!$D603,products!$A$1:$A$49,0),MATCH(orders!I$1,products!$A$1:$G$1,0))="Ara","Arabica","Liberica")))</f>
        <v>Robusta</v>
      </c>
      <c r="J603" s="26" t="str">
        <f>IF(INDEX(products!$A$1:$G$49,MATCH(orders!$D603,products!$A$1:$A$49,0),MATCH(orders!J$1,products!$A$1:$G$1,0))="M","Medium",IF(INDEX(products!$A$1:$G$49,MATCH(orders!$D603,products!$A$1:$A$49,0),MATCH(orders!J$1,products!$A$1:$G$1,0))="L","Light","Dark"))</f>
        <v>Light</v>
      </c>
      <c r="K603" s="27">
        <f>INDEX(products!$A$1:$G$49,MATCH(orders!$D603,products!$A$1:$A$49,0),MATCH(orders!K$1,products!$A$1:$G$1,0))</f>
        <v>2.5</v>
      </c>
      <c r="L603" s="28">
        <f>INDEX(products!$A$1:$G$49,MATCH(orders!$D603,products!$A$1:$A$49,0),MATCH(orders!L$1,products!$A$1:$G$1,0))</f>
        <v>27.484999999999996</v>
      </c>
      <c r="M603" s="21">
        <f>E603*L603</f>
        <v>109.93999999999998</v>
      </c>
      <c r="N603" s="7" t="str">
        <f>VLOOKUP(orders!$F603,customers!B$1:I$1001,8,FALSE)</f>
        <v>Yes</v>
      </c>
    </row>
    <row r="604" spans="1:14" x14ac:dyDescent="0.3">
      <c r="A604" s="12" t="s">
        <v>3889</v>
      </c>
      <c r="B604" s="18">
        <v>43603</v>
      </c>
      <c r="C604" s="12" t="s">
        <v>3890</v>
      </c>
      <c r="D604" s="6" t="s">
        <v>6184</v>
      </c>
      <c r="E604" s="12">
        <v>5</v>
      </c>
      <c r="F604" s="12" t="str">
        <f>VLOOKUP(C604,customers!A$1:I$1001,2,FALSE)</f>
        <v>Emalee Rolin</v>
      </c>
      <c r="G604" s="12" t="str">
        <f>IF(VLOOKUP(C604,customers!A$1:I$1001,3,FALSE)=0," ",VLOOKUP(C604,customers!A$1:I$1001,3,FALSE))</f>
        <v>erolingq@google.fr</v>
      </c>
      <c r="H604" s="12" t="str">
        <f>VLOOKUP(C604,customers!A$1:I$1001,7,FALSE)</f>
        <v>United States</v>
      </c>
      <c r="I604" s="15" t="str">
        <f>IF(INDEX(products!$A$1:$G$49,MATCH(orders!$D604,products!$A$1:$A$49,0),MATCH(orders!I$1,products!$A$1:$G$1,0))="Rob","Robusta",IF(INDEX(products!$A$1:$G$49,MATCH(orders!$D604,products!$A$1:$A$49,0),MATCH(orders!I$1,products!$A$1:$G$1,0))="Exc","Excelsa",IF(INDEX(products!$A$1:$G$49,MATCH(orders!$D604,products!$A$1:$A$49,0),MATCH(orders!I$1,products!$A$1:$G$1,0))="Ara","Arabica","Liberica")))</f>
        <v>Excelsa</v>
      </c>
      <c r="J604" s="15" t="str">
        <f>IF(INDEX(products!$A$1:$G$49,MATCH(orders!$D604,products!$A$1:$A$49,0),MATCH(orders!J$1,products!$A$1:$G$1,0))="M","Medium",IF(INDEX(products!$A$1:$G$49,MATCH(orders!$D604,products!$A$1:$A$49,0),MATCH(orders!J$1,products!$A$1:$G$1,0))="L","Light","Dark"))</f>
        <v>Light</v>
      </c>
      <c r="K604" s="24">
        <f>INDEX(products!$A$1:$G$49,MATCH(orders!$D604,products!$A$1:$A$49,0),MATCH(orders!K$1,products!$A$1:$G$1,0))</f>
        <v>0.2</v>
      </c>
      <c r="L604" s="25">
        <f>INDEX(products!$A$1:$G$49,MATCH(orders!$D604,products!$A$1:$A$49,0),MATCH(orders!L$1,products!$A$1:$G$1,0))</f>
        <v>4.4550000000000001</v>
      </c>
      <c r="M604" s="22">
        <f>E604*L604</f>
        <v>22.274999999999999</v>
      </c>
      <c r="N604" s="6" t="str">
        <f>VLOOKUP(orders!$F604,customers!B$1:I$1001,8,FALSE)</f>
        <v>Yes</v>
      </c>
    </row>
    <row r="605" spans="1:14" x14ac:dyDescent="0.3">
      <c r="A605" s="2" t="s">
        <v>3895</v>
      </c>
      <c r="B605" s="17">
        <v>43660</v>
      </c>
      <c r="C605" s="2" t="s">
        <v>3896</v>
      </c>
      <c r="D605" s="7" t="s">
        <v>6174</v>
      </c>
      <c r="E605" s="2">
        <v>3</v>
      </c>
      <c r="F605" s="2" t="str">
        <f>VLOOKUP(C605,customers!A$1:I$1001,2,FALSE)</f>
        <v>Donavon Fowle</v>
      </c>
      <c r="G605" s="2" t="str">
        <f>IF(VLOOKUP(C605,customers!A$1:I$1001,3,FALSE)=0," ",VLOOKUP(C605,customers!A$1:I$1001,3,FALSE))</f>
        <v>dfowlegr@epa.gov</v>
      </c>
      <c r="H605" s="2" t="str">
        <f>VLOOKUP(C605,customers!A$1:I$1001,7,FALSE)</f>
        <v>United States</v>
      </c>
      <c r="I605" s="26" t="str">
        <f>IF(INDEX(products!$A$1:$G$49,MATCH(orders!$D605,products!$A$1:$A$49,0),MATCH(orders!I$1,products!$A$1:$G$1,0))="Rob","Robusta",IF(INDEX(products!$A$1:$G$49,MATCH(orders!$D605,products!$A$1:$A$49,0),MATCH(orders!I$1,products!$A$1:$G$1,0))="Exc","Excelsa",IF(INDEX(products!$A$1:$G$49,MATCH(orders!$D605,products!$A$1:$A$49,0),MATCH(orders!I$1,products!$A$1:$G$1,0))="Ara","Arabica","Liberica")))</f>
        <v>Robusta</v>
      </c>
      <c r="J605" s="26" t="str">
        <f>IF(INDEX(products!$A$1:$G$49,MATCH(orders!$D605,products!$A$1:$A$49,0),MATCH(orders!J$1,products!$A$1:$G$1,0))="M","Medium",IF(INDEX(products!$A$1:$G$49,MATCH(orders!$D605,products!$A$1:$A$49,0),MATCH(orders!J$1,products!$A$1:$G$1,0))="L","Light","Dark"))</f>
        <v>Medium</v>
      </c>
      <c r="K605" s="27">
        <f>INDEX(products!$A$1:$G$49,MATCH(orders!$D605,products!$A$1:$A$49,0),MATCH(orders!K$1,products!$A$1:$G$1,0))</f>
        <v>0.2</v>
      </c>
      <c r="L605" s="28">
        <f>INDEX(products!$A$1:$G$49,MATCH(orders!$D605,products!$A$1:$A$49,0),MATCH(orders!L$1,products!$A$1:$G$1,0))</f>
        <v>2.9849999999999999</v>
      </c>
      <c r="M605" s="21">
        <f>E605*L605</f>
        <v>8.9550000000000001</v>
      </c>
      <c r="N605" s="7" t="str">
        <f>VLOOKUP(orders!$F605,customers!B$1:I$1001,8,FALSE)</f>
        <v>No</v>
      </c>
    </row>
    <row r="606" spans="1:14" x14ac:dyDescent="0.3">
      <c r="A606" s="12" t="s">
        <v>3900</v>
      </c>
      <c r="B606" s="18">
        <v>44148</v>
      </c>
      <c r="C606" s="12" t="s">
        <v>3901</v>
      </c>
      <c r="D606" s="6" t="s">
        <v>6165</v>
      </c>
      <c r="E606" s="12">
        <v>4</v>
      </c>
      <c r="F606" s="12" t="str">
        <f>VLOOKUP(C606,customers!A$1:I$1001,2,FALSE)</f>
        <v>Jorge Bettison</v>
      </c>
      <c r="G606" s="12" t="str">
        <f>IF(VLOOKUP(C606,customers!A$1:I$1001,3,FALSE)=0," ",VLOOKUP(C606,customers!A$1:I$1001,3,FALSE))</f>
        <v xml:space="preserve"> </v>
      </c>
      <c r="H606" s="12" t="str">
        <f>VLOOKUP(C606,customers!A$1:I$1001,7,FALSE)</f>
        <v>Ireland</v>
      </c>
      <c r="I606" s="15" t="str">
        <f>IF(INDEX(products!$A$1:$G$49,MATCH(orders!$D606,products!$A$1:$A$49,0),MATCH(orders!I$1,products!$A$1:$G$1,0))="Rob","Robusta",IF(INDEX(products!$A$1:$G$49,MATCH(orders!$D606,products!$A$1:$A$49,0),MATCH(orders!I$1,products!$A$1:$G$1,0))="Exc","Excelsa",IF(INDEX(products!$A$1:$G$49,MATCH(orders!$D606,products!$A$1:$A$49,0),MATCH(orders!I$1,products!$A$1:$G$1,0))="Ara","Arabica","Liberica")))</f>
        <v>Liberica</v>
      </c>
      <c r="J606" s="15" t="str">
        <f>IF(INDEX(products!$A$1:$G$49,MATCH(orders!$D606,products!$A$1:$A$49,0),MATCH(orders!J$1,products!$A$1:$G$1,0))="M","Medium",IF(INDEX(products!$A$1:$G$49,MATCH(orders!$D606,products!$A$1:$A$49,0),MATCH(orders!J$1,products!$A$1:$G$1,0))="L","Light","Dark"))</f>
        <v>Dark</v>
      </c>
      <c r="K606" s="24">
        <f>INDEX(products!$A$1:$G$49,MATCH(orders!$D606,products!$A$1:$A$49,0),MATCH(orders!K$1,products!$A$1:$G$1,0))</f>
        <v>2.5</v>
      </c>
      <c r="L606" s="25">
        <f>INDEX(products!$A$1:$G$49,MATCH(orders!$D606,products!$A$1:$A$49,0),MATCH(orders!L$1,products!$A$1:$G$1,0))</f>
        <v>29.784999999999997</v>
      </c>
      <c r="M606" s="22">
        <f>E606*L606</f>
        <v>119.13999999999999</v>
      </c>
      <c r="N606" s="6" t="str">
        <f>VLOOKUP(orders!$F606,customers!B$1:I$1001,8,FALSE)</f>
        <v>No</v>
      </c>
    </row>
    <row r="607" spans="1:14" x14ac:dyDescent="0.3">
      <c r="A607" s="2" t="s">
        <v>3905</v>
      </c>
      <c r="B607" s="17">
        <v>44028</v>
      </c>
      <c r="C607" s="2" t="s">
        <v>3906</v>
      </c>
      <c r="D607" s="7" t="s">
        <v>6182</v>
      </c>
      <c r="E607" s="2">
        <v>5</v>
      </c>
      <c r="F607" s="2" t="str">
        <f>VLOOKUP(C607,customers!A$1:I$1001,2,FALSE)</f>
        <v>Wang Powlesland</v>
      </c>
      <c r="G607" s="2" t="str">
        <f>IF(VLOOKUP(C607,customers!A$1:I$1001,3,FALSE)=0," ",VLOOKUP(C607,customers!A$1:I$1001,3,FALSE))</f>
        <v>wpowleslandgt@soundcloud.com</v>
      </c>
      <c r="H607" s="2" t="str">
        <f>VLOOKUP(C607,customers!A$1:I$1001,7,FALSE)</f>
        <v>United States</v>
      </c>
      <c r="I607" s="26" t="str">
        <f>IF(INDEX(products!$A$1:$G$49,MATCH(orders!$D607,products!$A$1:$A$49,0),MATCH(orders!I$1,products!$A$1:$G$1,0))="Rob","Robusta",IF(INDEX(products!$A$1:$G$49,MATCH(orders!$D607,products!$A$1:$A$49,0),MATCH(orders!I$1,products!$A$1:$G$1,0))="Exc","Excelsa",IF(INDEX(products!$A$1:$G$49,MATCH(orders!$D607,products!$A$1:$A$49,0),MATCH(orders!I$1,products!$A$1:$G$1,0))="Ara","Arabica","Liberica")))</f>
        <v>Arabica</v>
      </c>
      <c r="J607" s="26" t="str">
        <f>IF(INDEX(products!$A$1:$G$49,MATCH(orders!$D607,products!$A$1:$A$49,0),MATCH(orders!J$1,products!$A$1:$G$1,0))="M","Medium",IF(INDEX(products!$A$1:$G$49,MATCH(orders!$D607,products!$A$1:$A$49,0),MATCH(orders!J$1,products!$A$1:$G$1,0))="L","Light","Dark"))</f>
        <v>Light</v>
      </c>
      <c r="K607" s="27">
        <f>INDEX(products!$A$1:$G$49,MATCH(orders!$D607,products!$A$1:$A$49,0),MATCH(orders!K$1,products!$A$1:$G$1,0))</f>
        <v>2.5</v>
      </c>
      <c r="L607" s="28">
        <f>INDEX(products!$A$1:$G$49,MATCH(orders!$D607,products!$A$1:$A$49,0),MATCH(orders!L$1,products!$A$1:$G$1,0))</f>
        <v>29.784999999999997</v>
      </c>
      <c r="M607" s="21">
        <f>E607*L607</f>
        <v>148.92499999999998</v>
      </c>
      <c r="N607" s="7" t="str">
        <f>VLOOKUP(orders!$F607,customers!B$1:I$1001,8,FALSE)</f>
        <v>Yes</v>
      </c>
    </row>
    <row r="608" spans="1:14" x14ac:dyDescent="0.3">
      <c r="A608" s="12" t="s">
        <v>3911</v>
      </c>
      <c r="B608" s="18">
        <v>44138</v>
      </c>
      <c r="C608" s="12" t="s">
        <v>3840</v>
      </c>
      <c r="D608" s="6" t="s">
        <v>6164</v>
      </c>
      <c r="E608" s="12">
        <v>3</v>
      </c>
      <c r="F608" s="12" t="str">
        <f>VLOOKUP(C608,customers!A$1:I$1001,2,FALSE)</f>
        <v>Cody Verissimo</v>
      </c>
      <c r="G608" s="12" t="str">
        <f>IF(VLOOKUP(C608,customers!A$1:I$1001,3,FALSE)=0," ",VLOOKUP(C608,customers!A$1:I$1001,3,FALSE))</f>
        <v>cverissimogh@theglobeandmail.com</v>
      </c>
      <c r="H608" s="12" t="str">
        <f>VLOOKUP(C608,customers!A$1:I$1001,7,FALSE)</f>
        <v>United Kingdom</v>
      </c>
      <c r="I608" s="15" t="str">
        <f>IF(INDEX(products!$A$1:$G$49,MATCH(orders!$D608,products!$A$1:$A$49,0),MATCH(orders!I$1,products!$A$1:$G$1,0))="Rob","Robusta",IF(INDEX(products!$A$1:$G$49,MATCH(orders!$D608,products!$A$1:$A$49,0),MATCH(orders!I$1,products!$A$1:$G$1,0))="Exc","Excelsa",IF(INDEX(products!$A$1:$G$49,MATCH(orders!$D608,products!$A$1:$A$49,0),MATCH(orders!I$1,products!$A$1:$G$1,0))="Ara","Arabica","Liberica")))</f>
        <v>Liberica</v>
      </c>
      <c r="J608" s="15" t="str">
        <f>IF(INDEX(products!$A$1:$G$49,MATCH(orders!$D608,products!$A$1:$A$49,0),MATCH(orders!J$1,products!$A$1:$G$1,0))="M","Medium",IF(INDEX(products!$A$1:$G$49,MATCH(orders!$D608,products!$A$1:$A$49,0),MATCH(orders!J$1,products!$A$1:$G$1,0))="L","Light","Dark"))</f>
        <v>Light</v>
      </c>
      <c r="K608" s="24">
        <f>INDEX(products!$A$1:$G$49,MATCH(orders!$D608,products!$A$1:$A$49,0),MATCH(orders!K$1,products!$A$1:$G$1,0))</f>
        <v>2.5</v>
      </c>
      <c r="L608" s="25">
        <f>INDEX(products!$A$1:$G$49,MATCH(orders!$D608,products!$A$1:$A$49,0),MATCH(orders!L$1,products!$A$1:$G$1,0))</f>
        <v>36.454999999999998</v>
      </c>
      <c r="M608" s="22">
        <f>E608*L608</f>
        <v>109.36499999999999</v>
      </c>
      <c r="N608" s="6" t="str">
        <f>VLOOKUP(orders!$F608,customers!B$1:I$1001,8,FALSE)</f>
        <v>Yes</v>
      </c>
    </row>
    <row r="609" spans="1:14" x14ac:dyDescent="0.3">
      <c r="A609" s="2" t="s">
        <v>3917</v>
      </c>
      <c r="B609" s="17">
        <v>44640</v>
      </c>
      <c r="C609" s="2" t="s">
        <v>3918</v>
      </c>
      <c r="D609" s="7" t="s">
        <v>6153</v>
      </c>
      <c r="E609" s="2">
        <v>1</v>
      </c>
      <c r="F609" s="2" t="str">
        <f>VLOOKUP(C609,customers!A$1:I$1001,2,FALSE)</f>
        <v>Laurence Ellingham</v>
      </c>
      <c r="G609" s="2" t="str">
        <f>IF(VLOOKUP(C609,customers!A$1:I$1001,3,FALSE)=0," ",VLOOKUP(C609,customers!A$1:I$1001,3,FALSE))</f>
        <v>lellinghamgv@sciencedaily.com</v>
      </c>
      <c r="H609" s="2" t="str">
        <f>VLOOKUP(C609,customers!A$1:I$1001,7,FALSE)</f>
        <v>United States</v>
      </c>
      <c r="I609" s="26" t="str">
        <f>IF(INDEX(products!$A$1:$G$49,MATCH(orders!$D609,products!$A$1:$A$49,0),MATCH(orders!I$1,products!$A$1:$G$1,0))="Rob","Robusta",IF(INDEX(products!$A$1:$G$49,MATCH(orders!$D609,products!$A$1:$A$49,0),MATCH(orders!I$1,products!$A$1:$G$1,0))="Exc","Excelsa",IF(INDEX(products!$A$1:$G$49,MATCH(orders!$D609,products!$A$1:$A$49,0),MATCH(orders!I$1,products!$A$1:$G$1,0))="Ara","Arabica","Liberica")))</f>
        <v>Excelsa</v>
      </c>
      <c r="J609" s="26" t="str">
        <f>IF(INDEX(products!$A$1:$G$49,MATCH(orders!$D609,products!$A$1:$A$49,0),MATCH(orders!J$1,products!$A$1:$G$1,0))="M","Medium",IF(INDEX(products!$A$1:$G$49,MATCH(orders!$D609,products!$A$1:$A$49,0),MATCH(orders!J$1,products!$A$1:$G$1,0))="L","Light","Dark"))</f>
        <v>Dark</v>
      </c>
      <c r="K609" s="27">
        <f>INDEX(products!$A$1:$G$49,MATCH(orders!$D609,products!$A$1:$A$49,0),MATCH(orders!K$1,products!$A$1:$G$1,0))</f>
        <v>0.2</v>
      </c>
      <c r="L609" s="28">
        <f>INDEX(products!$A$1:$G$49,MATCH(orders!$D609,products!$A$1:$A$49,0),MATCH(orders!L$1,products!$A$1:$G$1,0))</f>
        <v>3.645</v>
      </c>
      <c r="M609" s="21">
        <f>E609*L609</f>
        <v>3.645</v>
      </c>
      <c r="N609" s="7" t="str">
        <f>VLOOKUP(orders!$F609,customers!B$1:I$1001,8,FALSE)</f>
        <v>Yes</v>
      </c>
    </row>
    <row r="610" spans="1:14" x14ac:dyDescent="0.3">
      <c r="A610" s="12" t="s">
        <v>3923</v>
      </c>
      <c r="B610" s="18">
        <v>44608</v>
      </c>
      <c r="C610" s="12" t="s">
        <v>3924</v>
      </c>
      <c r="D610" s="6" t="s">
        <v>6185</v>
      </c>
      <c r="E610" s="12">
        <v>2</v>
      </c>
      <c r="F610" s="12" t="str">
        <f>VLOOKUP(C610,customers!A$1:I$1001,2,FALSE)</f>
        <v>Billy Neiland</v>
      </c>
      <c r="G610" s="12" t="str">
        <f>IF(VLOOKUP(C610,customers!A$1:I$1001,3,FALSE)=0," ",VLOOKUP(C610,customers!A$1:I$1001,3,FALSE))</f>
        <v xml:space="preserve"> </v>
      </c>
      <c r="H610" s="12" t="str">
        <f>VLOOKUP(C610,customers!A$1:I$1001,7,FALSE)</f>
        <v>United States</v>
      </c>
      <c r="I610" s="15" t="str">
        <f>IF(INDEX(products!$A$1:$G$49,MATCH(orders!$D610,products!$A$1:$A$49,0),MATCH(orders!I$1,products!$A$1:$G$1,0))="Rob","Robusta",IF(INDEX(products!$A$1:$G$49,MATCH(orders!$D610,products!$A$1:$A$49,0),MATCH(orders!I$1,products!$A$1:$G$1,0))="Exc","Excelsa",IF(INDEX(products!$A$1:$G$49,MATCH(orders!$D610,products!$A$1:$A$49,0),MATCH(orders!I$1,products!$A$1:$G$1,0))="Ara","Arabica","Liberica")))</f>
        <v>Excelsa</v>
      </c>
      <c r="J610" s="15" t="str">
        <f>IF(INDEX(products!$A$1:$G$49,MATCH(orders!$D610,products!$A$1:$A$49,0),MATCH(orders!J$1,products!$A$1:$G$1,0))="M","Medium",IF(INDEX(products!$A$1:$G$49,MATCH(orders!$D610,products!$A$1:$A$49,0),MATCH(orders!J$1,products!$A$1:$G$1,0))="L","Light","Dark"))</f>
        <v>Dark</v>
      </c>
      <c r="K610" s="24">
        <f>INDEX(products!$A$1:$G$49,MATCH(orders!$D610,products!$A$1:$A$49,0),MATCH(orders!K$1,products!$A$1:$G$1,0))</f>
        <v>2.5</v>
      </c>
      <c r="L610" s="25">
        <f>INDEX(products!$A$1:$G$49,MATCH(orders!$D610,products!$A$1:$A$49,0),MATCH(orders!L$1,products!$A$1:$G$1,0))</f>
        <v>27.945</v>
      </c>
      <c r="M610" s="22">
        <f>E610*L610</f>
        <v>55.89</v>
      </c>
      <c r="N610" s="6" t="str">
        <f>VLOOKUP(orders!$F610,customers!B$1:I$1001,8,FALSE)</f>
        <v>No</v>
      </c>
    </row>
    <row r="611" spans="1:14" x14ac:dyDescent="0.3">
      <c r="A611" s="2" t="s">
        <v>3927</v>
      </c>
      <c r="B611" s="17">
        <v>44147</v>
      </c>
      <c r="C611" s="2" t="s">
        <v>3928</v>
      </c>
      <c r="D611" s="7" t="s">
        <v>6159</v>
      </c>
      <c r="E611" s="2">
        <v>6</v>
      </c>
      <c r="F611" s="2" t="str">
        <f>VLOOKUP(C611,customers!A$1:I$1001,2,FALSE)</f>
        <v>Ancell Fendt</v>
      </c>
      <c r="G611" s="2" t="str">
        <f>IF(VLOOKUP(C611,customers!A$1:I$1001,3,FALSE)=0," ",VLOOKUP(C611,customers!A$1:I$1001,3,FALSE))</f>
        <v>afendtgx@forbes.com</v>
      </c>
      <c r="H611" s="2" t="str">
        <f>VLOOKUP(C611,customers!A$1:I$1001,7,FALSE)</f>
        <v>United States</v>
      </c>
      <c r="I611" s="26" t="str">
        <f>IF(INDEX(products!$A$1:$G$49,MATCH(orders!$D611,products!$A$1:$A$49,0),MATCH(orders!I$1,products!$A$1:$G$1,0))="Rob","Robusta",IF(INDEX(products!$A$1:$G$49,MATCH(orders!$D611,products!$A$1:$A$49,0),MATCH(orders!I$1,products!$A$1:$G$1,0))="Exc","Excelsa",IF(INDEX(products!$A$1:$G$49,MATCH(orders!$D611,products!$A$1:$A$49,0),MATCH(orders!I$1,products!$A$1:$G$1,0))="Ara","Arabica","Liberica")))</f>
        <v>Liberica</v>
      </c>
      <c r="J611" s="26" t="str">
        <f>IF(INDEX(products!$A$1:$G$49,MATCH(orders!$D611,products!$A$1:$A$49,0),MATCH(orders!J$1,products!$A$1:$G$1,0))="M","Medium",IF(INDEX(products!$A$1:$G$49,MATCH(orders!$D611,products!$A$1:$A$49,0),MATCH(orders!J$1,products!$A$1:$G$1,0))="L","Light","Dark"))</f>
        <v>Medium</v>
      </c>
      <c r="K611" s="27">
        <f>INDEX(products!$A$1:$G$49,MATCH(orders!$D611,products!$A$1:$A$49,0),MATCH(orders!K$1,products!$A$1:$G$1,0))</f>
        <v>0.2</v>
      </c>
      <c r="L611" s="28">
        <f>INDEX(products!$A$1:$G$49,MATCH(orders!$D611,products!$A$1:$A$49,0),MATCH(orders!L$1,products!$A$1:$G$1,0))</f>
        <v>4.3650000000000002</v>
      </c>
      <c r="M611" s="21">
        <f>E611*L611</f>
        <v>26.19</v>
      </c>
      <c r="N611" s="7" t="str">
        <f>VLOOKUP(orders!$F611,customers!B$1:I$1001,8,FALSE)</f>
        <v>Yes</v>
      </c>
    </row>
    <row r="612" spans="1:14" x14ac:dyDescent="0.3">
      <c r="A612" s="12" t="s">
        <v>3933</v>
      </c>
      <c r="B612" s="18">
        <v>43743</v>
      </c>
      <c r="C612" s="12" t="s">
        <v>3934</v>
      </c>
      <c r="D612" s="6" t="s">
        <v>6138</v>
      </c>
      <c r="E612" s="12">
        <v>4</v>
      </c>
      <c r="F612" s="12" t="str">
        <f>VLOOKUP(C612,customers!A$1:I$1001,2,FALSE)</f>
        <v>Angelia Cleyburn</v>
      </c>
      <c r="G612" s="12" t="str">
        <f>IF(VLOOKUP(C612,customers!A$1:I$1001,3,FALSE)=0," ",VLOOKUP(C612,customers!A$1:I$1001,3,FALSE))</f>
        <v>acleyburngy@lycos.com</v>
      </c>
      <c r="H612" s="12" t="str">
        <f>VLOOKUP(C612,customers!A$1:I$1001,7,FALSE)</f>
        <v>United States</v>
      </c>
      <c r="I612" s="15" t="str">
        <f>IF(INDEX(products!$A$1:$G$49,MATCH(orders!$D612,products!$A$1:$A$49,0),MATCH(orders!I$1,products!$A$1:$G$1,0))="Rob","Robusta",IF(INDEX(products!$A$1:$G$49,MATCH(orders!$D612,products!$A$1:$A$49,0),MATCH(orders!I$1,products!$A$1:$G$1,0))="Exc","Excelsa",IF(INDEX(products!$A$1:$G$49,MATCH(orders!$D612,products!$A$1:$A$49,0),MATCH(orders!I$1,products!$A$1:$G$1,0))="Ara","Arabica","Liberica")))</f>
        <v>Robusta</v>
      </c>
      <c r="J612" s="15" t="str">
        <f>IF(INDEX(products!$A$1:$G$49,MATCH(orders!$D612,products!$A$1:$A$49,0),MATCH(orders!J$1,products!$A$1:$G$1,0))="M","Medium",IF(INDEX(products!$A$1:$G$49,MATCH(orders!$D612,products!$A$1:$A$49,0),MATCH(orders!J$1,products!$A$1:$G$1,0))="L","Light","Dark"))</f>
        <v>Medium</v>
      </c>
      <c r="K612" s="24">
        <f>INDEX(products!$A$1:$G$49,MATCH(orders!$D612,products!$A$1:$A$49,0),MATCH(orders!K$1,products!$A$1:$G$1,0))</f>
        <v>1</v>
      </c>
      <c r="L612" s="25">
        <f>INDEX(products!$A$1:$G$49,MATCH(orders!$D612,products!$A$1:$A$49,0),MATCH(orders!L$1,products!$A$1:$G$1,0))</f>
        <v>9.9499999999999993</v>
      </c>
      <c r="M612" s="22">
        <f>E612*L612</f>
        <v>39.799999999999997</v>
      </c>
      <c r="N612" s="6" t="str">
        <f>VLOOKUP(orders!$F612,customers!B$1:I$1001,8,FALSE)</f>
        <v>No</v>
      </c>
    </row>
    <row r="613" spans="1:14" x14ac:dyDescent="0.3">
      <c r="A613" s="2" t="s">
        <v>3939</v>
      </c>
      <c r="B613" s="17">
        <v>43739</v>
      </c>
      <c r="C613" s="2" t="s">
        <v>3940</v>
      </c>
      <c r="D613" s="7" t="s">
        <v>6148</v>
      </c>
      <c r="E613" s="2">
        <v>2</v>
      </c>
      <c r="F613" s="2" t="str">
        <f>VLOOKUP(C613,customers!A$1:I$1001,2,FALSE)</f>
        <v>Temple Castiglione</v>
      </c>
      <c r="G613" s="2" t="str">
        <f>IF(VLOOKUP(C613,customers!A$1:I$1001,3,FALSE)=0," ",VLOOKUP(C613,customers!A$1:I$1001,3,FALSE))</f>
        <v>tcastiglionegz@xing.com</v>
      </c>
      <c r="H613" s="2" t="str">
        <f>VLOOKUP(C613,customers!A$1:I$1001,7,FALSE)</f>
        <v>United States</v>
      </c>
      <c r="I613" s="26" t="str">
        <f>IF(INDEX(products!$A$1:$G$49,MATCH(orders!$D613,products!$A$1:$A$49,0),MATCH(orders!I$1,products!$A$1:$G$1,0))="Rob","Robusta",IF(INDEX(products!$A$1:$G$49,MATCH(orders!$D613,products!$A$1:$A$49,0),MATCH(orders!I$1,products!$A$1:$G$1,0))="Exc","Excelsa",IF(INDEX(products!$A$1:$G$49,MATCH(orders!$D613,products!$A$1:$A$49,0),MATCH(orders!I$1,products!$A$1:$G$1,0))="Ara","Arabica","Liberica")))</f>
        <v>Excelsa</v>
      </c>
      <c r="J613" s="26" t="str">
        <f>IF(INDEX(products!$A$1:$G$49,MATCH(orders!$D613,products!$A$1:$A$49,0),MATCH(orders!J$1,products!$A$1:$G$1,0))="M","Medium",IF(INDEX(products!$A$1:$G$49,MATCH(orders!$D613,products!$A$1:$A$49,0),MATCH(orders!J$1,products!$A$1:$G$1,0))="L","Light","Dark"))</f>
        <v>Light</v>
      </c>
      <c r="K613" s="27">
        <f>INDEX(products!$A$1:$G$49,MATCH(orders!$D613,products!$A$1:$A$49,0),MATCH(orders!K$1,products!$A$1:$G$1,0))</f>
        <v>2.5</v>
      </c>
      <c r="L613" s="28">
        <f>INDEX(products!$A$1:$G$49,MATCH(orders!$D613,products!$A$1:$A$49,0),MATCH(orders!L$1,products!$A$1:$G$1,0))</f>
        <v>34.154999999999994</v>
      </c>
      <c r="M613" s="21">
        <f>E613*L613</f>
        <v>68.309999999999988</v>
      </c>
      <c r="N613" s="7" t="str">
        <f>VLOOKUP(orders!$F613,customers!B$1:I$1001,8,FALSE)</f>
        <v>No</v>
      </c>
    </row>
    <row r="614" spans="1:14" x14ac:dyDescent="0.3">
      <c r="A614" s="12" t="s">
        <v>3945</v>
      </c>
      <c r="B614" s="18">
        <v>43896</v>
      </c>
      <c r="C614" s="12" t="s">
        <v>3946</v>
      </c>
      <c r="D614" s="6" t="s">
        <v>6152</v>
      </c>
      <c r="E614" s="12">
        <v>4</v>
      </c>
      <c r="F614" s="12" t="str">
        <f>VLOOKUP(C614,customers!A$1:I$1001,2,FALSE)</f>
        <v>Betti Lacasa</v>
      </c>
      <c r="G614" s="12" t="str">
        <f>IF(VLOOKUP(C614,customers!A$1:I$1001,3,FALSE)=0," ",VLOOKUP(C614,customers!A$1:I$1001,3,FALSE))</f>
        <v xml:space="preserve"> </v>
      </c>
      <c r="H614" s="12" t="str">
        <f>VLOOKUP(C614,customers!A$1:I$1001,7,FALSE)</f>
        <v>Ireland</v>
      </c>
      <c r="I614" s="15" t="str">
        <f>IF(INDEX(products!$A$1:$G$49,MATCH(orders!$D614,products!$A$1:$A$49,0),MATCH(orders!I$1,products!$A$1:$G$1,0))="Rob","Robusta",IF(INDEX(products!$A$1:$G$49,MATCH(orders!$D614,products!$A$1:$A$49,0),MATCH(orders!I$1,products!$A$1:$G$1,0))="Exc","Excelsa",IF(INDEX(products!$A$1:$G$49,MATCH(orders!$D614,products!$A$1:$A$49,0),MATCH(orders!I$1,products!$A$1:$G$1,0))="Ara","Arabica","Liberica")))</f>
        <v>Arabica</v>
      </c>
      <c r="J614" s="15" t="str">
        <f>IF(INDEX(products!$A$1:$G$49,MATCH(orders!$D614,products!$A$1:$A$49,0),MATCH(orders!J$1,products!$A$1:$G$1,0))="M","Medium",IF(INDEX(products!$A$1:$G$49,MATCH(orders!$D614,products!$A$1:$A$49,0),MATCH(orders!J$1,products!$A$1:$G$1,0))="L","Light","Dark"))</f>
        <v>Medium</v>
      </c>
      <c r="K614" s="24">
        <f>INDEX(products!$A$1:$G$49,MATCH(orders!$D614,products!$A$1:$A$49,0),MATCH(orders!K$1,products!$A$1:$G$1,0))</f>
        <v>0.2</v>
      </c>
      <c r="L614" s="25">
        <f>INDEX(products!$A$1:$G$49,MATCH(orders!$D614,products!$A$1:$A$49,0),MATCH(orders!L$1,products!$A$1:$G$1,0))</f>
        <v>3.375</v>
      </c>
      <c r="M614" s="22">
        <f>E614*L614</f>
        <v>13.5</v>
      </c>
      <c r="N614" s="6" t="str">
        <f>VLOOKUP(orders!$F614,customers!B$1:I$1001,8,FALSE)</f>
        <v>No</v>
      </c>
    </row>
    <row r="615" spans="1:14" x14ac:dyDescent="0.3">
      <c r="A615" s="2" t="s">
        <v>3950</v>
      </c>
      <c r="B615" s="17">
        <v>43761</v>
      </c>
      <c r="C615" s="2" t="s">
        <v>3951</v>
      </c>
      <c r="D615" s="7" t="s">
        <v>6146</v>
      </c>
      <c r="E615" s="2">
        <v>1</v>
      </c>
      <c r="F615" s="2" t="str">
        <f>VLOOKUP(C615,customers!A$1:I$1001,2,FALSE)</f>
        <v>Gunilla Lynch</v>
      </c>
      <c r="G615" s="2" t="str">
        <f>IF(VLOOKUP(C615,customers!A$1:I$1001,3,FALSE)=0," ",VLOOKUP(C615,customers!A$1:I$1001,3,FALSE))</f>
        <v xml:space="preserve"> </v>
      </c>
      <c r="H615" s="2" t="str">
        <f>VLOOKUP(C615,customers!A$1:I$1001,7,FALSE)</f>
        <v>United States</v>
      </c>
      <c r="I615" s="26" t="str">
        <f>IF(INDEX(products!$A$1:$G$49,MATCH(orders!$D615,products!$A$1:$A$49,0),MATCH(orders!I$1,products!$A$1:$G$1,0))="Rob","Robusta",IF(INDEX(products!$A$1:$G$49,MATCH(orders!$D615,products!$A$1:$A$49,0),MATCH(orders!I$1,products!$A$1:$G$1,0))="Exc","Excelsa",IF(INDEX(products!$A$1:$G$49,MATCH(orders!$D615,products!$A$1:$A$49,0),MATCH(orders!I$1,products!$A$1:$G$1,0))="Ara","Arabica","Liberica")))</f>
        <v>Robusta</v>
      </c>
      <c r="J615" s="26" t="str">
        <f>IF(INDEX(products!$A$1:$G$49,MATCH(orders!$D615,products!$A$1:$A$49,0),MATCH(orders!J$1,products!$A$1:$G$1,0))="M","Medium",IF(INDEX(products!$A$1:$G$49,MATCH(orders!$D615,products!$A$1:$A$49,0),MATCH(orders!J$1,products!$A$1:$G$1,0))="L","Light","Dark"))</f>
        <v>Medium</v>
      </c>
      <c r="K615" s="27">
        <f>INDEX(products!$A$1:$G$49,MATCH(orders!$D615,products!$A$1:$A$49,0),MATCH(orders!K$1,products!$A$1:$G$1,0))</f>
        <v>0.5</v>
      </c>
      <c r="L615" s="28">
        <f>INDEX(products!$A$1:$G$49,MATCH(orders!$D615,products!$A$1:$A$49,0),MATCH(orders!L$1,products!$A$1:$G$1,0))</f>
        <v>5.97</v>
      </c>
      <c r="M615" s="21">
        <f>E615*L615</f>
        <v>5.97</v>
      </c>
      <c r="N615" s="7" t="str">
        <f>VLOOKUP(orders!$F615,customers!B$1:I$1001,8,FALSE)</f>
        <v>No</v>
      </c>
    </row>
    <row r="616" spans="1:14" x14ac:dyDescent="0.3">
      <c r="A616" s="12" t="s">
        <v>3955</v>
      </c>
      <c r="B616" s="18">
        <v>43944</v>
      </c>
      <c r="C616" s="12" t="s">
        <v>3840</v>
      </c>
      <c r="D616" s="6" t="s">
        <v>6146</v>
      </c>
      <c r="E616" s="12">
        <v>5</v>
      </c>
      <c r="F616" s="12" t="str">
        <f>VLOOKUP(C616,customers!A$1:I$1001,2,FALSE)</f>
        <v>Cody Verissimo</v>
      </c>
      <c r="G616" s="12" t="str">
        <f>IF(VLOOKUP(C616,customers!A$1:I$1001,3,FALSE)=0," ",VLOOKUP(C616,customers!A$1:I$1001,3,FALSE))</f>
        <v>cverissimogh@theglobeandmail.com</v>
      </c>
      <c r="H616" s="12" t="str">
        <f>VLOOKUP(C616,customers!A$1:I$1001,7,FALSE)</f>
        <v>United Kingdom</v>
      </c>
      <c r="I616" s="15" t="str">
        <f>IF(INDEX(products!$A$1:$G$49,MATCH(orders!$D616,products!$A$1:$A$49,0),MATCH(orders!I$1,products!$A$1:$G$1,0))="Rob","Robusta",IF(INDEX(products!$A$1:$G$49,MATCH(orders!$D616,products!$A$1:$A$49,0),MATCH(orders!I$1,products!$A$1:$G$1,0))="Exc","Excelsa",IF(INDEX(products!$A$1:$G$49,MATCH(orders!$D616,products!$A$1:$A$49,0),MATCH(orders!I$1,products!$A$1:$G$1,0))="Ara","Arabica","Liberica")))</f>
        <v>Robusta</v>
      </c>
      <c r="J616" s="15" t="str">
        <f>IF(INDEX(products!$A$1:$G$49,MATCH(orders!$D616,products!$A$1:$A$49,0),MATCH(orders!J$1,products!$A$1:$G$1,0))="M","Medium",IF(INDEX(products!$A$1:$G$49,MATCH(orders!$D616,products!$A$1:$A$49,0),MATCH(orders!J$1,products!$A$1:$G$1,0))="L","Light","Dark"))</f>
        <v>Medium</v>
      </c>
      <c r="K616" s="24">
        <f>INDEX(products!$A$1:$G$49,MATCH(orders!$D616,products!$A$1:$A$49,0),MATCH(orders!K$1,products!$A$1:$G$1,0))</f>
        <v>0.5</v>
      </c>
      <c r="L616" s="25">
        <f>INDEX(products!$A$1:$G$49,MATCH(orders!$D616,products!$A$1:$A$49,0),MATCH(orders!L$1,products!$A$1:$G$1,0))</f>
        <v>5.97</v>
      </c>
      <c r="M616" s="22">
        <f>E616*L616</f>
        <v>29.849999999999998</v>
      </c>
      <c r="N616" s="6" t="str">
        <f>VLOOKUP(orders!$F616,customers!B$1:I$1001,8,FALSE)</f>
        <v>Yes</v>
      </c>
    </row>
    <row r="617" spans="1:14" x14ac:dyDescent="0.3">
      <c r="A617" s="2" t="s">
        <v>3960</v>
      </c>
      <c r="B617" s="17">
        <v>44006</v>
      </c>
      <c r="C617" s="2" t="s">
        <v>3961</v>
      </c>
      <c r="D617" s="7" t="s">
        <v>6164</v>
      </c>
      <c r="E617" s="2">
        <v>2</v>
      </c>
      <c r="F617" s="2" t="str">
        <f>VLOOKUP(C617,customers!A$1:I$1001,2,FALSE)</f>
        <v>Shay Couronne</v>
      </c>
      <c r="G617" s="2" t="str">
        <f>IF(VLOOKUP(C617,customers!A$1:I$1001,3,FALSE)=0," ",VLOOKUP(C617,customers!A$1:I$1001,3,FALSE))</f>
        <v>scouronneh3@mozilla.org</v>
      </c>
      <c r="H617" s="2" t="str">
        <f>VLOOKUP(C617,customers!A$1:I$1001,7,FALSE)</f>
        <v>United States</v>
      </c>
      <c r="I617" s="26" t="str">
        <f>IF(INDEX(products!$A$1:$G$49,MATCH(orders!$D617,products!$A$1:$A$49,0),MATCH(orders!I$1,products!$A$1:$G$1,0))="Rob","Robusta",IF(INDEX(products!$A$1:$G$49,MATCH(orders!$D617,products!$A$1:$A$49,0),MATCH(orders!I$1,products!$A$1:$G$1,0))="Exc","Excelsa",IF(INDEX(products!$A$1:$G$49,MATCH(orders!$D617,products!$A$1:$A$49,0),MATCH(orders!I$1,products!$A$1:$G$1,0))="Ara","Arabica","Liberica")))</f>
        <v>Liberica</v>
      </c>
      <c r="J617" s="26" t="str">
        <f>IF(INDEX(products!$A$1:$G$49,MATCH(orders!$D617,products!$A$1:$A$49,0),MATCH(orders!J$1,products!$A$1:$G$1,0))="M","Medium",IF(INDEX(products!$A$1:$G$49,MATCH(orders!$D617,products!$A$1:$A$49,0),MATCH(orders!J$1,products!$A$1:$G$1,0))="L","Light","Dark"))</f>
        <v>Light</v>
      </c>
      <c r="K617" s="27">
        <f>INDEX(products!$A$1:$G$49,MATCH(orders!$D617,products!$A$1:$A$49,0),MATCH(orders!K$1,products!$A$1:$G$1,0))</f>
        <v>2.5</v>
      </c>
      <c r="L617" s="28">
        <f>INDEX(products!$A$1:$G$49,MATCH(orders!$D617,products!$A$1:$A$49,0),MATCH(orders!L$1,products!$A$1:$G$1,0))</f>
        <v>36.454999999999998</v>
      </c>
      <c r="M617" s="21">
        <f>E617*L617</f>
        <v>72.91</v>
      </c>
      <c r="N617" s="7" t="str">
        <f>VLOOKUP(orders!$F617,customers!B$1:I$1001,8,FALSE)</f>
        <v>Yes</v>
      </c>
    </row>
    <row r="618" spans="1:14" x14ac:dyDescent="0.3">
      <c r="A618" s="12" t="s">
        <v>3966</v>
      </c>
      <c r="B618" s="18">
        <v>44271</v>
      </c>
      <c r="C618" s="12" t="s">
        <v>3967</v>
      </c>
      <c r="D618" s="6" t="s">
        <v>6166</v>
      </c>
      <c r="E618" s="12">
        <v>4</v>
      </c>
      <c r="F618" s="12" t="str">
        <f>VLOOKUP(C618,customers!A$1:I$1001,2,FALSE)</f>
        <v>Linus Flippelli</v>
      </c>
      <c r="G618" s="12" t="str">
        <f>IF(VLOOKUP(C618,customers!A$1:I$1001,3,FALSE)=0," ",VLOOKUP(C618,customers!A$1:I$1001,3,FALSE))</f>
        <v>lflippellih4@github.io</v>
      </c>
      <c r="H618" s="12" t="str">
        <f>VLOOKUP(C618,customers!A$1:I$1001,7,FALSE)</f>
        <v>United Kingdom</v>
      </c>
      <c r="I618" s="15" t="str">
        <f>IF(INDEX(products!$A$1:$G$49,MATCH(orders!$D618,products!$A$1:$A$49,0),MATCH(orders!I$1,products!$A$1:$G$1,0))="Rob","Robusta",IF(INDEX(products!$A$1:$G$49,MATCH(orders!$D618,products!$A$1:$A$49,0),MATCH(orders!I$1,products!$A$1:$G$1,0))="Exc","Excelsa",IF(INDEX(products!$A$1:$G$49,MATCH(orders!$D618,products!$A$1:$A$49,0),MATCH(orders!I$1,products!$A$1:$G$1,0))="Ara","Arabica","Liberica")))</f>
        <v>Excelsa</v>
      </c>
      <c r="J618" s="15" t="str">
        <f>IF(INDEX(products!$A$1:$G$49,MATCH(orders!$D618,products!$A$1:$A$49,0),MATCH(orders!J$1,products!$A$1:$G$1,0))="M","Medium",IF(INDEX(products!$A$1:$G$49,MATCH(orders!$D618,products!$A$1:$A$49,0),MATCH(orders!J$1,products!$A$1:$G$1,0))="L","Light","Dark"))</f>
        <v>Medium</v>
      </c>
      <c r="K618" s="24">
        <f>INDEX(products!$A$1:$G$49,MATCH(orders!$D618,products!$A$1:$A$49,0),MATCH(orders!K$1,products!$A$1:$G$1,0))</f>
        <v>2.5</v>
      </c>
      <c r="L618" s="25">
        <f>INDEX(products!$A$1:$G$49,MATCH(orders!$D618,products!$A$1:$A$49,0),MATCH(orders!L$1,products!$A$1:$G$1,0))</f>
        <v>31.624999999999996</v>
      </c>
      <c r="M618" s="22">
        <f>E618*L618</f>
        <v>126.49999999999999</v>
      </c>
      <c r="N618" s="6" t="str">
        <f>VLOOKUP(orders!$F618,customers!B$1:I$1001,8,FALSE)</f>
        <v>No</v>
      </c>
    </row>
    <row r="619" spans="1:14" x14ac:dyDescent="0.3">
      <c r="A619" s="2" t="s">
        <v>3972</v>
      </c>
      <c r="B619" s="17">
        <v>43928</v>
      </c>
      <c r="C619" s="2" t="s">
        <v>3973</v>
      </c>
      <c r="D619" s="7" t="s">
        <v>6181</v>
      </c>
      <c r="E619" s="2">
        <v>1</v>
      </c>
      <c r="F619" s="2" t="str">
        <f>VLOOKUP(C619,customers!A$1:I$1001,2,FALSE)</f>
        <v>Rachelle Elizabeth</v>
      </c>
      <c r="G619" s="2" t="str">
        <f>IF(VLOOKUP(C619,customers!A$1:I$1001,3,FALSE)=0," ",VLOOKUP(C619,customers!A$1:I$1001,3,FALSE))</f>
        <v>relizabethh5@live.com</v>
      </c>
      <c r="H619" s="2" t="str">
        <f>VLOOKUP(C619,customers!A$1:I$1001,7,FALSE)</f>
        <v>United States</v>
      </c>
      <c r="I619" s="26" t="str">
        <f>IF(INDEX(products!$A$1:$G$49,MATCH(orders!$D619,products!$A$1:$A$49,0),MATCH(orders!I$1,products!$A$1:$G$1,0))="Rob","Robusta",IF(INDEX(products!$A$1:$G$49,MATCH(orders!$D619,products!$A$1:$A$49,0),MATCH(orders!I$1,products!$A$1:$G$1,0))="Exc","Excelsa",IF(INDEX(products!$A$1:$G$49,MATCH(orders!$D619,products!$A$1:$A$49,0),MATCH(orders!I$1,products!$A$1:$G$1,0))="Ara","Arabica","Liberica")))</f>
        <v>Liberica</v>
      </c>
      <c r="J619" s="26" t="str">
        <f>IF(INDEX(products!$A$1:$G$49,MATCH(orders!$D619,products!$A$1:$A$49,0),MATCH(orders!J$1,products!$A$1:$G$1,0))="M","Medium",IF(INDEX(products!$A$1:$G$49,MATCH(orders!$D619,products!$A$1:$A$49,0),MATCH(orders!J$1,products!$A$1:$G$1,0))="L","Light","Dark"))</f>
        <v>Medium</v>
      </c>
      <c r="K619" s="27">
        <f>INDEX(products!$A$1:$G$49,MATCH(orders!$D619,products!$A$1:$A$49,0),MATCH(orders!K$1,products!$A$1:$G$1,0))</f>
        <v>2.5</v>
      </c>
      <c r="L619" s="28">
        <f>INDEX(products!$A$1:$G$49,MATCH(orders!$D619,products!$A$1:$A$49,0),MATCH(orders!L$1,products!$A$1:$G$1,0))</f>
        <v>33.464999999999996</v>
      </c>
      <c r="M619" s="21">
        <f>E619*L619</f>
        <v>33.464999999999996</v>
      </c>
      <c r="N619" s="7" t="str">
        <f>VLOOKUP(orders!$F619,customers!B$1:I$1001,8,FALSE)</f>
        <v>No</v>
      </c>
    </row>
    <row r="620" spans="1:14" x14ac:dyDescent="0.3">
      <c r="A620" s="12" t="s">
        <v>3978</v>
      </c>
      <c r="B620" s="18">
        <v>44469</v>
      </c>
      <c r="C620" s="12" t="s">
        <v>3979</v>
      </c>
      <c r="D620" s="6" t="s">
        <v>6183</v>
      </c>
      <c r="E620" s="12">
        <v>6</v>
      </c>
      <c r="F620" s="12" t="str">
        <f>VLOOKUP(C620,customers!A$1:I$1001,2,FALSE)</f>
        <v>Innis Renhard</v>
      </c>
      <c r="G620" s="12" t="str">
        <f>IF(VLOOKUP(C620,customers!A$1:I$1001,3,FALSE)=0," ",VLOOKUP(C620,customers!A$1:I$1001,3,FALSE))</f>
        <v>irenhardh6@i2i.jp</v>
      </c>
      <c r="H620" s="12" t="str">
        <f>VLOOKUP(C620,customers!A$1:I$1001,7,FALSE)</f>
        <v>United States</v>
      </c>
      <c r="I620" s="15" t="str">
        <f>IF(INDEX(products!$A$1:$G$49,MATCH(orders!$D620,products!$A$1:$A$49,0),MATCH(orders!I$1,products!$A$1:$G$1,0))="Rob","Robusta",IF(INDEX(products!$A$1:$G$49,MATCH(orders!$D620,products!$A$1:$A$49,0),MATCH(orders!I$1,products!$A$1:$G$1,0))="Exc","Excelsa",IF(INDEX(products!$A$1:$G$49,MATCH(orders!$D620,products!$A$1:$A$49,0),MATCH(orders!I$1,products!$A$1:$G$1,0))="Ara","Arabica","Liberica")))</f>
        <v>Excelsa</v>
      </c>
      <c r="J620" s="15" t="str">
        <f>IF(INDEX(products!$A$1:$G$49,MATCH(orders!$D620,products!$A$1:$A$49,0),MATCH(orders!J$1,products!$A$1:$G$1,0))="M","Medium",IF(INDEX(products!$A$1:$G$49,MATCH(orders!$D620,products!$A$1:$A$49,0),MATCH(orders!J$1,products!$A$1:$G$1,0))="L","Light","Dark"))</f>
        <v>Dark</v>
      </c>
      <c r="K620" s="24">
        <f>INDEX(products!$A$1:$G$49,MATCH(orders!$D620,products!$A$1:$A$49,0),MATCH(orders!K$1,products!$A$1:$G$1,0))</f>
        <v>1</v>
      </c>
      <c r="L620" s="25">
        <f>INDEX(products!$A$1:$G$49,MATCH(orders!$D620,products!$A$1:$A$49,0),MATCH(orders!L$1,products!$A$1:$G$1,0))</f>
        <v>12.15</v>
      </c>
      <c r="M620" s="22">
        <f>E620*L620</f>
        <v>72.900000000000006</v>
      </c>
      <c r="N620" s="6" t="str">
        <f>VLOOKUP(orders!$F620,customers!B$1:I$1001,8,FALSE)</f>
        <v>Yes</v>
      </c>
    </row>
    <row r="621" spans="1:14" x14ac:dyDescent="0.3">
      <c r="A621" s="2" t="s">
        <v>3984</v>
      </c>
      <c r="B621" s="17">
        <v>44682</v>
      </c>
      <c r="C621" s="2" t="s">
        <v>3985</v>
      </c>
      <c r="D621" s="7" t="s">
        <v>6169</v>
      </c>
      <c r="E621" s="2">
        <v>2</v>
      </c>
      <c r="F621" s="2" t="str">
        <f>VLOOKUP(C621,customers!A$1:I$1001,2,FALSE)</f>
        <v>Winne Roche</v>
      </c>
      <c r="G621" s="2" t="str">
        <f>IF(VLOOKUP(C621,customers!A$1:I$1001,3,FALSE)=0," ",VLOOKUP(C621,customers!A$1:I$1001,3,FALSE))</f>
        <v>wrocheh7@xinhuanet.com</v>
      </c>
      <c r="H621" s="2" t="str">
        <f>VLOOKUP(C621,customers!A$1:I$1001,7,FALSE)</f>
        <v>United States</v>
      </c>
      <c r="I621" s="26" t="str">
        <f>IF(INDEX(products!$A$1:$G$49,MATCH(orders!$D621,products!$A$1:$A$49,0),MATCH(orders!I$1,products!$A$1:$G$1,0))="Rob","Robusta",IF(INDEX(products!$A$1:$G$49,MATCH(orders!$D621,products!$A$1:$A$49,0),MATCH(orders!I$1,products!$A$1:$G$1,0))="Exc","Excelsa",IF(INDEX(products!$A$1:$G$49,MATCH(orders!$D621,products!$A$1:$A$49,0),MATCH(orders!I$1,products!$A$1:$G$1,0))="Ara","Arabica","Liberica")))</f>
        <v>Liberica</v>
      </c>
      <c r="J621" s="26" t="str">
        <f>IF(INDEX(products!$A$1:$G$49,MATCH(orders!$D621,products!$A$1:$A$49,0),MATCH(orders!J$1,products!$A$1:$G$1,0))="M","Medium",IF(INDEX(products!$A$1:$G$49,MATCH(orders!$D621,products!$A$1:$A$49,0),MATCH(orders!J$1,products!$A$1:$G$1,0))="L","Light","Dark"))</f>
        <v>Dark</v>
      </c>
      <c r="K621" s="27">
        <f>INDEX(products!$A$1:$G$49,MATCH(orders!$D621,products!$A$1:$A$49,0),MATCH(orders!K$1,products!$A$1:$G$1,0))</f>
        <v>0.5</v>
      </c>
      <c r="L621" s="28">
        <f>INDEX(products!$A$1:$G$49,MATCH(orders!$D621,products!$A$1:$A$49,0),MATCH(orders!L$1,products!$A$1:$G$1,0))</f>
        <v>7.77</v>
      </c>
      <c r="M621" s="21">
        <f>E621*L621</f>
        <v>15.54</v>
      </c>
      <c r="N621" s="7" t="str">
        <f>VLOOKUP(orders!$F621,customers!B$1:I$1001,8,FALSE)</f>
        <v>Yes</v>
      </c>
    </row>
    <row r="622" spans="1:14" x14ac:dyDescent="0.3">
      <c r="A622" s="12" t="s">
        <v>3990</v>
      </c>
      <c r="B622" s="18">
        <v>44217</v>
      </c>
      <c r="C622" s="12" t="s">
        <v>4042</v>
      </c>
      <c r="D622" s="6" t="s">
        <v>6152</v>
      </c>
      <c r="E622" s="12">
        <v>6</v>
      </c>
      <c r="F622" s="12" t="str">
        <f>VLOOKUP(C622,customers!A$1:I$1001,2,FALSE)</f>
        <v>Linn Alaway</v>
      </c>
      <c r="G622" s="12" t="str">
        <f>IF(VLOOKUP(C622,customers!A$1:I$1001,3,FALSE)=0," ",VLOOKUP(C622,customers!A$1:I$1001,3,FALSE))</f>
        <v>lalawayhh@weather.com</v>
      </c>
      <c r="H622" s="12" t="str">
        <f>VLOOKUP(C622,customers!A$1:I$1001,7,FALSE)</f>
        <v>United States</v>
      </c>
      <c r="I622" s="15" t="str">
        <f>IF(INDEX(products!$A$1:$G$49,MATCH(orders!$D622,products!$A$1:$A$49,0),MATCH(orders!I$1,products!$A$1:$G$1,0))="Rob","Robusta",IF(INDEX(products!$A$1:$G$49,MATCH(orders!$D622,products!$A$1:$A$49,0),MATCH(orders!I$1,products!$A$1:$G$1,0))="Exc","Excelsa",IF(INDEX(products!$A$1:$G$49,MATCH(orders!$D622,products!$A$1:$A$49,0),MATCH(orders!I$1,products!$A$1:$G$1,0))="Ara","Arabica","Liberica")))</f>
        <v>Arabica</v>
      </c>
      <c r="J622" s="15" t="str">
        <f>IF(INDEX(products!$A$1:$G$49,MATCH(orders!$D622,products!$A$1:$A$49,0),MATCH(orders!J$1,products!$A$1:$G$1,0))="M","Medium",IF(INDEX(products!$A$1:$G$49,MATCH(orders!$D622,products!$A$1:$A$49,0),MATCH(orders!J$1,products!$A$1:$G$1,0))="L","Light","Dark"))</f>
        <v>Medium</v>
      </c>
      <c r="K622" s="24">
        <f>INDEX(products!$A$1:$G$49,MATCH(orders!$D622,products!$A$1:$A$49,0),MATCH(orders!K$1,products!$A$1:$G$1,0))</f>
        <v>0.2</v>
      </c>
      <c r="L622" s="25">
        <f>INDEX(products!$A$1:$G$49,MATCH(orders!$D622,products!$A$1:$A$49,0),MATCH(orders!L$1,products!$A$1:$G$1,0))</f>
        <v>3.375</v>
      </c>
      <c r="M622" s="22">
        <f>E622*L622</f>
        <v>20.25</v>
      </c>
      <c r="N622" s="6" t="str">
        <f>VLOOKUP(orders!$F622,customers!B$1:I$1001,8,FALSE)</f>
        <v>No</v>
      </c>
    </row>
    <row r="623" spans="1:14" x14ac:dyDescent="0.3">
      <c r="A623" s="2" t="s">
        <v>3996</v>
      </c>
      <c r="B623" s="17">
        <v>44006</v>
      </c>
      <c r="C623" s="2" t="s">
        <v>3997</v>
      </c>
      <c r="D623" s="7" t="s">
        <v>6140</v>
      </c>
      <c r="E623" s="2">
        <v>6</v>
      </c>
      <c r="F623" s="2" t="str">
        <f>VLOOKUP(C623,customers!A$1:I$1001,2,FALSE)</f>
        <v>Cordy Odgaard</v>
      </c>
      <c r="G623" s="2" t="str">
        <f>IF(VLOOKUP(C623,customers!A$1:I$1001,3,FALSE)=0," ",VLOOKUP(C623,customers!A$1:I$1001,3,FALSE))</f>
        <v>codgaardh9@nsw.gov.au</v>
      </c>
      <c r="H623" s="2" t="str">
        <f>VLOOKUP(C623,customers!A$1:I$1001,7,FALSE)</f>
        <v>United States</v>
      </c>
      <c r="I623" s="26" t="str">
        <f>IF(INDEX(products!$A$1:$G$49,MATCH(orders!$D623,products!$A$1:$A$49,0),MATCH(orders!I$1,products!$A$1:$G$1,0))="Rob","Robusta",IF(INDEX(products!$A$1:$G$49,MATCH(orders!$D623,products!$A$1:$A$49,0),MATCH(orders!I$1,products!$A$1:$G$1,0))="Exc","Excelsa",IF(INDEX(products!$A$1:$G$49,MATCH(orders!$D623,products!$A$1:$A$49,0),MATCH(orders!I$1,products!$A$1:$G$1,0))="Ara","Arabica","Liberica")))</f>
        <v>Arabica</v>
      </c>
      <c r="J623" s="26" t="str">
        <f>IF(INDEX(products!$A$1:$G$49,MATCH(orders!$D623,products!$A$1:$A$49,0),MATCH(orders!J$1,products!$A$1:$G$1,0))="M","Medium",IF(INDEX(products!$A$1:$G$49,MATCH(orders!$D623,products!$A$1:$A$49,0),MATCH(orders!J$1,products!$A$1:$G$1,0))="L","Light","Dark"))</f>
        <v>Light</v>
      </c>
      <c r="K623" s="27">
        <f>INDEX(products!$A$1:$G$49,MATCH(orders!$D623,products!$A$1:$A$49,0),MATCH(orders!K$1,products!$A$1:$G$1,0))</f>
        <v>1</v>
      </c>
      <c r="L623" s="28">
        <f>INDEX(products!$A$1:$G$49,MATCH(orders!$D623,products!$A$1:$A$49,0),MATCH(orders!L$1,products!$A$1:$G$1,0))</f>
        <v>12.95</v>
      </c>
      <c r="M623" s="21">
        <f>E623*L623</f>
        <v>77.699999999999989</v>
      </c>
      <c r="N623" s="7" t="str">
        <f>VLOOKUP(orders!$F623,customers!B$1:I$1001,8,FALSE)</f>
        <v>No</v>
      </c>
    </row>
    <row r="624" spans="1:14" x14ac:dyDescent="0.3">
      <c r="A624" s="12" t="s">
        <v>4002</v>
      </c>
      <c r="B624" s="18">
        <v>43527</v>
      </c>
      <c r="C624" s="12" t="s">
        <v>4003</v>
      </c>
      <c r="D624" s="6" t="s">
        <v>6181</v>
      </c>
      <c r="E624" s="12">
        <v>4</v>
      </c>
      <c r="F624" s="12" t="str">
        <f>VLOOKUP(C624,customers!A$1:I$1001,2,FALSE)</f>
        <v>Bertine Byrd</v>
      </c>
      <c r="G624" s="12" t="str">
        <f>IF(VLOOKUP(C624,customers!A$1:I$1001,3,FALSE)=0," ",VLOOKUP(C624,customers!A$1:I$1001,3,FALSE))</f>
        <v>bbyrdha@4shared.com</v>
      </c>
      <c r="H624" s="12" t="str">
        <f>VLOOKUP(C624,customers!A$1:I$1001,7,FALSE)</f>
        <v>United States</v>
      </c>
      <c r="I624" s="15" t="str">
        <f>IF(INDEX(products!$A$1:$G$49,MATCH(orders!$D624,products!$A$1:$A$49,0),MATCH(orders!I$1,products!$A$1:$G$1,0))="Rob","Robusta",IF(INDEX(products!$A$1:$G$49,MATCH(orders!$D624,products!$A$1:$A$49,0),MATCH(orders!I$1,products!$A$1:$G$1,0))="Exc","Excelsa",IF(INDEX(products!$A$1:$G$49,MATCH(orders!$D624,products!$A$1:$A$49,0),MATCH(orders!I$1,products!$A$1:$G$1,0))="Ara","Arabica","Liberica")))</f>
        <v>Liberica</v>
      </c>
      <c r="J624" s="15" t="str">
        <f>IF(INDEX(products!$A$1:$G$49,MATCH(orders!$D624,products!$A$1:$A$49,0),MATCH(orders!J$1,products!$A$1:$G$1,0))="M","Medium",IF(INDEX(products!$A$1:$G$49,MATCH(orders!$D624,products!$A$1:$A$49,0),MATCH(orders!J$1,products!$A$1:$G$1,0))="L","Light","Dark"))</f>
        <v>Medium</v>
      </c>
      <c r="K624" s="24">
        <f>INDEX(products!$A$1:$G$49,MATCH(orders!$D624,products!$A$1:$A$49,0),MATCH(orders!K$1,products!$A$1:$G$1,0))</f>
        <v>2.5</v>
      </c>
      <c r="L624" s="25">
        <f>INDEX(products!$A$1:$G$49,MATCH(orders!$D624,products!$A$1:$A$49,0),MATCH(orders!L$1,products!$A$1:$G$1,0))</f>
        <v>33.464999999999996</v>
      </c>
      <c r="M624" s="22">
        <f>E624*L624</f>
        <v>133.85999999999999</v>
      </c>
      <c r="N624" s="6" t="str">
        <f>VLOOKUP(orders!$F624,customers!B$1:I$1001,8,FALSE)</f>
        <v>No</v>
      </c>
    </row>
    <row r="625" spans="1:14" x14ac:dyDescent="0.3">
      <c r="A625" s="2" t="s">
        <v>4007</v>
      </c>
      <c r="B625" s="17">
        <v>44224</v>
      </c>
      <c r="C625" s="2" t="s">
        <v>4008</v>
      </c>
      <c r="D625" s="7" t="s">
        <v>6183</v>
      </c>
      <c r="E625" s="2">
        <v>1</v>
      </c>
      <c r="F625" s="2" t="str">
        <f>VLOOKUP(C625,customers!A$1:I$1001,2,FALSE)</f>
        <v>Nelie Garnson</v>
      </c>
      <c r="G625" s="2" t="str">
        <f>IF(VLOOKUP(C625,customers!A$1:I$1001,3,FALSE)=0," ",VLOOKUP(C625,customers!A$1:I$1001,3,FALSE))</f>
        <v xml:space="preserve"> </v>
      </c>
      <c r="H625" s="2" t="str">
        <f>VLOOKUP(C625,customers!A$1:I$1001,7,FALSE)</f>
        <v>United Kingdom</v>
      </c>
      <c r="I625" s="26" t="str">
        <f>IF(INDEX(products!$A$1:$G$49,MATCH(orders!$D625,products!$A$1:$A$49,0),MATCH(orders!I$1,products!$A$1:$G$1,0))="Rob","Robusta",IF(INDEX(products!$A$1:$G$49,MATCH(orders!$D625,products!$A$1:$A$49,0),MATCH(orders!I$1,products!$A$1:$G$1,0))="Exc","Excelsa",IF(INDEX(products!$A$1:$G$49,MATCH(orders!$D625,products!$A$1:$A$49,0),MATCH(orders!I$1,products!$A$1:$G$1,0))="Ara","Arabica","Liberica")))</f>
        <v>Excelsa</v>
      </c>
      <c r="J625" s="26" t="str">
        <f>IF(INDEX(products!$A$1:$G$49,MATCH(orders!$D625,products!$A$1:$A$49,0),MATCH(orders!J$1,products!$A$1:$G$1,0))="M","Medium",IF(INDEX(products!$A$1:$G$49,MATCH(orders!$D625,products!$A$1:$A$49,0),MATCH(orders!J$1,products!$A$1:$G$1,0))="L","Light","Dark"))</f>
        <v>Dark</v>
      </c>
      <c r="K625" s="27">
        <f>INDEX(products!$A$1:$G$49,MATCH(orders!$D625,products!$A$1:$A$49,0),MATCH(orders!K$1,products!$A$1:$G$1,0))</f>
        <v>1</v>
      </c>
      <c r="L625" s="28">
        <f>INDEX(products!$A$1:$G$49,MATCH(orders!$D625,products!$A$1:$A$49,0),MATCH(orders!L$1,products!$A$1:$G$1,0))</f>
        <v>12.15</v>
      </c>
      <c r="M625" s="21">
        <f>E625*L625</f>
        <v>12.15</v>
      </c>
      <c r="N625" s="7" t="str">
        <f>VLOOKUP(orders!$F625,customers!B$1:I$1001,8,FALSE)</f>
        <v>No</v>
      </c>
    </row>
    <row r="626" spans="1:14" x14ac:dyDescent="0.3">
      <c r="A626" s="12" t="s">
        <v>4012</v>
      </c>
      <c r="B626" s="18">
        <v>44010</v>
      </c>
      <c r="C626" s="12" t="s">
        <v>4013</v>
      </c>
      <c r="D626" s="6" t="s">
        <v>6166</v>
      </c>
      <c r="E626" s="12">
        <v>2</v>
      </c>
      <c r="F626" s="12" t="str">
        <f>VLOOKUP(C626,customers!A$1:I$1001,2,FALSE)</f>
        <v>Dianne Chardin</v>
      </c>
      <c r="G626" s="12" t="str">
        <f>IF(VLOOKUP(C626,customers!A$1:I$1001,3,FALSE)=0," ",VLOOKUP(C626,customers!A$1:I$1001,3,FALSE))</f>
        <v>dchardinhc@nhs.uk</v>
      </c>
      <c r="H626" s="12" t="str">
        <f>VLOOKUP(C626,customers!A$1:I$1001,7,FALSE)</f>
        <v>Ireland</v>
      </c>
      <c r="I626" s="15" t="str">
        <f>IF(INDEX(products!$A$1:$G$49,MATCH(orders!$D626,products!$A$1:$A$49,0),MATCH(orders!I$1,products!$A$1:$G$1,0))="Rob","Robusta",IF(INDEX(products!$A$1:$G$49,MATCH(orders!$D626,products!$A$1:$A$49,0),MATCH(orders!I$1,products!$A$1:$G$1,0))="Exc","Excelsa",IF(INDEX(products!$A$1:$G$49,MATCH(orders!$D626,products!$A$1:$A$49,0),MATCH(orders!I$1,products!$A$1:$G$1,0))="Ara","Arabica","Liberica")))</f>
        <v>Excelsa</v>
      </c>
      <c r="J626" s="15" t="str">
        <f>IF(INDEX(products!$A$1:$G$49,MATCH(orders!$D626,products!$A$1:$A$49,0),MATCH(orders!J$1,products!$A$1:$G$1,0))="M","Medium",IF(INDEX(products!$A$1:$G$49,MATCH(orders!$D626,products!$A$1:$A$49,0),MATCH(orders!J$1,products!$A$1:$G$1,0))="L","Light","Dark"))</f>
        <v>Medium</v>
      </c>
      <c r="K626" s="24">
        <f>INDEX(products!$A$1:$G$49,MATCH(orders!$D626,products!$A$1:$A$49,0),MATCH(orders!K$1,products!$A$1:$G$1,0))</f>
        <v>2.5</v>
      </c>
      <c r="L626" s="25">
        <f>INDEX(products!$A$1:$G$49,MATCH(orders!$D626,products!$A$1:$A$49,0),MATCH(orders!L$1,products!$A$1:$G$1,0))</f>
        <v>31.624999999999996</v>
      </c>
      <c r="M626" s="22">
        <f>E626*L626</f>
        <v>63.249999999999993</v>
      </c>
      <c r="N626" s="6" t="str">
        <f>VLOOKUP(orders!$F626,customers!B$1:I$1001,8,FALSE)</f>
        <v>Yes</v>
      </c>
    </row>
    <row r="627" spans="1:14" x14ac:dyDescent="0.3">
      <c r="A627" s="2" t="s">
        <v>4017</v>
      </c>
      <c r="B627" s="17">
        <v>44017</v>
      </c>
      <c r="C627" s="2" t="s">
        <v>4018</v>
      </c>
      <c r="D627" s="7" t="s">
        <v>6173</v>
      </c>
      <c r="E627" s="2">
        <v>5</v>
      </c>
      <c r="F627" s="2" t="str">
        <f>VLOOKUP(C627,customers!A$1:I$1001,2,FALSE)</f>
        <v>Hailee Radbone</v>
      </c>
      <c r="G627" s="2" t="str">
        <f>IF(VLOOKUP(C627,customers!A$1:I$1001,3,FALSE)=0," ",VLOOKUP(C627,customers!A$1:I$1001,3,FALSE))</f>
        <v>hradbonehd@newsvine.com</v>
      </c>
      <c r="H627" s="2" t="str">
        <f>VLOOKUP(C627,customers!A$1:I$1001,7,FALSE)</f>
        <v>United States</v>
      </c>
      <c r="I627" s="26" t="str">
        <f>IF(INDEX(products!$A$1:$G$49,MATCH(orders!$D627,products!$A$1:$A$49,0),MATCH(orders!I$1,products!$A$1:$G$1,0))="Rob","Robusta",IF(INDEX(products!$A$1:$G$49,MATCH(orders!$D627,products!$A$1:$A$49,0),MATCH(orders!I$1,products!$A$1:$G$1,0))="Exc","Excelsa",IF(INDEX(products!$A$1:$G$49,MATCH(orders!$D627,products!$A$1:$A$49,0),MATCH(orders!I$1,products!$A$1:$G$1,0))="Ara","Arabica","Liberica")))</f>
        <v>Robusta</v>
      </c>
      <c r="J627" s="26" t="str">
        <f>IF(INDEX(products!$A$1:$G$49,MATCH(orders!$D627,products!$A$1:$A$49,0),MATCH(orders!J$1,products!$A$1:$G$1,0))="M","Medium",IF(INDEX(products!$A$1:$G$49,MATCH(orders!$D627,products!$A$1:$A$49,0),MATCH(orders!J$1,products!$A$1:$G$1,0))="L","Light","Dark"))</f>
        <v>Light</v>
      </c>
      <c r="K627" s="27">
        <f>INDEX(products!$A$1:$G$49,MATCH(orders!$D627,products!$A$1:$A$49,0),MATCH(orders!K$1,products!$A$1:$G$1,0))</f>
        <v>0.5</v>
      </c>
      <c r="L627" s="28">
        <f>INDEX(products!$A$1:$G$49,MATCH(orders!$D627,products!$A$1:$A$49,0),MATCH(orders!L$1,products!$A$1:$G$1,0))</f>
        <v>7.169999999999999</v>
      </c>
      <c r="M627" s="21">
        <f>E627*L627</f>
        <v>35.849999999999994</v>
      </c>
      <c r="N627" s="7" t="str">
        <f>VLOOKUP(orders!$F627,customers!B$1:I$1001,8,FALSE)</f>
        <v>No</v>
      </c>
    </row>
    <row r="628" spans="1:14" x14ac:dyDescent="0.3">
      <c r="A628" s="12" t="s">
        <v>4023</v>
      </c>
      <c r="B628" s="18">
        <v>43526</v>
      </c>
      <c r="C628" s="12" t="s">
        <v>4024</v>
      </c>
      <c r="D628" s="6" t="s">
        <v>6175</v>
      </c>
      <c r="E628" s="12">
        <v>3</v>
      </c>
      <c r="F628" s="12" t="str">
        <f>VLOOKUP(C628,customers!A$1:I$1001,2,FALSE)</f>
        <v>Wallis Bernth</v>
      </c>
      <c r="G628" s="12" t="str">
        <f>IF(VLOOKUP(C628,customers!A$1:I$1001,3,FALSE)=0," ",VLOOKUP(C628,customers!A$1:I$1001,3,FALSE))</f>
        <v>wbernthhe@miitbeian.gov.cn</v>
      </c>
      <c r="H628" s="12" t="str">
        <f>VLOOKUP(C628,customers!A$1:I$1001,7,FALSE)</f>
        <v>United States</v>
      </c>
      <c r="I628" s="15" t="str">
        <f>IF(INDEX(products!$A$1:$G$49,MATCH(orders!$D628,products!$A$1:$A$49,0),MATCH(orders!I$1,products!$A$1:$G$1,0))="Rob","Robusta",IF(INDEX(products!$A$1:$G$49,MATCH(orders!$D628,products!$A$1:$A$49,0),MATCH(orders!I$1,products!$A$1:$G$1,0))="Exc","Excelsa",IF(INDEX(products!$A$1:$G$49,MATCH(orders!$D628,products!$A$1:$A$49,0),MATCH(orders!I$1,products!$A$1:$G$1,0))="Ara","Arabica","Liberica")))</f>
        <v>Arabica</v>
      </c>
      <c r="J628" s="15" t="str">
        <f>IF(INDEX(products!$A$1:$G$49,MATCH(orders!$D628,products!$A$1:$A$49,0),MATCH(orders!J$1,products!$A$1:$G$1,0))="M","Medium",IF(INDEX(products!$A$1:$G$49,MATCH(orders!$D628,products!$A$1:$A$49,0),MATCH(orders!J$1,products!$A$1:$G$1,0))="L","Light","Dark"))</f>
        <v>Medium</v>
      </c>
      <c r="K628" s="24">
        <f>INDEX(products!$A$1:$G$49,MATCH(orders!$D628,products!$A$1:$A$49,0),MATCH(orders!K$1,products!$A$1:$G$1,0))</f>
        <v>2.5</v>
      </c>
      <c r="L628" s="25">
        <f>INDEX(products!$A$1:$G$49,MATCH(orders!$D628,products!$A$1:$A$49,0),MATCH(orders!L$1,products!$A$1:$G$1,0))</f>
        <v>25.874999999999996</v>
      </c>
      <c r="M628" s="22">
        <f>E628*L628</f>
        <v>77.624999999999986</v>
      </c>
      <c r="N628" s="6" t="str">
        <f>VLOOKUP(orders!$F628,customers!B$1:I$1001,8,FALSE)</f>
        <v>No</v>
      </c>
    </row>
    <row r="629" spans="1:14" x14ac:dyDescent="0.3">
      <c r="A629" s="2" t="s">
        <v>4029</v>
      </c>
      <c r="B629" s="17">
        <v>44682</v>
      </c>
      <c r="C629" s="2" t="s">
        <v>4030</v>
      </c>
      <c r="D629" s="7" t="s">
        <v>6166</v>
      </c>
      <c r="E629" s="2">
        <v>2</v>
      </c>
      <c r="F629" s="2" t="str">
        <f>VLOOKUP(C629,customers!A$1:I$1001,2,FALSE)</f>
        <v>Byron Acarson</v>
      </c>
      <c r="G629" s="2" t="str">
        <f>IF(VLOOKUP(C629,customers!A$1:I$1001,3,FALSE)=0," ",VLOOKUP(C629,customers!A$1:I$1001,3,FALSE))</f>
        <v>bacarsonhf@cnn.com</v>
      </c>
      <c r="H629" s="2" t="str">
        <f>VLOOKUP(C629,customers!A$1:I$1001,7,FALSE)</f>
        <v>United States</v>
      </c>
      <c r="I629" s="26" t="str">
        <f>IF(INDEX(products!$A$1:$G$49,MATCH(orders!$D629,products!$A$1:$A$49,0),MATCH(orders!I$1,products!$A$1:$G$1,0))="Rob","Robusta",IF(INDEX(products!$A$1:$G$49,MATCH(orders!$D629,products!$A$1:$A$49,0),MATCH(orders!I$1,products!$A$1:$G$1,0))="Exc","Excelsa",IF(INDEX(products!$A$1:$G$49,MATCH(orders!$D629,products!$A$1:$A$49,0),MATCH(orders!I$1,products!$A$1:$G$1,0))="Ara","Arabica","Liberica")))</f>
        <v>Excelsa</v>
      </c>
      <c r="J629" s="26" t="str">
        <f>IF(INDEX(products!$A$1:$G$49,MATCH(orders!$D629,products!$A$1:$A$49,0),MATCH(orders!J$1,products!$A$1:$G$1,0))="M","Medium",IF(INDEX(products!$A$1:$G$49,MATCH(orders!$D629,products!$A$1:$A$49,0),MATCH(orders!J$1,products!$A$1:$G$1,0))="L","Light","Dark"))</f>
        <v>Medium</v>
      </c>
      <c r="K629" s="27">
        <f>INDEX(products!$A$1:$G$49,MATCH(orders!$D629,products!$A$1:$A$49,0),MATCH(orders!K$1,products!$A$1:$G$1,0))</f>
        <v>2.5</v>
      </c>
      <c r="L629" s="28">
        <f>INDEX(products!$A$1:$G$49,MATCH(orders!$D629,products!$A$1:$A$49,0),MATCH(orders!L$1,products!$A$1:$G$1,0))</f>
        <v>31.624999999999996</v>
      </c>
      <c r="M629" s="21">
        <f>E629*L629</f>
        <v>63.249999999999993</v>
      </c>
      <c r="N629" s="7" t="str">
        <f>VLOOKUP(orders!$F629,customers!B$1:I$1001,8,FALSE)</f>
        <v>Yes</v>
      </c>
    </row>
    <row r="630" spans="1:14" x14ac:dyDescent="0.3">
      <c r="A630" s="12" t="s">
        <v>4035</v>
      </c>
      <c r="B630" s="18">
        <v>44680</v>
      </c>
      <c r="C630" s="12" t="s">
        <v>4036</v>
      </c>
      <c r="D630" s="6" t="s">
        <v>6184</v>
      </c>
      <c r="E630" s="12">
        <v>6</v>
      </c>
      <c r="F630" s="12" t="str">
        <f>VLOOKUP(C630,customers!A$1:I$1001,2,FALSE)</f>
        <v>Faunie Brigham</v>
      </c>
      <c r="G630" s="12" t="str">
        <f>IF(VLOOKUP(C630,customers!A$1:I$1001,3,FALSE)=0," ",VLOOKUP(C630,customers!A$1:I$1001,3,FALSE))</f>
        <v>fbrighamhg@blog.com</v>
      </c>
      <c r="H630" s="12" t="str">
        <f>VLOOKUP(C630,customers!A$1:I$1001,7,FALSE)</f>
        <v>Ireland</v>
      </c>
      <c r="I630" s="15" t="str">
        <f>IF(INDEX(products!$A$1:$G$49,MATCH(orders!$D630,products!$A$1:$A$49,0),MATCH(orders!I$1,products!$A$1:$G$1,0))="Rob","Robusta",IF(INDEX(products!$A$1:$G$49,MATCH(orders!$D630,products!$A$1:$A$49,0),MATCH(orders!I$1,products!$A$1:$G$1,0))="Exc","Excelsa",IF(INDEX(products!$A$1:$G$49,MATCH(orders!$D630,products!$A$1:$A$49,0),MATCH(orders!I$1,products!$A$1:$G$1,0))="Ara","Arabica","Liberica")))</f>
        <v>Excelsa</v>
      </c>
      <c r="J630" s="15" t="str">
        <f>IF(INDEX(products!$A$1:$G$49,MATCH(orders!$D630,products!$A$1:$A$49,0),MATCH(orders!J$1,products!$A$1:$G$1,0))="M","Medium",IF(INDEX(products!$A$1:$G$49,MATCH(orders!$D630,products!$A$1:$A$49,0),MATCH(orders!J$1,products!$A$1:$G$1,0))="L","Light","Dark"))</f>
        <v>Light</v>
      </c>
      <c r="K630" s="24">
        <f>INDEX(products!$A$1:$G$49,MATCH(orders!$D630,products!$A$1:$A$49,0),MATCH(orders!K$1,products!$A$1:$G$1,0))</f>
        <v>0.2</v>
      </c>
      <c r="L630" s="25">
        <f>INDEX(products!$A$1:$G$49,MATCH(orders!$D630,products!$A$1:$A$49,0),MATCH(orders!L$1,products!$A$1:$G$1,0))</f>
        <v>4.4550000000000001</v>
      </c>
      <c r="M630" s="22">
        <f>E630*L630</f>
        <v>26.73</v>
      </c>
      <c r="N630" s="6" t="str">
        <f>VLOOKUP(orders!$F630,customers!B$1:I$1001,8,FALSE)</f>
        <v>Yes</v>
      </c>
    </row>
    <row r="631" spans="1:14" x14ac:dyDescent="0.3">
      <c r="A631" s="2" t="s">
        <v>4035</v>
      </c>
      <c r="B631" s="17">
        <v>44680</v>
      </c>
      <c r="C631" s="2" t="s">
        <v>4036</v>
      </c>
      <c r="D631" s="7" t="s">
        <v>6169</v>
      </c>
      <c r="E631" s="2">
        <v>4</v>
      </c>
      <c r="F631" s="2" t="str">
        <f>VLOOKUP(C631,customers!A$1:I$1001,2,FALSE)</f>
        <v>Faunie Brigham</v>
      </c>
      <c r="G631" s="2" t="str">
        <f>IF(VLOOKUP(C631,customers!A$1:I$1001,3,FALSE)=0," ",VLOOKUP(C631,customers!A$1:I$1001,3,FALSE))</f>
        <v>fbrighamhg@blog.com</v>
      </c>
      <c r="H631" s="2" t="str">
        <f>VLOOKUP(C631,customers!A$1:I$1001,7,FALSE)</f>
        <v>Ireland</v>
      </c>
      <c r="I631" s="26" t="str">
        <f>IF(INDEX(products!$A$1:$G$49,MATCH(orders!$D631,products!$A$1:$A$49,0),MATCH(orders!I$1,products!$A$1:$G$1,0))="Rob","Robusta",IF(INDEX(products!$A$1:$G$49,MATCH(orders!$D631,products!$A$1:$A$49,0),MATCH(orders!I$1,products!$A$1:$G$1,0))="Exc","Excelsa",IF(INDEX(products!$A$1:$G$49,MATCH(orders!$D631,products!$A$1:$A$49,0),MATCH(orders!I$1,products!$A$1:$G$1,0))="Ara","Arabica","Liberica")))</f>
        <v>Liberica</v>
      </c>
      <c r="J631" s="26" t="str">
        <f>IF(INDEX(products!$A$1:$G$49,MATCH(orders!$D631,products!$A$1:$A$49,0),MATCH(orders!J$1,products!$A$1:$G$1,0))="M","Medium",IF(INDEX(products!$A$1:$G$49,MATCH(orders!$D631,products!$A$1:$A$49,0),MATCH(orders!J$1,products!$A$1:$G$1,0))="L","Light","Dark"))</f>
        <v>Dark</v>
      </c>
      <c r="K631" s="27">
        <f>INDEX(products!$A$1:$G$49,MATCH(orders!$D631,products!$A$1:$A$49,0),MATCH(orders!K$1,products!$A$1:$G$1,0))</f>
        <v>0.5</v>
      </c>
      <c r="L631" s="28">
        <f>INDEX(products!$A$1:$G$49,MATCH(orders!$D631,products!$A$1:$A$49,0),MATCH(orders!L$1,products!$A$1:$G$1,0))</f>
        <v>7.77</v>
      </c>
      <c r="M631" s="21">
        <f>E631*L631</f>
        <v>31.08</v>
      </c>
      <c r="N631" s="7" t="str">
        <f>VLOOKUP(orders!$F631,customers!B$1:I$1001,8,FALSE)</f>
        <v>Yes</v>
      </c>
    </row>
    <row r="632" spans="1:14" x14ac:dyDescent="0.3">
      <c r="A632" s="12" t="s">
        <v>4035</v>
      </c>
      <c r="B632" s="18">
        <v>44680</v>
      </c>
      <c r="C632" s="12" t="s">
        <v>4036</v>
      </c>
      <c r="D632" s="6" t="s">
        <v>6154</v>
      </c>
      <c r="E632" s="12">
        <v>1</v>
      </c>
      <c r="F632" s="12" t="str">
        <f>VLOOKUP(C632,customers!A$1:I$1001,2,FALSE)</f>
        <v>Faunie Brigham</v>
      </c>
      <c r="G632" s="12" t="str">
        <f>IF(VLOOKUP(C632,customers!A$1:I$1001,3,FALSE)=0," ",VLOOKUP(C632,customers!A$1:I$1001,3,FALSE))</f>
        <v>fbrighamhg@blog.com</v>
      </c>
      <c r="H632" s="12" t="str">
        <f>VLOOKUP(C632,customers!A$1:I$1001,7,FALSE)</f>
        <v>Ireland</v>
      </c>
      <c r="I632" s="15" t="str">
        <f>IF(INDEX(products!$A$1:$G$49,MATCH(orders!$D632,products!$A$1:$A$49,0),MATCH(orders!I$1,products!$A$1:$G$1,0))="Rob","Robusta",IF(INDEX(products!$A$1:$G$49,MATCH(orders!$D632,products!$A$1:$A$49,0),MATCH(orders!I$1,products!$A$1:$G$1,0))="Exc","Excelsa",IF(INDEX(products!$A$1:$G$49,MATCH(orders!$D632,products!$A$1:$A$49,0),MATCH(orders!I$1,products!$A$1:$G$1,0))="Ara","Arabica","Liberica")))</f>
        <v>Arabica</v>
      </c>
      <c r="J632" s="15" t="str">
        <f>IF(INDEX(products!$A$1:$G$49,MATCH(orders!$D632,products!$A$1:$A$49,0),MATCH(orders!J$1,products!$A$1:$G$1,0))="M","Medium",IF(INDEX(products!$A$1:$G$49,MATCH(orders!$D632,products!$A$1:$A$49,0),MATCH(orders!J$1,products!$A$1:$G$1,0))="L","Light","Dark"))</f>
        <v>Dark</v>
      </c>
      <c r="K632" s="24">
        <f>INDEX(products!$A$1:$G$49,MATCH(orders!$D632,products!$A$1:$A$49,0),MATCH(orders!K$1,products!$A$1:$G$1,0))</f>
        <v>0.2</v>
      </c>
      <c r="L632" s="25">
        <f>INDEX(products!$A$1:$G$49,MATCH(orders!$D632,products!$A$1:$A$49,0),MATCH(orders!L$1,products!$A$1:$G$1,0))</f>
        <v>2.9849999999999999</v>
      </c>
      <c r="M632" s="22">
        <f>E632*L632</f>
        <v>2.9849999999999999</v>
      </c>
      <c r="N632" s="6" t="str">
        <f>VLOOKUP(orders!$F632,customers!B$1:I$1001,8,FALSE)</f>
        <v>Yes</v>
      </c>
    </row>
    <row r="633" spans="1:14" x14ac:dyDescent="0.3">
      <c r="A633" s="2" t="s">
        <v>4035</v>
      </c>
      <c r="B633" s="17">
        <v>44680</v>
      </c>
      <c r="C633" s="2" t="s">
        <v>4036</v>
      </c>
      <c r="D633" s="7" t="s">
        <v>6149</v>
      </c>
      <c r="E633" s="2">
        <v>5</v>
      </c>
      <c r="F633" s="2" t="str">
        <f>VLOOKUP(C633,customers!A$1:I$1001,2,FALSE)</f>
        <v>Faunie Brigham</v>
      </c>
      <c r="G633" s="2" t="str">
        <f>IF(VLOOKUP(C633,customers!A$1:I$1001,3,FALSE)=0," ",VLOOKUP(C633,customers!A$1:I$1001,3,FALSE))</f>
        <v>fbrighamhg@blog.com</v>
      </c>
      <c r="H633" s="2" t="str">
        <f>VLOOKUP(C633,customers!A$1:I$1001,7,FALSE)</f>
        <v>Ireland</v>
      </c>
      <c r="I633" s="26" t="str">
        <f>IF(INDEX(products!$A$1:$G$49,MATCH(orders!$D633,products!$A$1:$A$49,0),MATCH(orders!I$1,products!$A$1:$G$1,0))="Rob","Robusta",IF(INDEX(products!$A$1:$G$49,MATCH(orders!$D633,products!$A$1:$A$49,0),MATCH(orders!I$1,products!$A$1:$G$1,0))="Exc","Excelsa",IF(INDEX(products!$A$1:$G$49,MATCH(orders!$D633,products!$A$1:$A$49,0),MATCH(orders!I$1,products!$A$1:$G$1,0))="Ara","Arabica","Liberica")))</f>
        <v>Robusta</v>
      </c>
      <c r="J633" s="26" t="str">
        <f>IF(INDEX(products!$A$1:$G$49,MATCH(orders!$D633,products!$A$1:$A$49,0),MATCH(orders!J$1,products!$A$1:$G$1,0))="M","Medium",IF(INDEX(products!$A$1:$G$49,MATCH(orders!$D633,products!$A$1:$A$49,0),MATCH(orders!J$1,products!$A$1:$G$1,0))="L","Light","Dark"))</f>
        <v>Dark</v>
      </c>
      <c r="K633" s="27">
        <f>INDEX(products!$A$1:$G$49,MATCH(orders!$D633,products!$A$1:$A$49,0),MATCH(orders!K$1,products!$A$1:$G$1,0))</f>
        <v>2.5</v>
      </c>
      <c r="L633" s="28">
        <f>INDEX(products!$A$1:$G$49,MATCH(orders!$D633,products!$A$1:$A$49,0),MATCH(orders!L$1,products!$A$1:$G$1,0))</f>
        <v>20.584999999999997</v>
      </c>
      <c r="M633" s="21">
        <f>E633*L633</f>
        <v>102.92499999999998</v>
      </c>
      <c r="N633" s="7" t="str">
        <f>VLOOKUP(orders!$F633,customers!B$1:I$1001,8,FALSE)</f>
        <v>Yes</v>
      </c>
    </row>
    <row r="634" spans="1:14" x14ac:dyDescent="0.3">
      <c r="A634" s="12" t="s">
        <v>4056</v>
      </c>
      <c r="B634" s="18">
        <v>44049</v>
      </c>
      <c r="C634" s="12" t="s">
        <v>4057</v>
      </c>
      <c r="D634" s="6" t="s">
        <v>6176</v>
      </c>
      <c r="E634" s="12">
        <v>4</v>
      </c>
      <c r="F634" s="12" t="str">
        <f>VLOOKUP(C634,customers!A$1:I$1001,2,FALSE)</f>
        <v>Marjorie Yoxen</v>
      </c>
      <c r="G634" s="12" t="str">
        <f>IF(VLOOKUP(C634,customers!A$1:I$1001,3,FALSE)=0," ",VLOOKUP(C634,customers!A$1:I$1001,3,FALSE))</f>
        <v>myoxenhk@google.com</v>
      </c>
      <c r="H634" s="12" t="str">
        <f>VLOOKUP(C634,customers!A$1:I$1001,7,FALSE)</f>
        <v>United States</v>
      </c>
      <c r="I634" s="15" t="str">
        <f>IF(INDEX(products!$A$1:$G$49,MATCH(orders!$D634,products!$A$1:$A$49,0),MATCH(orders!I$1,products!$A$1:$G$1,0))="Rob","Robusta",IF(INDEX(products!$A$1:$G$49,MATCH(orders!$D634,products!$A$1:$A$49,0),MATCH(orders!I$1,products!$A$1:$G$1,0))="Exc","Excelsa",IF(INDEX(products!$A$1:$G$49,MATCH(orders!$D634,products!$A$1:$A$49,0),MATCH(orders!I$1,products!$A$1:$G$1,0))="Ara","Arabica","Liberica")))</f>
        <v>Excelsa</v>
      </c>
      <c r="J634" s="15" t="str">
        <f>IF(INDEX(products!$A$1:$G$49,MATCH(orders!$D634,products!$A$1:$A$49,0),MATCH(orders!J$1,products!$A$1:$G$1,0))="M","Medium",IF(INDEX(products!$A$1:$G$49,MATCH(orders!$D634,products!$A$1:$A$49,0),MATCH(orders!J$1,products!$A$1:$G$1,0))="L","Light","Dark"))</f>
        <v>Light</v>
      </c>
      <c r="K634" s="24">
        <f>INDEX(products!$A$1:$G$49,MATCH(orders!$D634,products!$A$1:$A$49,0),MATCH(orders!K$1,products!$A$1:$G$1,0))</f>
        <v>0.5</v>
      </c>
      <c r="L634" s="25">
        <f>INDEX(products!$A$1:$G$49,MATCH(orders!$D634,products!$A$1:$A$49,0),MATCH(orders!L$1,products!$A$1:$G$1,0))</f>
        <v>8.91</v>
      </c>
      <c r="M634" s="22">
        <f>E634*L634</f>
        <v>35.64</v>
      </c>
      <c r="N634" s="6" t="str">
        <f>VLOOKUP(orders!$F634,customers!B$1:I$1001,8,FALSE)</f>
        <v>No</v>
      </c>
    </row>
    <row r="635" spans="1:14" x14ac:dyDescent="0.3">
      <c r="A635" s="2" t="s">
        <v>4062</v>
      </c>
      <c r="B635" s="17">
        <v>43820</v>
      </c>
      <c r="C635" s="2" t="s">
        <v>4063</v>
      </c>
      <c r="D635" s="7" t="s">
        <v>6179</v>
      </c>
      <c r="E635" s="2">
        <v>4</v>
      </c>
      <c r="F635" s="2" t="str">
        <f>VLOOKUP(C635,customers!A$1:I$1001,2,FALSE)</f>
        <v>Gaspar McGavin</v>
      </c>
      <c r="G635" s="2" t="str">
        <f>IF(VLOOKUP(C635,customers!A$1:I$1001,3,FALSE)=0," ",VLOOKUP(C635,customers!A$1:I$1001,3,FALSE))</f>
        <v>gmcgavinhl@histats.com</v>
      </c>
      <c r="H635" s="2" t="str">
        <f>VLOOKUP(C635,customers!A$1:I$1001,7,FALSE)</f>
        <v>United States</v>
      </c>
      <c r="I635" s="26" t="str">
        <f>IF(INDEX(products!$A$1:$G$49,MATCH(orders!$D635,products!$A$1:$A$49,0),MATCH(orders!I$1,products!$A$1:$G$1,0))="Rob","Robusta",IF(INDEX(products!$A$1:$G$49,MATCH(orders!$D635,products!$A$1:$A$49,0),MATCH(orders!I$1,products!$A$1:$G$1,0))="Exc","Excelsa",IF(INDEX(products!$A$1:$G$49,MATCH(orders!$D635,products!$A$1:$A$49,0),MATCH(orders!I$1,products!$A$1:$G$1,0))="Ara","Arabica","Liberica")))</f>
        <v>Robusta</v>
      </c>
      <c r="J635" s="26" t="str">
        <f>IF(INDEX(products!$A$1:$G$49,MATCH(orders!$D635,products!$A$1:$A$49,0),MATCH(orders!J$1,products!$A$1:$G$1,0))="M","Medium",IF(INDEX(products!$A$1:$G$49,MATCH(orders!$D635,products!$A$1:$A$49,0),MATCH(orders!J$1,products!$A$1:$G$1,0))="L","Light","Dark"))</f>
        <v>Light</v>
      </c>
      <c r="K635" s="27">
        <f>INDEX(products!$A$1:$G$49,MATCH(orders!$D635,products!$A$1:$A$49,0),MATCH(orders!K$1,products!$A$1:$G$1,0))</f>
        <v>1</v>
      </c>
      <c r="L635" s="28">
        <f>INDEX(products!$A$1:$G$49,MATCH(orders!$D635,products!$A$1:$A$49,0),MATCH(orders!L$1,products!$A$1:$G$1,0))</f>
        <v>11.95</v>
      </c>
      <c r="M635" s="21">
        <f>E635*L635</f>
        <v>47.8</v>
      </c>
      <c r="N635" s="7" t="str">
        <f>VLOOKUP(orders!$F635,customers!B$1:I$1001,8,FALSE)</f>
        <v>No</v>
      </c>
    </row>
    <row r="636" spans="1:14" x14ac:dyDescent="0.3">
      <c r="A636" s="12" t="s">
        <v>4068</v>
      </c>
      <c r="B636" s="18">
        <v>43940</v>
      </c>
      <c r="C636" s="12" t="s">
        <v>4069</v>
      </c>
      <c r="D636" s="6" t="s">
        <v>6162</v>
      </c>
      <c r="E636" s="12">
        <v>3</v>
      </c>
      <c r="F636" s="12" t="str">
        <f>VLOOKUP(C636,customers!A$1:I$1001,2,FALSE)</f>
        <v>Lindy Uttermare</v>
      </c>
      <c r="G636" s="12" t="str">
        <f>IF(VLOOKUP(C636,customers!A$1:I$1001,3,FALSE)=0," ",VLOOKUP(C636,customers!A$1:I$1001,3,FALSE))</f>
        <v>luttermarehm@engadget.com</v>
      </c>
      <c r="H636" s="12" t="str">
        <f>VLOOKUP(C636,customers!A$1:I$1001,7,FALSE)</f>
        <v>United States</v>
      </c>
      <c r="I636" s="15" t="str">
        <f>IF(INDEX(products!$A$1:$G$49,MATCH(orders!$D636,products!$A$1:$A$49,0),MATCH(orders!I$1,products!$A$1:$G$1,0))="Rob","Robusta",IF(INDEX(products!$A$1:$G$49,MATCH(orders!$D636,products!$A$1:$A$49,0),MATCH(orders!I$1,products!$A$1:$G$1,0))="Exc","Excelsa",IF(INDEX(products!$A$1:$G$49,MATCH(orders!$D636,products!$A$1:$A$49,0),MATCH(orders!I$1,products!$A$1:$G$1,0))="Ara","Arabica","Liberica")))</f>
        <v>Liberica</v>
      </c>
      <c r="J636" s="15" t="str">
        <f>IF(INDEX(products!$A$1:$G$49,MATCH(orders!$D636,products!$A$1:$A$49,0),MATCH(orders!J$1,products!$A$1:$G$1,0))="M","Medium",IF(INDEX(products!$A$1:$G$49,MATCH(orders!$D636,products!$A$1:$A$49,0),MATCH(orders!J$1,products!$A$1:$G$1,0))="L","Light","Dark"))</f>
        <v>Medium</v>
      </c>
      <c r="K636" s="24">
        <f>INDEX(products!$A$1:$G$49,MATCH(orders!$D636,products!$A$1:$A$49,0),MATCH(orders!K$1,products!$A$1:$G$1,0))</f>
        <v>1</v>
      </c>
      <c r="L636" s="25">
        <f>INDEX(products!$A$1:$G$49,MATCH(orders!$D636,products!$A$1:$A$49,0),MATCH(orders!L$1,products!$A$1:$G$1,0))</f>
        <v>14.55</v>
      </c>
      <c r="M636" s="22">
        <f>E636*L636</f>
        <v>43.650000000000006</v>
      </c>
      <c r="N636" s="6" t="str">
        <f>VLOOKUP(orders!$F636,customers!B$1:I$1001,8,FALSE)</f>
        <v>No</v>
      </c>
    </row>
    <row r="637" spans="1:14" x14ac:dyDescent="0.3">
      <c r="A637" s="2" t="s">
        <v>4074</v>
      </c>
      <c r="B637" s="17">
        <v>44578</v>
      </c>
      <c r="C637" s="2" t="s">
        <v>4075</v>
      </c>
      <c r="D637" s="7" t="s">
        <v>6176</v>
      </c>
      <c r="E637" s="2">
        <v>4</v>
      </c>
      <c r="F637" s="2" t="str">
        <f>VLOOKUP(C637,customers!A$1:I$1001,2,FALSE)</f>
        <v>Eal D'Ambrogio</v>
      </c>
      <c r="G637" s="2" t="str">
        <f>IF(VLOOKUP(C637,customers!A$1:I$1001,3,FALSE)=0," ",VLOOKUP(C637,customers!A$1:I$1001,3,FALSE))</f>
        <v>edambrogiohn@techcrunch.com</v>
      </c>
      <c r="H637" s="2" t="str">
        <f>VLOOKUP(C637,customers!A$1:I$1001,7,FALSE)</f>
        <v>United States</v>
      </c>
      <c r="I637" s="26" t="str">
        <f>IF(INDEX(products!$A$1:$G$49,MATCH(orders!$D637,products!$A$1:$A$49,0),MATCH(orders!I$1,products!$A$1:$G$1,0))="Rob","Robusta",IF(INDEX(products!$A$1:$G$49,MATCH(orders!$D637,products!$A$1:$A$49,0),MATCH(orders!I$1,products!$A$1:$G$1,0))="Exc","Excelsa",IF(INDEX(products!$A$1:$G$49,MATCH(orders!$D637,products!$A$1:$A$49,0),MATCH(orders!I$1,products!$A$1:$G$1,0))="Ara","Arabica","Liberica")))</f>
        <v>Excelsa</v>
      </c>
      <c r="J637" s="26" t="str">
        <f>IF(INDEX(products!$A$1:$G$49,MATCH(orders!$D637,products!$A$1:$A$49,0),MATCH(orders!J$1,products!$A$1:$G$1,0))="M","Medium",IF(INDEX(products!$A$1:$G$49,MATCH(orders!$D637,products!$A$1:$A$49,0),MATCH(orders!J$1,products!$A$1:$G$1,0))="L","Light","Dark"))</f>
        <v>Light</v>
      </c>
      <c r="K637" s="27">
        <f>INDEX(products!$A$1:$G$49,MATCH(orders!$D637,products!$A$1:$A$49,0),MATCH(orders!K$1,products!$A$1:$G$1,0))</f>
        <v>0.5</v>
      </c>
      <c r="L637" s="28">
        <f>INDEX(products!$A$1:$G$49,MATCH(orders!$D637,products!$A$1:$A$49,0),MATCH(orders!L$1,products!$A$1:$G$1,0))</f>
        <v>8.91</v>
      </c>
      <c r="M637" s="21">
        <f>E637*L637</f>
        <v>35.64</v>
      </c>
      <c r="N637" s="7" t="str">
        <f>VLOOKUP(orders!$F637,customers!B$1:I$1001,8,FALSE)</f>
        <v>Yes</v>
      </c>
    </row>
    <row r="638" spans="1:14" x14ac:dyDescent="0.3">
      <c r="A638" s="12" t="s">
        <v>4080</v>
      </c>
      <c r="B638" s="18">
        <v>43487</v>
      </c>
      <c r="C638" s="12" t="s">
        <v>4081</v>
      </c>
      <c r="D638" s="6" t="s">
        <v>6170</v>
      </c>
      <c r="E638" s="12">
        <v>6</v>
      </c>
      <c r="F638" s="12" t="str">
        <f>VLOOKUP(C638,customers!A$1:I$1001,2,FALSE)</f>
        <v>Carolee Winchcombe</v>
      </c>
      <c r="G638" s="12" t="str">
        <f>IF(VLOOKUP(C638,customers!A$1:I$1001,3,FALSE)=0," ",VLOOKUP(C638,customers!A$1:I$1001,3,FALSE))</f>
        <v>cwinchcombeho@jiathis.com</v>
      </c>
      <c r="H638" s="12" t="str">
        <f>VLOOKUP(C638,customers!A$1:I$1001,7,FALSE)</f>
        <v>United States</v>
      </c>
      <c r="I638" s="15" t="str">
        <f>IF(INDEX(products!$A$1:$G$49,MATCH(orders!$D638,products!$A$1:$A$49,0),MATCH(orders!I$1,products!$A$1:$G$1,0))="Rob","Robusta",IF(INDEX(products!$A$1:$G$49,MATCH(orders!$D638,products!$A$1:$A$49,0),MATCH(orders!I$1,products!$A$1:$G$1,0))="Exc","Excelsa",IF(INDEX(products!$A$1:$G$49,MATCH(orders!$D638,products!$A$1:$A$49,0),MATCH(orders!I$1,products!$A$1:$G$1,0))="Ara","Arabica","Liberica")))</f>
        <v>Liberica</v>
      </c>
      <c r="J638" s="15" t="str">
        <f>IF(INDEX(products!$A$1:$G$49,MATCH(orders!$D638,products!$A$1:$A$49,0),MATCH(orders!J$1,products!$A$1:$G$1,0))="M","Medium",IF(INDEX(products!$A$1:$G$49,MATCH(orders!$D638,products!$A$1:$A$49,0),MATCH(orders!J$1,products!$A$1:$G$1,0))="L","Light","Dark"))</f>
        <v>Light</v>
      </c>
      <c r="K638" s="24">
        <f>INDEX(products!$A$1:$G$49,MATCH(orders!$D638,products!$A$1:$A$49,0),MATCH(orders!K$1,products!$A$1:$G$1,0))</f>
        <v>1</v>
      </c>
      <c r="L638" s="25">
        <f>INDEX(products!$A$1:$G$49,MATCH(orders!$D638,products!$A$1:$A$49,0),MATCH(orders!L$1,products!$A$1:$G$1,0))</f>
        <v>15.85</v>
      </c>
      <c r="M638" s="22">
        <f>E638*L638</f>
        <v>95.1</v>
      </c>
      <c r="N638" s="6" t="str">
        <f>VLOOKUP(orders!$F638,customers!B$1:I$1001,8,FALSE)</f>
        <v>Yes</v>
      </c>
    </row>
    <row r="639" spans="1:14" x14ac:dyDescent="0.3">
      <c r="A639" s="2" t="s">
        <v>4086</v>
      </c>
      <c r="B639" s="17">
        <v>43889</v>
      </c>
      <c r="C639" s="2" t="s">
        <v>4087</v>
      </c>
      <c r="D639" s="7" t="s">
        <v>6166</v>
      </c>
      <c r="E639" s="2">
        <v>1</v>
      </c>
      <c r="F639" s="2" t="str">
        <f>VLOOKUP(C639,customers!A$1:I$1001,2,FALSE)</f>
        <v>Benedikta Paumier</v>
      </c>
      <c r="G639" s="2" t="str">
        <f>IF(VLOOKUP(C639,customers!A$1:I$1001,3,FALSE)=0," ",VLOOKUP(C639,customers!A$1:I$1001,3,FALSE))</f>
        <v>bpaumierhp@umn.edu</v>
      </c>
      <c r="H639" s="2" t="str">
        <f>VLOOKUP(C639,customers!A$1:I$1001,7,FALSE)</f>
        <v>Ireland</v>
      </c>
      <c r="I639" s="26" t="str">
        <f>IF(INDEX(products!$A$1:$G$49,MATCH(orders!$D639,products!$A$1:$A$49,0),MATCH(orders!I$1,products!$A$1:$G$1,0))="Rob","Robusta",IF(INDEX(products!$A$1:$G$49,MATCH(orders!$D639,products!$A$1:$A$49,0),MATCH(orders!I$1,products!$A$1:$G$1,0))="Exc","Excelsa",IF(INDEX(products!$A$1:$G$49,MATCH(orders!$D639,products!$A$1:$A$49,0),MATCH(orders!I$1,products!$A$1:$G$1,0))="Ara","Arabica","Liberica")))</f>
        <v>Excelsa</v>
      </c>
      <c r="J639" s="26" t="str">
        <f>IF(INDEX(products!$A$1:$G$49,MATCH(orders!$D639,products!$A$1:$A$49,0),MATCH(orders!J$1,products!$A$1:$G$1,0))="M","Medium",IF(INDEX(products!$A$1:$G$49,MATCH(orders!$D639,products!$A$1:$A$49,0),MATCH(orders!J$1,products!$A$1:$G$1,0))="L","Light","Dark"))</f>
        <v>Medium</v>
      </c>
      <c r="K639" s="27">
        <f>INDEX(products!$A$1:$G$49,MATCH(orders!$D639,products!$A$1:$A$49,0),MATCH(orders!K$1,products!$A$1:$G$1,0))</f>
        <v>2.5</v>
      </c>
      <c r="L639" s="28">
        <f>INDEX(products!$A$1:$G$49,MATCH(orders!$D639,products!$A$1:$A$49,0),MATCH(orders!L$1,products!$A$1:$G$1,0))</f>
        <v>31.624999999999996</v>
      </c>
      <c r="M639" s="21">
        <f>E639*L639</f>
        <v>31.624999999999996</v>
      </c>
      <c r="N639" s="7" t="str">
        <f>VLOOKUP(orders!$F639,customers!B$1:I$1001,8,FALSE)</f>
        <v>Yes</v>
      </c>
    </row>
    <row r="640" spans="1:14" x14ac:dyDescent="0.3">
      <c r="A640" s="12" t="s">
        <v>4093</v>
      </c>
      <c r="B640" s="18">
        <v>43684</v>
      </c>
      <c r="C640" s="12" t="s">
        <v>4094</v>
      </c>
      <c r="D640" s="6" t="s">
        <v>6175</v>
      </c>
      <c r="E640" s="12">
        <v>3</v>
      </c>
      <c r="F640" s="12" t="str">
        <f>VLOOKUP(C640,customers!A$1:I$1001,2,FALSE)</f>
        <v>Neville Piatto</v>
      </c>
      <c r="G640" s="12" t="str">
        <f>IF(VLOOKUP(C640,customers!A$1:I$1001,3,FALSE)=0," ",VLOOKUP(C640,customers!A$1:I$1001,3,FALSE))</f>
        <v xml:space="preserve"> </v>
      </c>
      <c r="H640" s="12" t="str">
        <f>VLOOKUP(C640,customers!A$1:I$1001,7,FALSE)</f>
        <v>Ireland</v>
      </c>
      <c r="I640" s="15" t="str">
        <f>IF(INDEX(products!$A$1:$G$49,MATCH(orders!$D640,products!$A$1:$A$49,0),MATCH(orders!I$1,products!$A$1:$G$1,0))="Rob","Robusta",IF(INDEX(products!$A$1:$G$49,MATCH(orders!$D640,products!$A$1:$A$49,0),MATCH(orders!I$1,products!$A$1:$G$1,0))="Exc","Excelsa",IF(INDEX(products!$A$1:$G$49,MATCH(orders!$D640,products!$A$1:$A$49,0),MATCH(orders!I$1,products!$A$1:$G$1,0))="Ara","Arabica","Liberica")))</f>
        <v>Arabica</v>
      </c>
      <c r="J640" s="15" t="str">
        <f>IF(INDEX(products!$A$1:$G$49,MATCH(orders!$D640,products!$A$1:$A$49,0),MATCH(orders!J$1,products!$A$1:$G$1,0))="M","Medium",IF(INDEX(products!$A$1:$G$49,MATCH(orders!$D640,products!$A$1:$A$49,0),MATCH(orders!J$1,products!$A$1:$G$1,0))="L","Light","Dark"))</f>
        <v>Medium</v>
      </c>
      <c r="K640" s="24">
        <f>INDEX(products!$A$1:$G$49,MATCH(orders!$D640,products!$A$1:$A$49,0),MATCH(orders!K$1,products!$A$1:$G$1,0))</f>
        <v>2.5</v>
      </c>
      <c r="L640" s="25">
        <f>INDEX(products!$A$1:$G$49,MATCH(orders!$D640,products!$A$1:$A$49,0),MATCH(orders!L$1,products!$A$1:$G$1,0))</f>
        <v>25.874999999999996</v>
      </c>
      <c r="M640" s="22">
        <f>E640*L640</f>
        <v>77.624999999999986</v>
      </c>
      <c r="N640" s="6" t="str">
        <f>VLOOKUP(orders!$F640,customers!B$1:I$1001,8,FALSE)</f>
        <v>Yes</v>
      </c>
    </row>
    <row r="641" spans="1:14" x14ac:dyDescent="0.3">
      <c r="A641" s="2" t="s">
        <v>4098</v>
      </c>
      <c r="B641" s="17">
        <v>44331</v>
      </c>
      <c r="C641" s="2" t="s">
        <v>4099</v>
      </c>
      <c r="D641" s="7" t="s">
        <v>6150</v>
      </c>
      <c r="E641" s="2">
        <v>1</v>
      </c>
      <c r="F641" s="2" t="str">
        <f>VLOOKUP(C641,customers!A$1:I$1001,2,FALSE)</f>
        <v>Jeno Capey</v>
      </c>
      <c r="G641" s="2" t="str">
        <f>IF(VLOOKUP(C641,customers!A$1:I$1001,3,FALSE)=0," ",VLOOKUP(C641,customers!A$1:I$1001,3,FALSE))</f>
        <v>jcapeyhr@bravesites.com</v>
      </c>
      <c r="H641" s="2" t="str">
        <f>VLOOKUP(C641,customers!A$1:I$1001,7,FALSE)</f>
        <v>United States</v>
      </c>
      <c r="I641" s="26" t="str">
        <f>IF(INDEX(products!$A$1:$G$49,MATCH(orders!$D641,products!$A$1:$A$49,0),MATCH(orders!I$1,products!$A$1:$G$1,0))="Rob","Robusta",IF(INDEX(products!$A$1:$G$49,MATCH(orders!$D641,products!$A$1:$A$49,0),MATCH(orders!I$1,products!$A$1:$G$1,0))="Exc","Excelsa",IF(INDEX(products!$A$1:$G$49,MATCH(orders!$D641,products!$A$1:$A$49,0),MATCH(orders!I$1,products!$A$1:$G$1,0))="Ara","Arabica","Liberica")))</f>
        <v>Liberica</v>
      </c>
      <c r="J641" s="26" t="str">
        <f>IF(INDEX(products!$A$1:$G$49,MATCH(orders!$D641,products!$A$1:$A$49,0),MATCH(orders!J$1,products!$A$1:$G$1,0))="M","Medium",IF(INDEX(products!$A$1:$G$49,MATCH(orders!$D641,products!$A$1:$A$49,0),MATCH(orders!J$1,products!$A$1:$G$1,0))="L","Light","Dark"))</f>
        <v>Dark</v>
      </c>
      <c r="K641" s="27">
        <f>INDEX(products!$A$1:$G$49,MATCH(orders!$D641,products!$A$1:$A$49,0),MATCH(orders!K$1,products!$A$1:$G$1,0))</f>
        <v>0.2</v>
      </c>
      <c r="L641" s="28">
        <f>INDEX(products!$A$1:$G$49,MATCH(orders!$D641,products!$A$1:$A$49,0),MATCH(orders!L$1,products!$A$1:$G$1,0))</f>
        <v>3.8849999999999998</v>
      </c>
      <c r="M641" s="21">
        <f>E641*L641</f>
        <v>3.8849999999999998</v>
      </c>
      <c r="N641" s="7" t="str">
        <f>VLOOKUP(orders!$F641,customers!B$1:I$1001,8,FALSE)</f>
        <v>Yes</v>
      </c>
    </row>
    <row r="642" spans="1:14" x14ac:dyDescent="0.3">
      <c r="A642" s="12" t="s">
        <v>4104</v>
      </c>
      <c r="B642" s="18">
        <v>44547</v>
      </c>
      <c r="C642" s="12" t="s">
        <v>4152</v>
      </c>
      <c r="D642" s="6" t="s">
        <v>6142</v>
      </c>
      <c r="E642" s="12">
        <v>5</v>
      </c>
      <c r="F642" s="12" t="str">
        <f>VLOOKUP(C642,customers!A$1:I$1001,2,FALSE)</f>
        <v>Tuckie Mathonnet</v>
      </c>
      <c r="G642" s="12" t="str">
        <f>IF(VLOOKUP(C642,customers!A$1:I$1001,3,FALSE)=0," ",VLOOKUP(C642,customers!A$1:I$1001,3,FALSE))</f>
        <v>tmathonneti0@google.co.jp</v>
      </c>
      <c r="H642" s="12" t="str">
        <f>VLOOKUP(C642,customers!A$1:I$1001,7,FALSE)</f>
        <v>United States</v>
      </c>
      <c r="I642" s="15" t="str">
        <f>IF(INDEX(products!$A$1:$G$49,MATCH(orders!$D642,products!$A$1:$A$49,0),MATCH(orders!I$1,products!$A$1:$G$1,0))="Rob","Robusta",IF(INDEX(products!$A$1:$G$49,MATCH(orders!$D642,products!$A$1:$A$49,0),MATCH(orders!I$1,products!$A$1:$G$1,0))="Exc","Excelsa",IF(INDEX(products!$A$1:$G$49,MATCH(orders!$D642,products!$A$1:$A$49,0),MATCH(orders!I$1,products!$A$1:$G$1,0))="Ara","Arabica","Liberica")))</f>
        <v>Robusta</v>
      </c>
      <c r="J642" s="15" t="str">
        <f>IF(INDEX(products!$A$1:$G$49,MATCH(orders!$D642,products!$A$1:$A$49,0),MATCH(orders!J$1,products!$A$1:$G$1,0))="M","Medium",IF(INDEX(products!$A$1:$G$49,MATCH(orders!$D642,products!$A$1:$A$49,0),MATCH(orders!J$1,products!$A$1:$G$1,0))="L","Light","Dark"))</f>
        <v>Light</v>
      </c>
      <c r="K642" s="24">
        <f>INDEX(products!$A$1:$G$49,MATCH(orders!$D642,products!$A$1:$A$49,0),MATCH(orders!K$1,products!$A$1:$G$1,0))</f>
        <v>2.5</v>
      </c>
      <c r="L642" s="25">
        <f>INDEX(products!$A$1:$G$49,MATCH(orders!$D642,products!$A$1:$A$49,0),MATCH(orders!L$1,products!$A$1:$G$1,0))</f>
        <v>27.484999999999996</v>
      </c>
      <c r="M642" s="22">
        <f>E642*L642</f>
        <v>137.42499999999998</v>
      </c>
      <c r="N642" s="6" t="str">
        <f>VLOOKUP(orders!$F642,customers!B$1:I$1001,8,FALSE)</f>
        <v>No</v>
      </c>
    </row>
    <row r="643" spans="1:14" x14ac:dyDescent="0.3">
      <c r="A643" s="2" t="s">
        <v>4109</v>
      </c>
      <c r="B643" s="17">
        <v>44448</v>
      </c>
      <c r="C643" s="2" t="s">
        <v>4110</v>
      </c>
      <c r="D643" s="7" t="s">
        <v>6179</v>
      </c>
      <c r="E643" s="2">
        <v>3</v>
      </c>
      <c r="F643" s="2" t="str">
        <f>VLOOKUP(C643,customers!A$1:I$1001,2,FALSE)</f>
        <v>Yardley Basill</v>
      </c>
      <c r="G643" s="2" t="str">
        <f>IF(VLOOKUP(C643,customers!A$1:I$1001,3,FALSE)=0," ",VLOOKUP(C643,customers!A$1:I$1001,3,FALSE))</f>
        <v>ybasillht@theguardian.com</v>
      </c>
      <c r="H643" s="2" t="str">
        <f>VLOOKUP(C643,customers!A$1:I$1001,7,FALSE)</f>
        <v>United States</v>
      </c>
      <c r="I643" s="26" t="str">
        <f>IF(INDEX(products!$A$1:$G$49,MATCH(orders!$D643,products!$A$1:$A$49,0),MATCH(orders!I$1,products!$A$1:$G$1,0))="Rob","Robusta",IF(INDEX(products!$A$1:$G$49,MATCH(orders!$D643,products!$A$1:$A$49,0),MATCH(orders!I$1,products!$A$1:$G$1,0))="Exc","Excelsa",IF(INDEX(products!$A$1:$G$49,MATCH(orders!$D643,products!$A$1:$A$49,0),MATCH(orders!I$1,products!$A$1:$G$1,0))="Ara","Arabica","Liberica")))</f>
        <v>Robusta</v>
      </c>
      <c r="J643" s="26" t="str">
        <f>IF(INDEX(products!$A$1:$G$49,MATCH(orders!$D643,products!$A$1:$A$49,0),MATCH(orders!J$1,products!$A$1:$G$1,0))="M","Medium",IF(INDEX(products!$A$1:$G$49,MATCH(orders!$D643,products!$A$1:$A$49,0),MATCH(orders!J$1,products!$A$1:$G$1,0))="L","Light","Dark"))</f>
        <v>Light</v>
      </c>
      <c r="K643" s="27">
        <f>INDEX(products!$A$1:$G$49,MATCH(orders!$D643,products!$A$1:$A$49,0),MATCH(orders!K$1,products!$A$1:$G$1,0))</f>
        <v>1</v>
      </c>
      <c r="L643" s="28">
        <f>INDEX(products!$A$1:$G$49,MATCH(orders!$D643,products!$A$1:$A$49,0),MATCH(orders!L$1,products!$A$1:$G$1,0))</f>
        <v>11.95</v>
      </c>
      <c r="M643" s="21">
        <f>E643*L643</f>
        <v>35.849999999999994</v>
      </c>
      <c r="N643" s="7" t="str">
        <f>VLOOKUP(orders!$F643,customers!B$1:I$1001,8,FALSE)</f>
        <v>Yes</v>
      </c>
    </row>
    <row r="644" spans="1:14" x14ac:dyDescent="0.3">
      <c r="A644" s="12" t="s">
        <v>4115</v>
      </c>
      <c r="B644" s="18">
        <v>43880</v>
      </c>
      <c r="C644" s="12" t="s">
        <v>4116</v>
      </c>
      <c r="D644" s="6" t="s">
        <v>6156</v>
      </c>
      <c r="E644" s="12">
        <v>2</v>
      </c>
      <c r="F644" s="12" t="str">
        <f>VLOOKUP(C644,customers!A$1:I$1001,2,FALSE)</f>
        <v>Maggy Baistow</v>
      </c>
      <c r="G644" s="12" t="str">
        <f>IF(VLOOKUP(C644,customers!A$1:I$1001,3,FALSE)=0," ",VLOOKUP(C644,customers!A$1:I$1001,3,FALSE))</f>
        <v>mbaistowhu@i2i.jp</v>
      </c>
      <c r="H644" s="12" t="str">
        <f>VLOOKUP(C644,customers!A$1:I$1001,7,FALSE)</f>
        <v>United Kingdom</v>
      </c>
      <c r="I644" s="15" t="str">
        <f>IF(INDEX(products!$A$1:$G$49,MATCH(orders!$D644,products!$A$1:$A$49,0),MATCH(orders!I$1,products!$A$1:$G$1,0))="Rob","Robusta",IF(INDEX(products!$A$1:$G$49,MATCH(orders!$D644,products!$A$1:$A$49,0),MATCH(orders!I$1,products!$A$1:$G$1,0))="Exc","Excelsa",IF(INDEX(products!$A$1:$G$49,MATCH(orders!$D644,products!$A$1:$A$49,0),MATCH(orders!I$1,products!$A$1:$G$1,0))="Ara","Arabica","Liberica")))</f>
        <v>Excelsa</v>
      </c>
      <c r="J644" s="15" t="str">
        <f>IF(INDEX(products!$A$1:$G$49,MATCH(orders!$D644,products!$A$1:$A$49,0),MATCH(orders!J$1,products!$A$1:$G$1,0))="M","Medium",IF(INDEX(products!$A$1:$G$49,MATCH(orders!$D644,products!$A$1:$A$49,0),MATCH(orders!J$1,products!$A$1:$G$1,0))="L","Light","Dark"))</f>
        <v>Medium</v>
      </c>
      <c r="K644" s="24">
        <f>INDEX(products!$A$1:$G$49,MATCH(orders!$D644,products!$A$1:$A$49,0),MATCH(orders!K$1,products!$A$1:$G$1,0))</f>
        <v>0.2</v>
      </c>
      <c r="L644" s="25">
        <f>INDEX(products!$A$1:$G$49,MATCH(orders!$D644,products!$A$1:$A$49,0),MATCH(orders!L$1,products!$A$1:$G$1,0))</f>
        <v>4.125</v>
      </c>
      <c r="M644" s="22">
        <f>E644*L644</f>
        <v>8.25</v>
      </c>
      <c r="N644" s="6" t="str">
        <f>VLOOKUP(orders!$F644,customers!B$1:I$1001,8,FALSE)</f>
        <v>Yes</v>
      </c>
    </row>
    <row r="645" spans="1:14" x14ac:dyDescent="0.3">
      <c r="A645" s="2" t="s">
        <v>4123</v>
      </c>
      <c r="B645" s="17">
        <v>44011</v>
      </c>
      <c r="C645" s="2" t="s">
        <v>4124</v>
      </c>
      <c r="D645" s="7" t="s">
        <v>6148</v>
      </c>
      <c r="E645" s="2">
        <v>3</v>
      </c>
      <c r="F645" s="2" t="str">
        <f>VLOOKUP(C645,customers!A$1:I$1001,2,FALSE)</f>
        <v>Courtney Pallant</v>
      </c>
      <c r="G645" s="2" t="str">
        <f>IF(VLOOKUP(C645,customers!A$1:I$1001,3,FALSE)=0," ",VLOOKUP(C645,customers!A$1:I$1001,3,FALSE))</f>
        <v>cpallanthv@typepad.com</v>
      </c>
      <c r="H645" s="2" t="str">
        <f>VLOOKUP(C645,customers!A$1:I$1001,7,FALSE)</f>
        <v>United States</v>
      </c>
      <c r="I645" s="26" t="str">
        <f>IF(INDEX(products!$A$1:$G$49,MATCH(orders!$D645,products!$A$1:$A$49,0),MATCH(orders!I$1,products!$A$1:$G$1,0))="Rob","Robusta",IF(INDEX(products!$A$1:$G$49,MATCH(orders!$D645,products!$A$1:$A$49,0),MATCH(orders!I$1,products!$A$1:$G$1,0))="Exc","Excelsa",IF(INDEX(products!$A$1:$G$49,MATCH(orders!$D645,products!$A$1:$A$49,0),MATCH(orders!I$1,products!$A$1:$G$1,0))="Ara","Arabica","Liberica")))</f>
        <v>Excelsa</v>
      </c>
      <c r="J645" s="26" t="str">
        <f>IF(INDEX(products!$A$1:$G$49,MATCH(orders!$D645,products!$A$1:$A$49,0),MATCH(orders!J$1,products!$A$1:$G$1,0))="M","Medium",IF(INDEX(products!$A$1:$G$49,MATCH(orders!$D645,products!$A$1:$A$49,0),MATCH(orders!J$1,products!$A$1:$G$1,0))="L","Light","Dark"))</f>
        <v>Light</v>
      </c>
      <c r="K645" s="27">
        <f>INDEX(products!$A$1:$G$49,MATCH(orders!$D645,products!$A$1:$A$49,0),MATCH(orders!K$1,products!$A$1:$G$1,0))</f>
        <v>2.5</v>
      </c>
      <c r="L645" s="28">
        <f>INDEX(products!$A$1:$G$49,MATCH(orders!$D645,products!$A$1:$A$49,0),MATCH(orders!L$1,products!$A$1:$G$1,0))</f>
        <v>34.154999999999994</v>
      </c>
      <c r="M645" s="21">
        <f>E645*L645</f>
        <v>102.46499999999997</v>
      </c>
      <c r="N645" s="7" t="str">
        <f>VLOOKUP(orders!$F645,customers!B$1:I$1001,8,FALSE)</f>
        <v>Yes</v>
      </c>
    </row>
    <row r="646" spans="1:14" x14ac:dyDescent="0.3">
      <c r="A646" s="12" t="s">
        <v>4128</v>
      </c>
      <c r="B646" s="18">
        <v>44694</v>
      </c>
      <c r="C646" s="12" t="s">
        <v>4129</v>
      </c>
      <c r="D646" s="6" t="s">
        <v>6149</v>
      </c>
      <c r="E646" s="12">
        <v>2</v>
      </c>
      <c r="F646" s="12" t="str">
        <f>VLOOKUP(C646,customers!A$1:I$1001,2,FALSE)</f>
        <v>Marne Mingey</v>
      </c>
      <c r="G646" s="12" t="str">
        <f>IF(VLOOKUP(C646,customers!A$1:I$1001,3,FALSE)=0," ",VLOOKUP(C646,customers!A$1:I$1001,3,FALSE))</f>
        <v xml:space="preserve"> </v>
      </c>
      <c r="H646" s="12" t="str">
        <f>VLOOKUP(C646,customers!A$1:I$1001,7,FALSE)</f>
        <v>United States</v>
      </c>
      <c r="I646" s="15" t="str">
        <f>IF(INDEX(products!$A$1:$G$49,MATCH(orders!$D646,products!$A$1:$A$49,0),MATCH(orders!I$1,products!$A$1:$G$1,0))="Rob","Robusta",IF(INDEX(products!$A$1:$G$49,MATCH(orders!$D646,products!$A$1:$A$49,0),MATCH(orders!I$1,products!$A$1:$G$1,0))="Exc","Excelsa",IF(INDEX(products!$A$1:$G$49,MATCH(orders!$D646,products!$A$1:$A$49,0),MATCH(orders!I$1,products!$A$1:$G$1,0))="Ara","Arabica","Liberica")))</f>
        <v>Robusta</v>
      </c>
      <c r="J646" s="15" t="str">
        <f>IF(INDEX(products!$A$1:$G$49,MATCH(orders!$D646,products!$A$1:$A$49,0),MATCH(orders!J$1,products!$A$1:$G$1,0))="M","Medium",IF(INDEX(products!$A$1:$G$49,MATCH(orders!$D646,products!$A$1:$A$49,0),MATCH(orders!J$1,products!$A$1:$G$1,0))="L","Light","Dark"))</f>
        <v>Dark</v>
      </c>
      <c r="K646" s="24">
        <f>INDEX(products!$A$1:$G$49,MATCH(orders!$D646,products!$A$1:$A$49,0),MATCH(orders!K$1,products!$A$1:$G$1,0))</f>
        <v>2.5</v>
      </c>
      <c r="L646" s="25">
        <f>INDEX(products!$A$1:$G$49,MATCH(orders!$D646,products!$A$1:$A$49,0),MATCH(orders!L$1,products!$A$1:$G$1,0))</f>
        <v>20.584999999999997</v>
      </c>
      <c r="M646" s="22">
        <f>E646*L646</f>
        <v>41.169999999999995</v>
      </c>
      <c r="N646" s="6" t="str">
        <f>VLOOKUP(orders!$F646,customers!B$1:I$1001,8,FALSE)</f>
        <v>No</v>
      </c>
    </row>
    <row r="647" spans="1:14" x14ac:dyDescent="0.3">
      <c r="A647" s="2" t="s">
        <v>4133</v>
      </c>
      <c r="B647" s="17">
        <v>44106</v>
      </c>
      <c r="C647" s="2" t="s">
        <v>4134</v>
      </c>
      <c r="D647" s="7" t="s">
        <v>6168</v>
      </c>
      <c r="E647" s="2">
        <v>3</v>
      </c>
      <c r="F647" s="2" t="str">
        <f>VLOOKUP(C647,customers!A$1:I$1001,2,FALSE)</f>
        <v>Denny O' Ronan</v>
      </c>
      <c r="G647" s="2" t="str">
        <f>IF(VLOOKUP(C647,customers!A$1:I$1001,3,FALSE)=0," ",VLOOKUP(C647,customers!A$1:I$1001,3,FALSE))</f>
        <v>dohx@redcross.org</v>
      </c>
      <c r="H647" s="2" t="str">
        <f>VLOOKUP(C647,customers!A$1:I$1001,7,FALSE)</f>
        <v>United States</v>
      </c>
      <c r="I647" s="26" t="str">
        <f>IF(INDEX(products!$A$1:$G$49,MATCH(orders!$D647,products!$A$1:$A$49,0),MATCH(orders!I$1,products!$A$1:$G$1,0))="Rob","Robusta",IF(INDEX(products!$A$1:$G$49,MATCH(orders!$D647,products!$A$1:$A$49,0),MATCH(orders!I$1,products!$A$1:$G$1,0))="Exc","Excelsa",IF(INDEX(products!$A$1:$G$49,MATCH(orders!$D647,products!$A$1:$A$49,0),MATCH(orders!I$1,products!$A$1:$G$1,0))="Ara","Arabica","Liberica")))</f>
        <v>Arabica</v>
      </c>
      <c r="J647" s="26" t="str">
        <f>IF(INDEX(products!$A$1:$G$49,MATCH(orders!$D647,products!$A$1:$A$49,0),MATCH(orders!J$1,products!$A$1:$G$1,0))="M","Medium",IF(INDEX(products!$A$1:$G$49,MATCH(orders!$D647,products!$A$1:$A$49,0),MATCH(orders!J$1,products!$A$1:$G$1,0))="L","Light","Dark"))</f>
        <v>Dark</v>
      </c>
      <c r="K647" s="27">
        <f>INDEX(products!$A$1:$G$49,MATCH(orders!$D647,products!$A$1:$A$49,0),MATCH(orders!K$1,products!$A$1:$G$1,0))</f>
        <v>2.5</v>
      </c>
      <c r="L647" s="28">
        <f>INDEX(products!$A$1:$G$49,MATCH(orders!$D647,products!$A$1:$A$49,0),MATCH(orders!L$1,products!$A$1:$G$1,0))</f>
        <v>22.884999999999998</v>
      </c>
      <c r="M647" s="21">
        <f>E647*L647</f>
        <v>68.655000000000001</v>
      </c>
      <c r="N647" s="7" t="str">
        <f>VLOOKUP(orders!$F647,customers!B$1:I$1001,8,FALSE)</f>
        <v>Yes</v>
      </c>
    </row>
    <row r="648" spans="1:14" x14ac:dyDescent="0.3">
      <c r="A648" s="12" t="s">
        <v>4139</v>
      </c>
      <c r="B648" s="18">
        <v>44532</v>
      </c>
      <c r="C648" s="12" t="s">
        <v>4140</v>
      </c>
      <c r="D648" s="6" t="s">
        <v>6147</v>
      </c>
      <c r="E648" s="12">
        <v>1</v>
      </c>
      <c r="F648" s="12" t="str">
        <f>VLOOKUP(C648,customers!A$1:I$1001,2,FALSE)</f>
        <v>Dottie Rallin</v>
      </c>
      <c r="G648" s="12" t="str">
        <f>IF(VLOOKUP(C648,customers!A$1:I$1001,3,FALSE)=0," ",VLOOKUP(C648,customers!A$1:I$1001,3,FALSE))</f>
        <v>drallinhy@howstuffworks.com</v>
      </c>
      <c r="H648" s="12" t="str">
        <f>VLOOKUP(C648,customers!A$1:I$1001,7,FALSE)</f>
        <v>United States</v>
      </c>
      <c r="I648" s="15" t="str">
        <f>IF(INDEX(products!$A$1:$G$49,MATCH(orders!$D648,products!$A$1:$A$49,0),MATCH(orders!I$1,products!$A$1:$G$1,0))="Rob","Robusta",IF(INDEX(products!$A$1:$G$49,MATCH(orders!$D648,products!$A$1:$A$49,0),MATCH(orders!I$1,products!$A$1:$G$1,0))="Exc","Excelsa",IF(INDEX(products!$A$1:$G$49,MATCH(orders!$D648,products!$A$1:$A$49,0),MATCH(orders!I$1,products!$A$1:$G$1,0))="Ara","Arabica","Liberica")))</f>
        <v>Arabica</v>
      </c>
      <c r="J648" s="15" t="str">
        <f>IF(INDEX(products!$A$1:$G$49,MATCH(orders!$D648,products!$A$1:$A$49,0),MATCH(orders!J$1,products!$A$1:$G$1,0))="M","Medium",IF(INDEX(products!$A$1:$G$49,MATCH(orders!$D648,products!$A$1:$A$49,0),MATCH(orders!J$1,products!$A$1:$G$1,0))="L","Light","Dark"))</f>
        <v>Dark</v>
      </c>
      <c r="K648" s="24">
        <f>INDEX(products!$A$1:$G$49,MATCH(orders!$D648,products!$A$1:$A$49,0),MATCH(orders!K$1,products!$A$1:$G$1,0))</f>
        <v>1</v>
      </c>
      <c r="L648" s="25">
        <f>INDEX(products!$A$1:$G$49,MATCH(orders!$D648,products!$A$1:$A$49,0),MATCH(orders!L$1,products!$A$1:$G$1,0))</f>
        <v>9.9499999999999993</v>
      </c>
      <c r="M648" s="22">
        <f>E648*L648</f>
        <v>9.9499999999999993</v>
      </c>
      <c r="N648" s="6" t="str">
        <f>VLOOKUP(orders!$F648,customers!B$1:I$1001,8,FALSE)</f>
        <v>Yes</v>
      </c>
    </row>
    <row r="649" spans="1:14" x14ac:dyDescent="0.3">
      <c r="A649" s="2" t="s">
        <v>4145</v>
      </c>
      <c r="B649" s="17">
        <v>44502</v>
      </c>
      <c r="C649" s="2" t="s">
        <v>4146</v>
      </c>
      <c r="D649" s="7" t="s">
        <v>6161</v>
      </c>
      <c r="E649" s="2">
        <v>3</v>
      </c>
      <c r="F649" s="2" t="str">
        <f>VLOOKUP(C649,customers!A$1:I$1001,2,FALSE)</f>
        <v>Ardith Chill</v>
      </c>
      <c r="G649" s="2" t="str">
        <f>IF(VLOOKUP(C649,customers!A$1:I$1001,3,FALSE)=0," ",VLOOKUP(C649,customers!A$1:I$1001,3,FALSE))</f>
        <v>achillhz@epa.gov</v>
      </c>
      <c r="H649" s="2" t="str">
        <f>VLOOKUP(C649,customers!A$1:I$1001,7,FALSE)</f>
        <v>United Kingdom</v>
      </c>
      <c r="I649" s="26" t="str">
        <f>IF(INDEX(products!$A$1:$G$49,MATCH(orders!$D649,products!$A$1:$A$49,0),MATCH(orders!I$1,products!$A$1:$G$1,0))="Rob","Robusta",IF(INDEX(products!$A$1:$G$49,MATCH(orders!$D649,products!$A$1:$A$49,0),MATCH(orders!I$1,products!$A$1:$G$1,0))="Exc","Excelsa",IF(INDEX(products!$A$1:$G$49,MATCH(orders!$D649,products!$A$1:$A$49,0),MATCH(orders!I$1,products!$A$1:$G$1,0))="Ara","Arabica","Liberica")))</f>
        <v>Liberica</v>
      </c>
      <c r="J649" s="26" t="str">
        <f>IF(INDEX(products!$A$1:$G$49,MATCH(orders!$D649,products!$A$1:$A$49,0),MATCH(orders!J$1,products!$A$1:$G$1,0))="M","Medium",IF(INDEX(products!$A$1:$G$49,MATCH(orders!$D649,products!$A$1:$A$49,0),MATCH(orders!J$1,products!$A$1:$G$1,0))="L","Light","Dark"))</f>
        <v>Light</v>
      </c>
      <c r="K649" s="27">
        <f>INDEX(products!$A$1:$G$49,MATCH(orders!$D649,products!$A$1:$A$49,0),MATCH(orders!K$1,products!$A$1:$G$1,0))</f>
        <v>0.5</v>
      </c>
      <c r="L649" s="28">
        <f>INDEX(products!$A$1:$G$49,MATCH(orders!$D649,products!$A$1:$A$49,0),MATCH(orders!L$1,products!$A$1:$G$1,0))</f>
        <v>9.51</v>
      </c>
      <c r="M649" s="21">
        <f>E649*L649</f>
        <v>28.53</v>
      </c>
      <c r="N649" s="7" t="str">
        <f>VLOOKUP(orders!$F649,customers!B$1:I$1001,8,FALSE)</f>
        <v>Yes</v>
      </c>
    </row>
    <row r="650" spans="1:14" x14ac:dyDescent="0.3">
      <c r="A650" s="12" t="s">
        <v>4151</v>
      </c>
      <c r="B650" s="18">
        <v>43884</v>
      </c>
      <c r="C650" s="12" t="s">
        <v>4152</v>
      </c>
      <c r="D650" s="6" t="s">
        <v>6163</v>
      </c>
      <c r="E650" s="12">
        <v>6</v>
      </c>
      <c r="F650" s="12" t="str">
        <f>VLOOKUP(C650,customers!A$1:I$1001,2,FALSE)</f>
        <v>Tuckie Mathonnet</v>
      </c>
      <c r="G650" s="12" t="str">
        <f>IF(VLOOKUP(C650,customers!A$1:I$1001,3,FALSE)=0," ",VLOOKUP(C650,customers!A$1:I$1001,3,FALSE))</f>
        <v>tmathonneti0@google.co.jp</v>
      </c>
      <c r="H650" s="39" t="str">
        <f>VLOOKUP(C650,customers!A$1:I$1001,7,FALSE)</f>
        <v>United States</v>
      </c>
      <c r="I650" s="15" t="str">
        <f>IF(INDEX(products!$A$1:$G$49,MATCH(orders!$D650,products!$A$1:$A$49,0),MATCH(orders!I$1,products!$A$1:$G$1,0))="Rob","Robusta",IF(INDEX(products!$A$1:$G$49,MATCH(orders!$D650,products!$A$1:$A$49,0),MATCH(orders!I$1,products!$A$1:$G$1,0))="Exc","Excelsa",IF(INDEX(products!$A$1:$G$49,MATCH(orders!$D650,products!$A$1:$A$49,0),MATCH(orders!I$1,products!$A$1:$G$1,0))="Ara","Arabica","Liberica")))</f>
        <v>Robusta</v>
      </c>
      <c r="J650" s="15" t="str">
        <f>IF(INDEX(products!$A$1:$G$49,MATCH(orders!$D650,products!$A$1:$A$49,0),MATCH(orders!J$1,products!$A$1:$G$1,0))="M","Medium",IF(INDEX(products!$A$1:$G$49,MATCH(orders!$D650,products!$A$1:$A$49,0),MATCH(orders!J$1,products!$A$1:$G$1,0))="L","Light","Dark"))</f>
        <v>Dark</v>
      </c>
      <c r="K650" s="24">
        <f>INDEX(products!$A$1:$G$49,MATCH(orders!$D650,products!$A$1:$A$49,0),MATCH(orders!K$1,products!$A$1:$G$1,0))</f>
        <v>0.2</v>
      </c>
      <c r="L650" s="25">
        <f>INDEX(products!$A$1:$G$49,MATCH(orders!$D650,products!$A$1:$A$49,0),MATCH(orders!L$1,products!$A$1:$G$1,0))</f>
        <v>2.6849999999999996</v>
      </c>
      <c r="M650" s="22">
        <f>E650*L650</f>
        <v>16.11</v>
      </c>
      <c r="N650" s="6" t="str">
        <f>VLOOKUP(orders!$F650,customers!B$1:I$1001,8,FALSE)</f>
        <v>No</v>
      </c>
    </row>
    <row r="651" spans="1:14" x14ac:dyDescent="0.3">
      <c r="A651" s="2" t="s">
        <v>4157</v>
      </c>
      <c r="B651" s="17">
        <v>44015</v>
      </c>
      <c r="C651" s="2" t="s">
        <v>4158</v>
      </c>
      <c r="D651" s="7" t="s">
        <v>6170</v>
      </c>
      <c r="E651" s="2">
        <v>6</v>
      </c>
      <c r="F651" s="2" t="str">
        <f>VLOOKUP(C651,customers!A$1:I$1001,2,FALSE)</f>
        <v>Charmane Denys</v>
      </c>
      <c r="G651" s="2" t="str">
        <f>IF(VLOOKUP(C651,customers!A$1:I$1001,3,FALSE)=0," ",VLOOKUP(C651,customers!A$1:I$1001,3,FALSE))</f>
        <v>cdenysi1@is.gd</v>
      </c>
      <c r="H651" s="2" t="str">
        <f>VLOOKUP(C651,customers!A$1:I$1001,7,FALSE)</f>
        <v>United Kingdom</v>
      </c>
      <c r="I651" s="26" t="str">
        <f>IF(INDEX(products!$A$1:$G$49,MATCH(orders!$D651,products!$A$1:$A$49,0),MATCH(orders!I$1,products!$A$1:$G$1,0))="Rob","Robusta",IF(INDEX(products!$A$1:$G$49,MATCH(orders!$D651,products!$A$1:$A$49,0),MATCH(orders!I$1,products!$A$1:$G$1,0))="Exc","Excelsa",IF(INDEX(products!$A$1:$G$49,MATCH(orders!$D651,products!$A$1:$A$49,0),MATCH(orders!I$1,products!$A$1:$G$1,0))="Ara","Arabica","Liberica")))</f>
        <v>Liberica</v>
      </c>
      <c r="J651" s="26" t="str">
        <f>IF(INDEX(products!$A$1:$G$49,MATCH(orders!$D651,products!$A$1:$A$49,0),MATCH(orders!J$1,products!$A$1:$G$1,0))="M","Medium",IF(INDEX(products!$A$1:$G$49,MATCH(orders!$D651,products!$A$1:$A$49,0),MATCH(orders!J$1,products!$A$1:$G$1,0))="L","Light","Dark"))</f>
        <v>Light</v>
      </c>
      <c r="K651" s="27">
        <f>INDEX(products!$A$1:$G$49,MATCH(orders!$D651,products!$A$1:$A$49,0),MATCH(orders!K$1,products!$A$1:$G$1,0))</f>
        <v>1</v>
      </c>
      <c r="L651" s="28">
        <f>INDEX(products!$A$1:$G$49,MATCH(orders!$D651,products!$A$1:$A$49,0),MATCH(orders!L$1,products!$A$1:$G$1,0))</f>
        <v>15.85</v>
      </c>
      <c r="M651" s="21">
        <f>E651*L651</f>
        <v>95.1</v>
      </c>
      <c r="N651" s="7" t="str">
        <f>VLOOKUP(orders!$F651,customers!B$1:I$1001,8,FALSE)</f>
        <v>No</v>
      </c>
    </row>
    <row r="652" spans="1:14" x14ac:dyDescent="0.3">
      <c r="A652" s="12" t="s">
        <v>4163</v>
      </c>
      <c r="B652" s="18">
        <v>43507</v>
      </c>
      <c r="C652" s="12" t="s">
        <v>4164</v>
      </c>
      <c r="D652" s="6" t="s">
        <v>6172</v>
      </c>
      <c r="E652" s="12">
        <v>1</v>
      </c>
      <c r="F652" s="12" t="str">
        <f>VLOOKUP(C652,customers!A$1:I$1001,2,FALSE)</f>
        <v>Cecily Stebbings</v>
      </c>
      <c r="G652" s="12" t="str">
        <f>IF(VLOOKUP(C652,customers!A$1:I$1001,3,FALSE)=0," ",VLOOKUP(C652,customers!A$1:I$1001,3,FALSE))</f>
        <v>cstebbingsi2@drupal.org</v>
      </c>
      <c r="H652" s="12" t="str">
        <f>VLOOKUP(C652,customers!A$1:I$1001,7,FALSE)</f>
        <v>United States</v>
      </c>
      <c r="I652" s="15" t="str">
        <f>IF(INDEX(products!$A$1:$G$49,MATCH(orders!$D652,products!$A$1:$A$49,0),MATCH(orders!I$1,products!$A$1:$G$1,0))="Rob","Robusta",IF(INDEX(products!$A$1:$G$49,MATCH(orders!$D652,products!$A$1:$A$49,0),MATCH(orders!I$1,products!$A$1:$G$1,0))="Exc","Excelsa",IF(INDEX(products!$A$1:$G$49,MATCH(orders!$D652,products!$A$1:$A$49,0),MATCH(orders!I$1,products!$A$1:$G$1,0))="Ara","Arabica","Liberica")))</f>
        <v>Robusta</v>
      </c>
      <c r="J652" s="15" t="str">
        <f>IF(INDEX(products!$A$1:$G$49,MATCH(orders!$D652,products!$A$1:$A$49,0),MATCH(orders!J$1,products!$A$1:$G$1,0))="M","Medium",IF(INDEX(products!$A$1:$G$49,MATCH(orders!$D652,products!$A$1:$A$49,0),MATCH(orders!J$1,products!$A$1:$G$1,0))="L","Light","Dark"))</f>
        <v>Dark</v>
      </c>
      <c r="K652" s="24">
        <f>INDEX(products!$A$1:$G$49,MATCH(orders!$D652,products!$A$1:$A$49,0),MATCH(orders!K$1,products!$A$1:$G$1,0))</f>
        <v>0.5</v>
      </c>
      <c r="L652" s="25">
        <f>INDEX(products!$A$1:$G$49,MATCH(orders!$D652,products!$A$1:$A$49,0),MATCH(orders!L$1,products!$A$1:$G$1,0))</f>
        <v>5.3699999999999992</v>
      </c>
      <c r="M652" s="22">
        <f>E652*L652</f>
        <v>5.3699999999999992</v>
      </c>
      <c r="N652" s="6" t="str">
        <f>VLOOKUP(orders!$F652,customers!B$1:I$1001,8,FALSE)</f>
        <v>Yes</v>
      </c>
    </row>
    <row r="653" spans="1:14" x14ac:dyDescent="0.3">
      <c r="A653" s="2" t="s">
        <v>4169</v>
      </c>
      <c r="B653" s="17">
        <v>44084</v>
      </c>
      <c r="C653" s="2" t="s">
        <v>4170</v>
      </c>
      <c r="D653" s="7" t="s">
        <v>6179</v>
      </c>
      <c r="E653" s="2">
        <v>4</v>
      </c>
      <c r="F653" s="2" t="str">
        <f>VLOOKUP(C653,customers!A$1:I$1001,2,FALSE)</f>
        <v>Giana Tonnesen</v>
      </c>
      <c r="G653" s="2" t="str">
        <f>IF(VLOOKUP(C653,customers!A$1:I$1001,3,FALSE)=0," ",VLOOKUP(C653,customers!A$1:I$1001,3,FALSE))</f>
        <v xml:space="preserve"> </v>
      </c>
      <c r="H653" s="2" t="str">
        <f>VLOOKUP(C653,customers!A$1:I$1001,7,FALSE)</f>
        <v>United States</v>
      </c>
      <c r="I653" s="26" t="str">
        <f>IF(INDEX(products!$A$1:$G$49,MATCH(orders!$D653,products!$A$1:$A$49,0),MATCH(orders!I$1,products!$A$1:$G$1,0))="Rob","Robusta",IF(INDEX(products!$A$1:$G$49,MATCH(orders!$D653,products!$A$1:$A$49,0),MATCH(orders!I$1,products!$A$1:$G$1,0))="Exc","Excelsa",IF(INDEX(products!$A$1:$G$49,MATCH(orders!$D653,products!$A$1:$A$49,0),MATCH(orders!I$1,products!$A$1:$G$1,0))="Ara","Arabica","Liberica")))</f>
        <v>Robusta</v>
      </c>
      <c r="J653" s="26" t="str">
        <f>IF(INDEX(products!$A$1:$G$49,MATCH(orders!$D653,products!$A$1:$A$49,0),MATCH(orders!J$1,products!$A$1:$G$1,0))="M","Medium",IF(INDEX(products!$A$1:$G$49,MATCH(orders!$D653,products!$A$1:$A$49,0),MATCH(orders!J$1,products!$A$1:$G$1,0))="L","Light","Dark"))</f>
        <v>Light</v>
      </c>
      <c r="K653" s="27">
        <f>INDEX(products!$A$1:$G$49,MATCH(orders!$D653,products!$A$1:$A$49,0),MATCH(orders!K$1,products!$A$1:$G$1,0))</f>
        <v>1</v>
      </c>
      <c r="L653" s="28">
        <f>INDEX(products!$A$1:$G$49,MATCH(orders!$D653,products!$A$1:$A$49,0),MATCH(orders!L$1,products!$A$1:$G$1,0))</f>
        <v>11.95</v>
      </c>
      <c r="M653" s="21">
        <f>E653*L653</f>
        <v>47.8</v>
      </c>
      <c r="N653" s="7" t="str">
        <f>VLOOKUP(orders!$F653,customers!B$1:I$1001,8,FALSE)</f>
        <v>No</v>
      </c>
    </row>
    <row r="654" spans="1:14" x14ac:dyDescent="0.3">
      <c r="A654" s="12" t="s">
        <v>4174</v>
      </c>
      <c r="B654" s="18">
        <v>43892</v>
      </c>
      <c r="C654" s="12" t="s">
        <v>4175</v>
      </c>
      <c r="D654" s="6" t="s">
        <v>6170</v>
      </c>
      <c r="E654" s="12">
        <v>4</v>
      </c>
      <c r="F654" s="12" t="str">
        <f>VLOOKUP(C654,customers!A$1:I$1001,2,FALSE)</f>
        <v>Rhetta Zywicki</v>
      </c>
      <c r="G654" s="12" t="str">
        <f>IF(VLOOKUP(C654,customers!A$1:I$1001,3,FALSE)=0," ",VLOOKUP(C654,customers!A$1:I$1001,3,FALSE))</f>
        <v>rzywickii4@ifeng.com</v>
      </c>
      <c r="H654" s="12" t="str">
        <f>VLOOKUP(C654,customers!A$1:I$1001,7,FALSE)</f>
        <v>Ireland</v>
      </c>
      <c r="I654" s="15" t="str">
        <f>IF(INDEX(products!$A$1:$G$49,MATCH(orders!$D654,products!$A$1:$A$49,0),MATCH(orders!I$1,products!$A$1:$G$1,0))="Rob","Robusta",IF(INDEX(products!$A$1:$G$49,MATCH(orders!$D654,products!$A$1:$A$49,0),MATCH(orders!I$1,products!$A$1:$G$1,0))="Exc","Excelsa",IF(INDEX(products!$A$1:$G$49,MATCH(orders!$D654,products!$A$1:$A$49,0),MATCH(orders!I$1,products!$A$1:$G$1,0))="Ara","Arabica","Liberica")))</f>
        <v>Liberica</v>
      </c>
      <c r="J654" s="15" t="str">
        <f>IF(INDEX(products!$A$1:$G$49,MATCH(orders!$D654,products!$A$1:$A$49,0),MATCH(orders!J$1,products!$A$1:$G$1,0))="M","Medium",IF(INDEX(products!$A$1:$G$49,MATCH(orders!$D654,products!$A$1:$A$49,0),MATCH(orders!J$1,products!$A$1:$G$1,0))="L","Light","Dark"))</f>
        <v>Light</v>
      </c>
      <c r="K654" s="24">
        <f>INDEX(products!$A$1:$G$49,MATCH(orders!$D654,products!$A$1:$A$49,0),MATCH(orders!K$1,products!$A$1:$G$1,0))</f>
        <v>1</v>
      </c>
      <c r="L654" s="25">
        <f>INDEX(products!$A$1:$G$49,MATCH(orders!$D654,products!$A$1:$A$49,0),MATCH(orders!L$1,products!$A$1:$G$1,0))</f>
        <v>15.85</v>
      </c>
      <c r="M654" s="22">
        <f>E654*L654</f>
        <v>63.4</v>
      </c>
      <c r="N654" s="6" t="str">
        <f>VLOOKUP(orders!$F654,customers!B$1:I$1001,8,FALSE)</f>
        <v>No</v>
      </c>
    </row>
    <row r="655" spans="1:14" x14ac:dyDescent="0.3">
      <c r="A655" s="2" t="s">
        <v>4179</v>
      </c>
      <c r="B655" s="17">
        <v>44375</v>
      </c>
      <c r="C655" s="2" t="s">
        <v>4180</v>
      </c>
      <c r="D655" s="7" t="s">
        <v>6175</v>
      </c>
      <c r="E655" s="2">
        <v>4</v>
      </c>
      <c r="F655" s="2" t="str">
        <f>VLOOKUP(C655,customers!A$1:I$1001,2,FALSE)</f>
        <v>Almeria Burgett</v>
      </c>
      <c r="G655" s="2" t="str">
        <f>IF(VLOOKUP(C655,customers!A$1:I$1001,3,FALSE)=0," ",VLOOKUP(C655,customers!A$1:I$1001,3,FALSE))</f>
        <v>aburgetti5@moonfruit.com</v>
      </c>
      <c r="H655" s="2" t="str">
        <f>VLOOKUP(C655,customers!A$1:I$1001,7,FALSE)</f>
        <v>United States</v>
      </c>
      <c r="I655" s="26" t="str">
        <f>IF(INDEX(products!$A$1:$G$49,MATCH(orders!$D655,products!$A$1:$A$49,0),MATCH(orders!I$1,products!$A$1:$G$1,0))="Rob","Robusta",IF(INDEX(products!$A$1:$G$49,MATCH(orders!$D655,products!$A$1:$A$49,0),MATCH(orders!I$1,products!$A$1:$G$1,0))="Exc","Excelsa",IF(INDEX(products!$A$1:$G$49,MATCH(orders!$D655,products!$A$1:$A$49,0),MATCH(orders!I$1,products!$A$1:$G$1,0))="Ara","Arabica","Liberica")))</f>
        <v>Arabica</v>
      </c>
      <c r="J655" s="26" t="str">
        <f>IF(INDEX(products!$A$1:$G$49,MATCH(orders!$D655,products!$A$1:$A$49,0),MATCH(orders!J$1,products!$A$1:$G$1,0))="M","Medium",IF(INDEX(products!$A$1:$G$49,MATCH(orders!$D655,products!$A$1:$A$49,0),MATCH(orders!J$1,products!$A$1:$G$1,0))="L","Light","Dark"))</f>
        <v>Medium</v>
      </c>
      <c r="K655" s="27">
        <f>INDEX(products!$A$1:$G$49,MATCH(orders!$D655,products!$A$1:$A$49,0),MATCH(orders!K$1,products!$A$1:$G$1,0))</f>
        <v>2.5</v>
      </c>
      <c r="L655" s="28">
        <f>INDEX(products!$A$1:$G$49,MATCH(orders!$D655,products!$A$1:$A$49,0),MATCH(orders!L$1,products!$A$1:$G$1,0))</f>
        <v>25.874999999999996</v>
      </c>
      <c r="M655" s="21">
        <f>E655*L655</f>
        <v>103.49999999999999</v>
      </c>
      <c r="N655" s="7" t="str">
        <f>VLOOKUP(orders!$F655,customers!B$1:I$1001,8,FALSE)</f>
        <v>No</v>
      </c>
    </row>
    <row r="656" spans="1:14" x14ac:dyDescent="0.3">
      <c r="A656" s="12" t="s">
        <v>4185</v>
      </c>
      <c r="B656" s="18">
        <v>43476</v>
      </c>
      <c r="C656" s="12" t="s">
        <v>4186</v>
      </c>
      <c r="D656" s="6" t="s">
        <v>6168</v>
      </c>
      <c r="E656" s="12">
        <v>3</v>
      </c>
      <c r="F656" s="12" t="str">
        <f>VLOOKUP(C656,customers!A$1:I$1001,2,FALSE)</f>
        <v>Marvin Malloy</v>
      </c>
      <c r="G656" s="12" t="str">
        <f>IF(VLOOKUP(C656,customers!A$1:I$1001,3,FALSE)=0," ",VLOOKUP(C656,customers!A$1:I$1001,3,FALSE))</f>
        <v>mmalloyi6@seattletimes.com</v>
      </c>
      <c r="H656" s="12" t="str">
        <f>VLOOKUP(C656,customers!A$1:I$1001,7,FALSE)</f>
        <v>United States</v>
      </c>
      <c r="I656" s="15" t="str">
        <f>IF(INDEX(products!$A$1:$G$49,MATCH(orders!$D656,products!$A$1:$A$49,0),MATCH(orders!I$1,products!$A$1:$G$1,0))="Rob","Robusta",IF(INDEX(products!$A$1:$G$49,MATCH(orders!$D656,products!$A$1:$A$49,0),MATCH(orders!I$1,products!$A$1:$G$1,0))="Exc","Excelsa",IF(INDEX(products!$A$1:$G$49,MATCH(orders!$D656,products!$A$1:$A$49,0),MATCH(orders!I$1,products!$A$1:$G$1,0))="Ara","Arabica","Liberica")))</f>
        <v>Arabica</v>
      </c>
      <c r="J656" s="15" t="str">
        <f>IF(INDEX(products!$A$1:$G$49,MATCH(orders!$D656,products!$A$1:$A$49,0),MATCH(orders!J$1,products!$A$1:$G$1,0))="M","Medium",IF(INDEX(products!$A$1:$G$49,MATCH(orders!$D656,products!$A$1:$A$49,0),MATCH(orders!J$1,products!$A$1:$G$1,0))="L","Light","Dark"))</f>
        <v>Dark</v>
      </c>
      <c r="K656" s="24">
        <f>INDEX(products!$A$1:$G$49,MATCH(orders!$D656,products!$A$1:$A$49,0),MATCH(orders!K$1,products!$A$1:$G$1,0))</f>
        <v>2.5</v>
      </c>
      <c r="L656" s="25">
        <f>INDEX(products!$A$1:$G$49,MATCH(orders!$D656,products!$A$1:$A$49,0),MATCH(orders!L$1,products!$A$1:$G$1,0))</f>
        <v>22.884999999999998</v>
      </c>
      <c r="M656" s="22">
        <f>E656*L656</f>
        <v>68.655000000000001</v>
      </c>
      <c r="N656" s="6" t="str">
        <f>VLOOKUP(orders!$F656,customers!B$1:I$1001,8,FALSE)</f>
        <v>No</v>
      </c>
    </row>
    <row r="657" spans="1:14" x14ac:dyDescent="0.3">
      <c r="A657" s="2" t="s">
        <v>4191</v>
      </c>
      <c r="B657" s="17">
        <v>43728</v>
      </c>
      <c r="C657" s="2" t="s">
        <v>4192</v>
      </c>
      <c r="D657" s="7" t="s">
        <v>6151</v>
      </c>
      <c r="E657" s="2">
        <v>2</v>
      </c>
      <c r="F657" s="2" t="str">
        <f>VLOOKUP(C657,customers!A$1:I$1001,2,FALSE)</f>
        <v>Maxim McParland</v>
      </c>
      <c r="G657" s="2" t="str">
        <f>IF(VLOOKUP(C657,customers!A$1:I$1001,3,FALSE)=0," ",VLOOKUP(C657,customers!A$1:I$1001,3,FALSE))</f>
        <v>mmcparlandi7@w3.org</v>
      </c>
      <c r="H657" s="2" t="str">
        <f>VLOOKUP(C657,customers!A$1:I$1001,7,FALSE)</f>
        <v>United States</v>
      </c>
      <c r="I657" s="26" t="str">
        <f>IF(INDEX(products!$A$1:$G$49,MATCH(orders!$D657,products!$A$1:$A$49,0),MATCH(orders!I$1,products!$A$1:$G$1,0))="Rob","Robusta",IF(INDEX(products!$A$1:$G$49,MATCH(orders!$D657,products!$A$1:$A$49,0),MATCH(orders!I$1,products!$A$1:$G$1,0))="Exc","Excelsa",IF(INDEX(products!$A$1:$G$49,MATCH(orders!$D657,products!$A$1:$A$49,0),MATCH(orders!I$1,products!$A$1:$G$1,0))="Ara","Arabica","Liberica")))</f>
        <v>Robusta</v>
      </c>
      <c r="J657" s="26" t="str">
        <f>IF(INDEX(products!$A$1:$G$49,MATCH(orders!$D657,products!$A$1:$A$49,0),MATCH(orders!J$1,products!$A$1:$G$1,0))="M","Medium",IF(INDEX(products!$A$1:$G$49,MATCH(orders!$D657,products!$A$1:$A$49,0),MATCH(orders!J$1,products!$A$1:$G$1,0))="L","Light","Dark"))</f>
        <v>Medium</v>
      </c>
      <c r="K657" s="27">
        <f>INDEX(products!$A$1:$G$49,MATCH(orders!$D657,products!$A$1:$A$49,0),MATCH(orders!K$1,products!$A$1:$G$1,0))</f>
        <v>2.5</v>
      </c>
      <c r="L657" s="28">
        <f>INDEX(products!$A$1:$G$49,MATCH(orders!$D657,products!$A$1:$A$49,0),MATCH(orders!L$1,products!$A$1:$G$1,0))</f>
        <v>22.884999999999998</v>
      </c>
      <c r="M657" s="21">
        <f>E657*L657</f>
        <v>45.769999999999996</v>
      </c>
      <c r="N657" s="7" t="str">
        <f>VLOOKUP(orders!$F657,customers!B$1:I$1001,8,FALSE)</f>
        <v>Yes</v>
      </c>
    </row>
    <row r="658" spans="1:14" x14ac:dyDescent="0.3">
      <c r="A658" s="12" t="s">
        <v>4196</v>
      </c>
      <c r="B658" s="18">
        <v>44485</v>
      </c>
      <c r="C658" s="12" t="s">
        <v>4197</v>
      </c>
      <c r="D658" s="6" t="s">
        <v>6143</v>
      </c>
      <c r="E658" s="12">
        <v>4</v>
      </c>
      <c r="F658" s="12" t="str">
        <f>VLOOKUP(C658,customers!A$1:I$1001,2,FALSE)</f>
        <v>Sylas Jennaroy</v>
      </c>
      <c r="G658" s="12" t="str">
        <f>IF(VLOOKUP(C658,customers!A$1:I$1001,3,FALSE)=0," ",VLOOKUP(C658,customers!A$1:I$1001,3,FALSE))</f>
        <v>sjennaroyi8@purevolume.com</v>
      </c>
      <c r="H658" s="12" t="str">
        <f>VLOOKUP(C658,customers!A$1:I$1001,7,FALSE)</f>
        <v>United States</v>
      </c>
      <c r="I658" s="15" t="str">
        <f>IF(INDEX(products!$A$1:$G$49,MATCH(orders!$D658,products!$A$1:$A$49,0),MATCH(orders!I$1,products!$A$1:$G$1,0))="Rob","Robusta",IF(INDEX(products!$A$1:$G$49,MATCH(orders!$D658,products!$A$1:$A$49,0),MATCH(orders!I$1,products!$A$1:$G$1,0))="Exc","Excelsa",IF(INDEX(products!$A$1:$G$49,MATCH(orders!$D658,products!$A$1:$A$49,0),MATCH(orders!I$1,products!$A$1:$G$1,0))="Ara","Arabica","Liberica")))</f>
        <v>Liberica</v>
      </c>
      <c r="J658" s="15" t="str">
        <f>IF(INDEX(products!$A$1:$G$49,MATCH(orders!$D658,products!$A$1:$A$49,0),MATCH(orders!J$1,products!$A$1:$G$1,0))="M","Medium",IF(INDEX(products!$A$1:$G$49,MATCH(orders!$D658,products!$A$1:$A$49,0),MATCH(orders!J$1,products!$A$1:$G$1,0))="L","Light","Dark"))</f>
        <v>Dark</v>
      </c>
      <c r="K658" s="24">
        <f>INDEX(products!$A$1:$G$49,MATCH(orders!$D658,products!$A$1:$A$49,0),MATCH(orders!K$1,products!$A$1:$G$1,0))</f>
        <v>1</v>
      </c>
      <c r="L658" s="25">
        <f>INDEX(products!$A$1:$G$49,MATCH(orders!$D658,products!$A$1:$A$49,0),MATCH(orders!L$1,products!$A$1:$G$1,0))</f>
        <v>12.95</v>
      </c>
      <c r="M658" s="22">
        <f>E658*L658</f>
        <v>51.8</v>
      </c>
      <c r="N658" s="6" t="str">
        <f>VLOOKUP(orders!$F658,customers!B$1:I$1001,8,FALSE)</f>
        <v>No</v>
      </c>
    </row>
    <row r="659" spans="1:14" x14ac:dyDescent="0.3">
      <c r="A659" s="2" t="s">
        <v>4201</v>
      </c>
      <c r="B659" s="17">
        <v>43831</v>
      </c>
      <c r="C659" s="2" t="s">
        <v>4202</v>
      </c>
      <c r="D659" s="7" t="s">
        <v>6157</v>
      </c>
      <c r="E659" s="2">
        <v>2</v>
      </c>
      <c r="F659" s="2" t="str">
        <f>VLOOKUP(C659,customers!A$1:I$1001,2,FALSE)</f>
        <v>Wren Place</v>
      </c>
      <c r="G659" s="2" t="str">
        <f>IF(VLOOKUP(C659,customers!A$1:I$1001,3,FALSE)=0," ",VLOOKUP(C659,customers!A$1:I$1001,3,FALSE))</f>
        <v>wplacei9@wsj.com</v>
      </c>
      <c r="H659" s="2" t="str">
        <f>VLOOKUP(C659,customers!A$1:I$1001,7,FALSE)</f>
        <v>United States</v>
      </c>
      <c r="I659" s="26" t="str">
        <f>IF(INDEX(products!$A$1:$G$49,MATCH(orders!$D659,products!$A$1:$A$49,0),MATCH(orders!I$1,products!$A$1:$G$1,0))="Rob","Robusta",IF(INDEX(products!$A$1:$G$49,MATCH(orders!$D659,products!$A$1:$A$49,0),MATCH(orders!I$1,products!$A$1:$G$1,0))="Exc","Excelsa",IF(INDEX(products!$A$1:$G$49,MATCH(orders!$D659,products!$A$1:$A$49,0),MATCH(orders!I$1,products!$A$1:$G$1,0))="Ara","Arabica","Liberica")))</f>
        <v>Arabica</v>
      </c>
      <c r="J659" s="26" t="str">
        <f>IF(INDEX(products!$A$1:$G$49,MATCH(orders!$D659,products!$A$1:$A$49,0),MATCH(orders!J$1,products!$A$1:$G$1,0))="M","Medium",IF(INDEX(products!$A$1:$G$49,MATCH(orders!$D659,products!$A$1:$A$49,0),MATCH(orders!J$1,products!$A$1:$G$1,0))="L","Light","Dark"))</f>
        <v>Medium</v>
      </c>
      <c r="K659" s="27">
        <f>INDEX(products!$A$1:$G$49,MATCH(orders!$D659,products!$A$1:$A$49,0),MATCH(orders!K$1,products!$A$1:$G$1,0))</f>
        <v>0.5</v>
      </c>
      <c r="L659" s="28">
        <f>INDEX(products!$A$1:$G$49,MATCH(orders!$D659,products!$A$1:$A$49,0),MATCH(orders!L$1,products!$A$1:$G$1,0))</f>
        <v>6.75</v>
      </c>
      <c r="M659" s="21">
        <f>E659*L659</f>
        <v>13.5</v>
      </c>
      <c r="N659" s="7" t="str">
        <f>VLOOKUP(orders!$F659,customers!B$1:I$1001,8,FALSE)</f>
        <v>Yes</v>
      </c>
    </row>
    <row r="660" spans="1:14" x14ac:dyDescent="0.3">
      <c r="A660" s="12" t="s">
        <v>4207</v>
      </c>
      <c r="B660" s="18">
        <v>44630</v>
      </c>
      <c r="C660" s="12" t="s">
        <v>4263</v>
      </c>
      <c r="D660" s="6" t="s">
        <v>6139</v>
      </c>
      <c r="E660" s="12">
        <v>3</v>
      </c>
      <c r="F660" s="12" t="str">
        <f>VLOOKUP(C660,customers!A$1:I$1001,2,FALSE)</f>
        <v>Janella Millett</v>
      </c>
      <c r="G660" s="12" t="str">
        <f>IF(VLOOKUP(C660,customers!A$1:I$1001,3,FALSE)=0," ",VLOOKUP(C660,customers!A$1:I$1001,3,FALSE))</f>
        <v>jmillettik@addtoany.com</v>
      </c>
      <c r="H660" s="12" t="str">
        <f>VLOOKUP(C660,customers!A$1:I$1001,7,FALSE)</f>
        <v>United States</v>
      </c>
      <c r="I660" s="15" t="str">
        <f>IF(INDEX(products!$A$1:$G$49,MATCH(orders!$D660,products!$A$1:$A$49,0),MATCH(orders!I$1,products!$A$1:$G$1,0))="Rob","Robusta",IF(INDEX(products!$A$1:$G$49,MATCH(orders!$D660,products!$A$1:$A$49,0),MATCH(orders!I$1,products!$A$1:$G$1,0))="Exc","Excelsa",IF(INDEX(products!$A$1:$G$49,MATCH(orders!$D660,products!$A$1:$A$49,0),MATCH(orders!I$1,products!$A$1:$G$1,0))="Ara","Arabica","Liberica")))</f>
        <v>Excelsa</v>
      </c>
      <c r="J660" s="15" t="str">
        <f>IF(INDEX(products!$A$1:$G$49,MATCH(orders!$D660,products!$A$1:$A$49,0),MATCH(orders!J$1,products!$A$1:$G$1,0))="M","Medium",IF(INDEX(products!$A$1:$G$49,MATCH(orders!$D660,products!$A$1:$A$49,0),MATCH(orders!J$1,products!$A$1:$G$1,0))="L","Light","Dark"))</f>
        <v>Medium</v>
      </c>
      <c r="K660" s="24">
        <f>INDEX(products!$A$1:$G$49,MATCH(orders!$D660,products!$A$1:$A$49,0),MATCH(orders!K$1,products!$A$1:$G$1,0))</f>
        <v>0.5</v>
      </c>
      <c r="L660" s="25">
        <f>INDEX(products!$A$1:$G$49,MATCH(orders!$D660,products!$A$1:$A$49,0),MATCH(orders!L$1,products!$A$1:$G$1,0))</f>
        <v>8.25</v>
      </c>
      <c r="M660" s="22">
        <f>E660*L660</f>
        <v>24.75</v>
      </c>
      <c r="N660" s="6" t="str">
        <f>VLOOKUP(orders!$F660,customers!B$1:I$1001,8,FALSE)</f>
        <v>Yes</v>
      </c>
    </row>
    <row r="661" spans="1:14" x14ac:dyDescent="0.3">
      <c r="A661" s="2" t="s">
        <v>4211</v>
      </c>
      <c r="B661" s="17">
        <v>44693</v>
      </c>
      <c r="C661" s="2" t="s">
        <v>4212</v>
      </c>
      <c r="D661" s="7" t="s">
        <v>6168</v>
      </c>
      <c r="E661" s="2">
        <v>2</v>
      </c>
      <c r="F661" s="2" t="str">
        <f>VLOOKUP(C661,customers!A$1:I$1001,2,FALSE)</f>
        <v>Dollie Gadsden</v>
      </c>
      <c r="G661" s="2" t="str">
        <f>IF(VLOOKUP(C661,customers!A$1:I$1001,3,FALSE)=0," ",VLOOKUP(C661,customers!A$1:I$1001,3,FALSE))</f>
        <v>dgadsdenib@google.com.hk</v>
      </c>
      <c r="H661" s="2" t="str">
        <f>VLOOKUP(C661,customers!A$1:I$1001,7,FALSE)</f>
        <v>Ireland</v>
      </c>
      <c r="I661" s="26" t="str">
        <f>IF(INDEX(products!$A$1:$G$49,MATCH(orders!$D661,products!$A$1:$A$49,0),MATCH(orders!I$1,products!$A$1:$G$1,0))="Rob","Robusta",IF(INDEX(products!$A$1:$G$49,MATCH(orders!$D661,products!$A$1:$A$49,0),MATCH(orders!I$1,products!$A$1:$G$1,0))="Exc","Excelsa",IF(INDEX(products!$A$1:$G$49,MATCH(orders!$D661,products!$A$1:$A$49,0),MATCH(orders!I$1,products!$A$1:$G$1,0))="Ara","Arabica","Liberica")))</f>
        <v>Arabica</v>
      </c>
      <c r="J661" s="26" t="str">
        <f>IF(INDEX(products!$A$1:$G$49,MATCH(orders!$D661,products!$A$1:$A$49,0),MATCH(orders!J$1,products!$A$1:$G$1,0))="M","Medium",IF(INDEX(products!$A$1:$G$49,MATCH(orders!$D661,products!$A$1:$A$49,0),MATCH(orders!J$1,products!$A$1:$G$1,0))="L","Light","Dark"))</f>
        <v>Dark</v>
      </c>
      <c r="K661" s="27">
        <f>INDEX(products!$A$1:$G$49,MATCH(orders!$D661,products!$A$1:$A$49,0),MATCH(orders!K$1,products!$A$1:$G$1,0))</f>
        <v>2.5</v>
      </c>
      <c r="L661" s="28">
        <f>INDEX(products!$A$1:$G$49,MATCH(orders!$D661,products!$A$1:$A$49,0),MATCH(orders!L$1,products!$A$1:$G$1,0))</f>
        <v>22.884999999999998</v>
      </c>
      <c r="M661" s="21">
        <f>E661*L661</f>
        <v>45.769999999999996</v>
      </c>
      <c r="N661" s="7" t="str">
        <f>VLOOKUP(orders!$F661,customers!B$1:I$1001,8,FALSE)</f>
        <v>Yes</v>
      </c>
    </row>
    <row r="662" spans="1:14" x14ac:dyDescent="0.3">
      <c r="A662" s="12" t="s">
        <v>4217</v>
      </c>
      <c r="B662" s="18">
        <v>44084</v>
      </c>
      <c r="C662" s="12" t="s">
        <v>4218</v>
      </c>
      <c r="D662" s="6" t="s">
        <v>6176</v>
      </c>
      <c r="E662" s="12">
        <v>6</v>
      </c>
      <c r="F662" s="12" t="str">
        <f>VLOOKUP(C662,customers!A$1:I$1001,2,FALSE)</f>
        <v>Val Wakelin</v>
      </c>
      <c r="G662" s="12" t="str">
        <f>IF(VLOOKUP(C662,customers!A$1:I$1001,3,FALSE)=0," ",VLOOKUP(C662,customers!A$1:I$1001,3,FALSE))</f>
        <v>vwakelinic@unesco.org</v>
      </c>
      <c r="H662" s="12" t="str">
        <f>VLOOKUP(C662,customers!A$1:I$1001,7,FALSE)</f>
        <v>United States</v>
      </c>
      <c r="I662" s="15" t="str">
        <f>IF(INDEX(products!$A$1:$G$49,MATCH(orders!$D662,products!$A$1:$A$49,0),MATCH(orders!I$1,products!$A$1:$G$1,0))="Rob","Robusta",IF(INDEX(products!$A$1:$G$49,MATCH(orders!$D662,products!$A$1:$A$49,0),MATCH(orders!I$1,products!$A$1:$G$1,0))="Exc","Excelsa",IF(INDEX(products!$A$1:$G$49,MATCH(orders!$D662,products!$A$1:$A$49,0),MATCH(orders!I$1,products!$A$1:$G$1,0))="Ara","Arabica","Liberica")))</f>
        <v>Excelsa</v>
      </c>
      <c r="J662" s="15" t="str">
        <f>IF(INDEX(products!$A$1:$G$49,MATCH(orders!$D662,products!$A$1:$A$49,0),MATCH(orders!J$1,products!$A$1:$G$1,0))="M","Medium",IF(INDEX(products!$A$1:$G$49,MATCH(orders!$D662,products!$A$1:$A$49,0),MATCH(orders!J$1,products!$A$1:$G$1,0))="L","Light","Dark"))</f>
        <v>Light</v>
      </c>
      <c r="K662" s="24">
        <f>INDEX(products!$A$1:$G$49,MATCH(orders!$D662,products!$A$1:$A$49,0),MATCH(orders!K$1,products!$A$1:$G$1,0))</f>
        <v>0.5</v>
      </c>
      <c r="L662" s="25">
        <f>INDEX(products!$A$1:$G$49,MATCH(orders!$D662,products!$A$1:$A$49,0),MATCH(orders!L$1,products!$A$1:$G$1,0))</f>
        <v>8.91</v>
      </c>
      <c r="M662" s="22">
        <f>E662*L662</f>
        <v>53.46</v>
      </c>
      <c r="N662" s="6" t="str">
        <f>VLOOKUP(orders!$F662,customers!B$1:I$1001,8,FALSE)</f>
        <v>No</v>
      </c>
    </row>
    <row r="663" spans="1:14" x14ac:dyDescent="0.3">
      <c r="A663" s="2" t="s">
        <v>4223</v>
      </c>
      <c r="B663" s="17">
        <v>44485</v>
      </c>
      <c r="C663" s="2" t="s">
        <v>4224</v>
      </c>
      <c r="D663" s="7" t="s">
        <v>6152</v>
      </c>
      <c r="E663" s="2">
        <v>6</v>
      </c>
      <c r="F663" s="2" t="str">
        <f>VLOOKUP(C663,customers!A$1:I$1001,2,FALSE)</f>
        <v>Annie Campsall</v>
      </c>
      <c r="G663" s="2" t="str">
        <f>IF(VLOOKUP(C663,customers!A$1:I$1001,3,FALSE)=0," ",VLOOKUP(C663,customers!A$1:I$1001,3,FALSE))</f>
        <v>acampsallid@zimbio.com</v>
      </c>
      <c r="H663" s="2" t="str">
        <f>VLOOKUP(C663,customers!A$1:I$1001,7,FALSE)</f>
        <v>United States</v>
      </c>
      <c r="I663" s="26" t="str">
        <f>IF(INDEX(products!$A$1:$G$49,MATCH(orders!$D663,products!$A$1:$A$49,0),MATCH(orders!I$1,products!$A$1:$G$1,0))="Rob","Robusta",IF(INDEX(products!$A$1:$G$49,MATCH(orders!$D663,products!$A$1:$A$49,0),MATCH(orders!I$1,products!$A$1:$G$1,0))="Exc","Excelsa",IF(INDEX(products!$A$1:$G$49,MATCH(orders!$D663,products!$A$1:$A$49,0),MATCH(orders!I$1,products!$A$1:$G$1,0))="Ara","Arabica","Liberica")))</f>
        <v>Arabica</v>
      </c>
      <c r="J663" s="26" t="str">
        <f>IF(INDEX(products!$A$1:$G$49,MATCH(orders!$D663,products!$A$1:$A$49,0),MATCH(orders!J$1,products!$A$1:$G$1,0))="M","Medium",IF(INDEX(products!$A$1:$G$49,MATCH(orders!$D663,products!$A$1:$A$49,0),MATCH(orders!J$1,products!$A$1:$G$1,0))="L","Light","Dark"))</f>
        <v>Medium</v>
      </c>
      <c r="K663" s="27">
        <f>INDEX(products!$A$1:$G$49,MATCH(orders!$D663,products!$A$1:$A$49,0),MATCH(orders!K$1,products!$A$1:$G$1,0))</f>
        <v>0.2</v>
      </c>
      <c r="L663" s="28">
        <f>INDEX(products!$A$1:$G$49,MATCH(orders!$D663,products!$A$1:$A$49,0),MATCH(orders!L$1,products!$A$1:$G$1,0))</f>
        <v>3.375</v>
      </c>
      <c r="M663" s="21">
        <f>E663*L663</f>
        <v>20.25</v>
      </c>
      <c r="N663" s="7" t="str">
        <f>VLOOKUP(orders!$F663,customers!B$1:I$1001,8,FALSE)</f>
        <v>Yes</v>
      </c>
    </row>
    <row r="664" spans="1:14" x14ac:dyDescent="0.3">
      <c r="A664" s="12" t="s">
        <v>4229</v>
      </c>
      <c r="B664" s="18">
        <v>44364</v>
      </c>
      <c r="C664" s="12" t="s">
        <v>4230</v>
      </c>
      <c r="D664" s="6" t="s">
        <v>6165</v>
      </c>
      <c r="E664" s="12">
        <v>5</v>
      </c>
      <c r="F664" s="12" t="str">
        <f>VLOOKUP(C664,customers!A$1:I$1001,2,FALSE)</f>
        <v>Shermy Moseby</v>
      </c>
      <c r="G664" s="12" t="str">
        <f>IF(VLOOKUP(C664,customers!A$1:I$1001,3,FALSE)=0," ",VLOOKUP(C664,customers!A$1:I$1001,3,FALSE))</f>
        <v>smosebyie@stanford.edu</v>
      </c>
      <c r="H664" s="12" t="str">
        <f>VLOOKUP(C664,customers!A$1:I$1001,7,FALSE)</f>
        <v>United States</v>
      </c>
      <c r="I664" s="15" t="str">
        <f>IF(INDEX(products!$A$1:$G$49,MATCH(orders!$D664,products!$A$1:$A$49,0),MATCH(orders!I$1,products!$A$1:$G$1,0))="Rob","Robusta",IF(INDEX(products!$A$1:$G$49,MATCH(orders!$D664,products!$A$1:$A$49,0),MATCH(orders!I$1,products!$A$1:$G$1,0))="Exc","Excelsa",IF(INDEX(products!$A$1:$G$49,MATCH(orders!$D664,products!$A$1:$A$49,0),MATCH(orders!I$1,products!$A$1:$G$1,0))="Ara","Arabica","Liberica")))</f>
        <v>Liberica</v>
      </c>
      <c r="J664" s="15" t="str">
        <f>IF(INDEX(products!$A$1:$G$49,MATCH(orders!$D664,products!$A$1:$A$49,0),MATCH(orders!J$1,products!$A$1:$G$1,0))="M","Medium",IF(INDEX(products!$A$1:$G$49,MATCH(orders!$D664,products!$A$1:$A$49,0),MATCH(orders!J$1,products!$A$1:$G$1,0))="L","Light","Dark"))</f>
        <v>Dark</v>
      </c>
      <c r="K664" s="24">
        <f>INDEX(products!$A$1:$G$49,MATCH(orders!$D664,products!$A$1:$A$49,0),MATCH(orders!K$1,products!$A$1:$G$1,0))</f>
        <v>2.5</v>
      </c>
      <c r="L664" s="25">
        <f>INDEX(products!$A$1:$G$49,MATCH(orders!$D664,products!$A$1:$A$49,0),MATCH(orders!L$1,products!$A$1:$G$1,0))</f>
        <v>29.784999999999997</v>
      </c>
      <c r="M664" s="22">
        <f>E664*L664</f>
        <v>148.92499999999998</v>
      </c>
      <c r="N664" s="6" t="str">
        <f>VLOOKUP(orders!$F664,customers!B$1:I$1001,8,FALSE)</f>
        <v>No</v>
      </c>
    </row>
    <row r="665" spans="1:14" x14ac:dyDescent="0.3">
      <c r="A665" s="2" t="s">
        <v>4234</v>
      </c>
      <c r="B665" s="17">
        <v>43554</v>
      </c>
      <c r="C665" s="2" t="s">
        <v>4235</v>
      </c>
      <c r="D665" s="7" t="s">
        <v>6155</v>
      </c>
      <c r="E665" s="2">
        <v>6</v>
      </c>
      <c r="F665" s="2" t="str">
        <f>VLOOKUP(C665,customers!A$1:I$1001,2,FALSE)</f>
        <v>Corrie Wass</v>
      </c>
      <c r="G665" s="2" t="str">
        <f>IF(VLOOKUP(C665,customers!A$1:I$1001,3,FALSE)=0," ",VLOOKUP(C665,customers!A$1:I$1001,3,FALSE))</f>
        <v>cwassif@prweb.com</v>
      </c>
      <c r="H665" s="2" t="str">
        <f>VLOOKUP(C665,customers!A$1:I$1001,7,FALSE)</f>
        <v>United States</v>
      </c>
      <c r="I665" s="26" t="str">
        <f>IF(INDEX(products!$A$1:$G$49,MATCH(orders!$D665,products!$A$1:$A$49,0),MATCH(orders!I$1,products!$A$1:$G$1,0))="Rob","Robusta",IF(INDEX(products!$A$1:$G$49,MATCH(orders!$D665,products!$A$1:$A$49,0),MATCH(orders!I$1,products!$A$1:$G$1,0))="Exc","Excelsa",IF(INDEX(products!$A$1:$G$49,MATCH(orders!$D665,products!$A$1:$A$49,0),MATCH(orders!I$1,products!$A$1:$G$1,0))="Ara","Arabica","Liberica")))</f>
        <v>Arabica</v>
      </c>
      <c r="J665" s="26" t="str">
        <f>IF(INDEX(products!$A$1:$G$49,MATCH(orders!$D665,products!$A$1:$A$49,0),MATCH(orders!J$1,products!$A$1:$G$1,0))="M","Medium",IF(INDEX(products!$A$1:$G$49,MATCH(orders!$D665,products!$A$1:$A$49,0),MATCH(orders!J$1,products!$A$1:$G$1,0))="L","Light","Dark"))</f>
        <v>Medium</v>
      </c>
      <c r="K665" s="27">
        <f>INDEX(products!$A$1:$G$49,MATCH(orders!$D665,products!$A$1:$A$49,0),MATCH(orders!K$1,products!$A$1:$G$1,0))</f>
        <v>1</v>
      </c>
      <c r="L665" s="28">
        <f>INDEX(products!$A$1:$G$49,MATCH(orders!$D665,products!$A$1:$A$49,0),MATCH(orders!L$1,products!$A$1:$G$1,0))</f>
        <v>11.25</v>
      </c>
      <c r="M665" s="21">
        <f>E665*L665</f>
        <v>67.5</v>
      </c>
      <c r="N665" s="7" t="str">
        <f>VLOOKUP(orders!$F665,customers!B$1:I$1001,8,FALSE)</f>
        <v>No</v>
      </c>
    </row>
    <row r="666" spans="1:14" x14ac:dyDescent="0.3">
      <c r="A666" s="12" t="s">
        <v>4239</v>
      </c>
      <c r="B666" s="18">
        <v>44549</v>
      </c>
      <c r="C666" s="12" t="s">
        <v>4240</v>
      </c>
      <c r="D666" s="6" t="s">
        <v>6183</v>
      </c>
      <c r="E666" s="12">
        <v>6</v>
      </c>
      <c r="F666" s="12" t="str">
        <f>VLOOKUP(C666,customers!A$1:I$1001,2,FALSE)</f>
        <v>Ira Sjostrom</v>
      </c>
      <c r="G666" s="12" t="str">
        <f>IF(VLOOKUP(C666,customers!A$1:I$1001,3,FALSE)=0," ",VLOOKUP(C666,customers!A$1:I$1001,3,FALSE))</f>
        <v>isjostromig@pbs.org</v>
      </c>
      <c r="H666" s="12" t="str">
        <f>VLOOKUP(C666,customers!A$1:I$1001,7,FALSE)</f>
        <v>United States</v>
      </c>
      <c r="I666" s="15" t="str">
        <f>IF(INDEX(products!$A$1:$G$49,MATCH(orders!$D666,products!$A$1:$A$49,0),MATCH(orders!I$1,products!$A$1:$G$1,0))="Rob","Robusta",IF(INDEX(products!$A$1:$G$49,MATCH(orders!$D666,products!$A$1:$A$49,0),MATCH(orders!I$1,products!$A$1:$G$1,0))="Exc","Excelsa",IF(INDEX(products!$A$1:$G$49,MATCH(orders!$D666,products!$A$1:$A$49,0),MATCH(orders!I$1,products!$A$1:$G$1,0))="Ara","Arabica","Liberica")))</f>
        <v>Excelsa</v>
      </c>
      <c r="J666" s="15" t="str">
        <f>IF(INDEX(products!$A$1:$G$49,MATCH(orders!$D666,products!$A$1:$A$49,0),MATCH(orders!J$1,products!$A$1:$G$1,0))="M","Medium",IF(INDEX(products!$A$1:$G$49,MATCH(orders!$D666,products!$A$1:$A$49,0),MATCH(orders!J$1,products!$A$1:$G$1,0))="L","Light","Dark"))</f>
        <v>Dark</v>
      </c>
      <c r="K666" s="24">
        <f>INDEX(products!$A$1:$G$49,MATCH(orders!$D666,products!$A$1:$A$49,0),MATCH(orders!K$1,products!$A$1:$G$1,0))</f>
        <v>1</v>
      </c>
      <c r="L666" s="25">
        <f>INDEX(products!$A$1:$G$49,MATCH(orders!$D666,products!$A$1:$A$49,0),MATCH(orders!L$1,products!$A$1:$G$1,0))</f>
        <v>12.15</v>
      </c>
      <c r="M666" s="22">
        <f>E666*L666</f>
        <v>72.900000000000006</v>
      </c>
      <c r="N666" s="6" t="str">
        <f>VLOOKUP(orders!$F666,customers!B$1:I$1001,8,FALSE)</f>
        <v>No</v>
      </c>
    </row>
    <row r="667" spans="1:14" x14ac:dyDescent="0.3">
      <c r="A667" s="2" t="s">
        <v>4239</v>
      </c>
      <c r="B667" s="17">
        <v>44549</v>
      </c>
      <c r="C667" s="2" t="s">
        <v>4240</v>
      </c>
      <c r="D667" s="7" t="s">
        <v>6150</v>
      </c>
      <c r="E667" s="2">
        <v>2</v>
      </c>
      <c r="F667" s="2" t="str">
        <f>VLOOKUP(C667,customers!A$1:I$1001,2,FALSE)</f>
        <v>Ira Sjostrom</v>
      </c>
      <c r="G667" s="2" t="str">
        <f>IF(VLOOKUP(C667,customers!A$1:I$1001,3,FALSE)=0," ",VLOOKUP(C667,customers!A$1:I$1001,3,FALSE))</f>
        <v>isjostromig@pbs.org</v>
      </c>
      <c r="H667" s="2" t="str">
        <f>VLOOKUP(C667,customers!A$1:I$1001,7,FALSE)</f>
        <v>United States</v>
      </c>
      <c r="I667" s="26" t="str">
        <f>IF(INDEX(products!$A$1:$G$49,MATCH(orders!$D667,products!$A$1:$A$49,0),MATCH(orders!I$1,products!$A$1:$G$1,0))="Rob","Robusta",IF(INDEX(products!$A$1:$G$49,MATCH(orders!$D667,products!$A$1:$A$49,0),MATCH(orders!I$1,products!$A$1:$G$1,0))="Exc","Excelsa",IF(INDEX(products!$A$1:$G$49,MATCH(orders!$D667,products!$A$1:$A$49,0),MATCH(orders!I$1,products!$A$1:$G$1,0))="Ara","Arabica","Liberica")))</f>
        <v>Liberica</v>
      </c>
      <c r="J667" s="26" t="str">
        <f>IF(INDEX(products!$A$1:$G$49,MATCH(orders!$D667,products!$A$1:$A$49,0),MATCH(orders!J$1,products!$A$1:$G$1,0))="M","Medium",IF(INDEX(products!$A$1:$G$49,MATCH(orders!$D667,products!$A$1:$A$49,0),MATCH(orders!J$1,products!$A$1:$G$1,0))="L","Light","Dark"))</f>
        <v>Dark</v>
      </c>
      <c r="K667" s="27">
        <f>INDEX(products!$A$1:$G$49,MATCH(orders!$D667,products!$A$1:$A$49,0),MATCH(orders!K$1,products!$A$1:$G$1,0))</f>
        <v>0.2</v>
      </c>
      <c r="L667" s="28">
        <f>INDEX(products!$A$1:$G$49,MATCH(orders!$D667,products!$A$1:$A$49,0),MATCH(orders!L$1,products!$A$1:$G$1,0))</f>
        <v>3.8849999999999998</v>
      </c>
      <c r="M667" s="21">
        <f>E667*L667</f>
        <v>7.77</v>
      </c>
      <c r="N667" s="7" t="str">
        <f>VLOOKUP(orders!$F667,customers!B$1:I$1001,8,FALSE)</f>
        <v>No</v>
      </c>
    </row>
    <row r="668" spans="1:14" x14ac:dyDescent="0.3">
      <c r="A668" s="12" t="s">
        <v>4250</v>
      </c>
      <c r="B668" s="18">
        <v>43987</v>
      </c>
      <c r="C668" s="12" t="s">
        <v>4251</v>
      </c>
      <c r="D668" s="6" t="s">
        <v>6168</v>
      </c>
      <c r="E668" s="12">
        <v>4</v>
      </c>
      <c r="F668" s="12" t="str">
        <f>VLOOKUP(C668,customers!A$1:I$1001,2,FALSE)</f>
        <v>Jermaine Branchett</v>
      </c>
      <c r="G668" s="12" t="str">
        <f>IF(VLOOKUP(C668,customers!A$1:I$1001,3,FALSE)=0," ",VLOOKUP(C668,customers!A$1:I$1001,3,FALSE))</f>
        <v>jbranchettii@bravesites.com</v>
      </c>
      <c r="H668" s="12" t="str">
        <f>VLOOKUP(C668,customers!A$1:I$1001,7,FALSE)</f>
        <v>United States</v>
      </c>
      <c r="I668" s="15" t="str">
        <f>IF(INDEX(products!$A$1:$G$49,MATCH(orders!$D668,products!$A$1:$A$49,0),MATCH(orders!I$1,products!$A$1:$G$1,0))="Rob","Robusta",IF(INDEX(products!$A$1:$G$49,MATCH(orders!$D668,products!$A$1:$A$49,0),MATCH(orders!I$1,products!$A$1:$G$1,0))="Exc","Excelsa",IF(INDEX(products!$A$1:$G$49,MATCH(orders!$D668,products!$A$1:$A$49,0),MATCH(orders!I$1,products!$A$1:$G$1,0))="Ara","Arabica","Liberica")))</f>
        <v>Arabica</v>
      </c>
      <c r="J668" s="15" t="str">
        <f>IF(INDEX(products!$A$1:$G$49,MATCH(orders!$D668,products!$A$1:$A$49,0),MATCH(orders!J$1,products!$A$1:$G$1,0))="M","Medium",IF(INDEX(products!$A$1:$G$49,MATCH(orders!$D668,products!$A$1:$A$49,0),MATCH(orders!J$1,products!$A$1:$G$1,0))="L","Light","Dark"))</f>
        <v>Dark</v>
      </c>
      <c r="K668" s="24">
        <f>INDEX(products!$A$1:$G$49,MATCH(orders!$D668,products!$A$1:$A$49,0),MATCH(orders!K$1,products!$A$1:$G$1,0))</f>
        <v>2.5</v>
      </c>
      <c r="L668" s="25">
        <f>INDEX(products!$A$1:$G$49,MATCH(orders!$D668,products!$A$1:$A$49,0),MATCH(orders!L$1,products!$A$1:$G$1,0))</f>
        <v>22.884999999999998</v>
      </c>
      <c r="M668" s="22">
        <f>E668*L668</f>
        <v>91.539999999999992</v>
      </c>
      <c r="N668" s="6" t="str">
        <f>VLOOKUP(orders!$F668,customers!B$1:I$1001,8,FALSE)</f>
        <v>No</v>
      </c>
    </row>
    <row r="669" spans="1:14" x14ac:dyDescent="0.3">
      <c r="A669" s="2" t="s">
        <v>4256</v>
      </c>
      <c r="B669" s="17">
        <v>44451</v>
      </c>
      <c r="C669" s="2" t="s">
        <v>4257</v>
      </c>
      <c r="D669" s="7" t="s">
        <v>6147</v>
      </c>
      <c r="E669" s="2">
        <v>6</v>
      </c>
      <c r="F669" s="2" t="str">
        <f>VLOOKUP(C669,customers!A$1:I$1001,2,FALSE)</f>
        <v>Nissie Rudland</v>
      </c>
      <c r="G669" s="2" t="str">
        <f>IF(VLOOKUP(C669,customers!A$1:I$1001,3,FALSE)=0," ",VLOOKUP(C669,customers!A$1:I$1001,3,FALSE))</f>
        <v>nrudlandij@blogs.com</v>
      </c>
      <c r="H669" s="2" t="str">
        <f>VLOOKUP(C669,customers!A$1:I$1001,7,FALSE)</f>
        <v>Ireland</v>
      </c>
      <c r="I669" s="26" t="str">
        <f>IF(INDEX(products!$A$1:$G$49,MATCH(orders!$D669,products!$A$1:$A$49,0),MATCH(orders!I$1,products!$A$1:$G$1,0))="Rob","Robusta",IF(INDEX(products!$A$1:$G$49,MATCH(orders!$D669,products!$A$1:$A$49,0),MATCH(orders!I$1,products!$A$1:$G$1,0))="Exc","Excelsa",IF(INDEX(products!$A$1:$G$49,MATCH(orders!$D669,products!$A$1:$A$49,0),MATCH(orders!I$1,products!$A$1:$G$1,0))="Ara","Arabica","Liberica")))</f>
        <v>Arabica</v>
      </c>
      <c r="J669" s="26" t="str">
        <f>IF(INDEX(products!$A$1:$G$49,MATCH(orders!$D669,products!$A$1:$A$49,0),MATCH(orders!J$1,products!$A$1:$G$1,0))="M","Medium",IF(INDEX(products!$A$1:$G$49,MATCH(orders!$D669,products!$A$1:$A$49,0),MATCH(orders!J$1,products!$A$1:$G$1,0))="L","Light","Dark"))</f>
        <v>Dark</v>
      </c>
      <c r="K669" s="27">
        <f>INDEX(products!$A$1:$G$49,MATCH(orders!$D669,products!$A$1:$A$49,0),MATCH(orders!K$1,products!$A$1:$G$1,0))</f>
        <v>1</v>
      </c>
      <c r="L669" s="28">
        <f>INDEX(products!$A$1:$G$49,MATCH(orders!$D669,products!$A$1:$A$49,0),MATCH(orders!L$1,products!$A$1:$G$1,0))</f>
        <v>9.9499999999999993</v>
      </c>
      <c r="M669" s="21">
        <f>E669*L669</f>
        <v>59.699999999999996</v>
      </c>
      <c r="N669" s="7" t="str">
        <f>VLOOKUP(orders!$F669,customers!B$1:I$1001,8,FALSE)</f>
        <v>No</v>
      </c>
    </row>
    <row r="670" spans="1:14" x14ac:dyDescent="0.3">
      <c r="A670" s="12" t="s">
        <v>4262</v>
      </c>
      <c r="B670" s="18">
        <v>44636</v>
      </c>
      <c r="C670" s="12" t="s">
        <v>4263</v>
      </c>
      <c r="D670" s="6" t="s">
        <v>6142</v>
      </c>
      <c r="E670" s="12">
        <v>5</v>
      </c>
      <c r="F670" s="12" t="str">
        <f>VLOOKUP(C670,customers!A$1:I$1001,2,FALSE)</f>
        <v>Janella Millett</v>
      </c>
      <c r="G670" s="12" t="str">
        <f>IF(VLOOKUP(C670,customers!A$1:I$1001,3,FALSE)=0," ",VLOOKUP(C670,customers!A$1:I$1001,3,FALSE))</f>
        <v>jmillettik@addtoany.com</v>
      </c>
      <c r="H670" s="12" t="str">
        <f>VLOOKUP(C670,customers!A$1:I$1001,7,FALSE)</f>
        <v>United States</v>
      </c>
      <c r="I670" s="15" t="str">
        <f>IF(INDEX(products!$A$1:$G$49,MATCH(orders!$D670,products!$A$1:$A$49,0),MATCH(orders!I$1,products!$A$1:$G$1,0))="Rob","Robusta",IF(INDEX(products!$A$1:$G$49,MATCH(orders!$D670,products!$A$1:$A$49,0),MATCH(orders!I$1,products!$A$1:$G$1,0))="Exc","Excelsa",IF(INDEX(products!$A$1:$G$49,MATCH(orders!$D670,products!$A$1:$A$49,0),MATCH(orders!I$1,products!$A$1:$G$1,0))="Ara","Arabica","Liberica")))</f>
        <v>Robusta</v>
      </c>
      <c r="J670" s="15" t="str">
        <f>IF(INDEX(products!$A$1:$G$49,MATCH(orders!$D670,products!$A$1:$A$49,0),MATCH(orders!J$1,products!$A$1:$G$1,0))="M","Medium",IF(INDEX(products!$A$1:$G$49,MATCH(orders!$D670,products!$A$1:$A$49,0),MATCH(orders!J$1,products!$A$1:$G$1,0))="L","Light","Dark"))</f>
        <v>Light</v>
      </c>
      <c r="K670" s="24">
        <f>INDEX(products!$A$1:$G$49,MATCH(orders!$D670,products!$A$1:$A$49,0),MATCH(orders!K$1,products!$A$1:$G$1,0))</f>
        <v>2.5</v>
      </c>
      <c r="L670" s="25">
        <f>INDEX(products!$A$1:$G$49,MATCH(orders!$D670,products!$A$1:$A$49,0),MATCH(orders!L$1,products!$A$1:$G$1,0))</f>
        <v>27.484999999999996</v>
      </c>
      <c r="M670" s="22">
        <f>E670*L670</f>
        <v>137.42499999999998</v>
      </c>
      <c r="N670" s="6" t="str">
        <f>VLOOKUP(orders!$F670,customers!B$1:I$1001,8,FALSE)</f>
        <v>Yes</v>
      </c>
    </row>
    <row r="671" spans="1:14" x14ac:dyDescent="0.3">
      <c r="A671" s="2" t="s">
        <v>4268</v>
      </c>
      <c r="B671" s="17">
        <v>44551</v>
      </c>
      <c r="C671" s="2" t="s">
        <v>4269</v>
      </c>
      <c r="D671" s="7" t="s">
        <v>6181</v>
      </c>
      <c r="E671" s="2">
        <v>2</v>
      </c>
      <c r="F671" s="2" t="str">
        <f>VLOOKUP(C671,customers!A$1:I$1001,2,FALSE)</f>
        <v>Ferdie Tourry</v>
      </c>
      <c r="G671" s="2" t="str">
        <f>IF(VLOOKUP(C671,customers!A$1:I$1001,3,FALSE)=0," ",VLOOKUP(C671,customers!A$1:I$1001,3,FALSE))</f>
        <v>ftourryil@google.de</v>
      </c>
      <c r="H671" s="2" t="str">
        <f>VLOOKUP(C671,customers!A$1:I$1001,7,FALSE)</f>
        <v>United States</v>
      </c>
      <c r="I671" s="26" t="str">
        <f>IF(INDEX(products!$A$1:$G$49,MATCH(orders!$D671,products!$A$1:$A$49,0),MATCH(orders!I$1,products!$A$1:$G$1,0))="Rob","Robusta",IF(INDEX(products!$A$1:$G$49,MATCH(orders!$D671,products!$A$1:$A$49,0),MATCH(orders!I$1,products!$A$1:$G$1,0))="Exc","Excelsa",IF(INDEX(products!$A$1:$G$49,MATCH(orders!$D671,products!$A$1:$A$49,0),MATCH(orders!I$1,products!$A$1:$G$1,0))="Ara","Arabica","Liberica")))</f>
        <v>Liberica</v>
      </c>
      <c r="J671" s="26" t="str">
        <f>IF(INDEX(products!$A$1:$G$49,MATCH(orders!$D671,products!$A$1:$A$49,0),MATCH(orders!J$1,products!$A$1:$G$1,0))="M","Medium",IF(INDEX(products!$A$1:$G$49,MATCH(orders!$D671,products!$A$1:$A$49,0),MATCH(orders!J$1,products!$A$1:$G$1,0))="L","Light","Dark"))</f>
        <v>Medium</v>
      </c>
      <c r="K671" s="27">
        <f>INDEX(products!$A$1:$G$49,MATCH(orders!$D671,products!$A$1:$A$49,0),MATCH(orders!K$1,products!$A$1:$G$1,0))</f>
        <v>2.5</v>
      </c>
      <c r="L671" s="28">
        <f>INDEX(products!$A$1:$G$49,MATCH(orders!$D671,products!$A$1:$A$49,0),MATCH(orders!L$1,products!$A$1:$G$1,0))</f>
        <v>33.464999999999996</v>
      </c>
      <c r="M671" s="21">
        <f>E671*L671</f>
        <v>66.929999999999993</v>
      </c>
      <c r="N671" s="7" t="str">
        <f>VLOOKUP(orders!$F671,customers!B$1:I$1001,8,FALSE)</f>
        <v>No</v>
      </c>
    </row>
    <row r="672" spans="1:14" x14ac:dyDescent="0.3">
      <c r="A672" s="12" t="s">
        <v>4274</v>
      </c>
      <c r="B672" s="18">
        <v>43606</v>
      </c>
      <c r="C672" s="12" t="s">
        <v>4275</v>
      </c>
      <c r="D672" s="6" t="s">
        <v>6159</v>
      </c>
      <c r="E672" s="12">
        <v>3</v>
      </c>
      <c r="F672" s="12" t="str">
        <f>VLOOKUP(C672,customers!A$1:I$1001,2,FALSE)</f>
        <v>Cecil Weatherall</v>
      </c>
      <c r="G672" s="12" t="str">
        <f>IF(VLOOKUP(C672,customers!A$1:I$1001,3,FALSE)=0," ",VLOOKUP(C672,customers!A$1:I$1001,3,FALSE))</f>
        <v>cweatherallim@toplist.cz</v>
      </c>
      <c r="H672" s="12" t="str">
        <f>VLOOKUP(C672,customers!A$1:I$1001,7,FALSE)</f>
        <v>United States</v>
      </c>
      <c r="I672" s="15" t="str">
        <f>IF(INDEX(products!$A$1:$G$49,MATCH(orders!$D672,products!$A$1:$A$49,0),MATCH(orders!I$1,products!$A$1:$G$1,0))="Rob","Robusta",IF(INDEX(products!$A$1:$G$49,MATCH(orders!$D672,products!$A$1:$A$49,0),MATCH(orders!I$1,products!$A$1:$G$1,0))="Exc","Excelsa",IF(INDEX(products!$A$1:$G$49,MATCH(orders!$D672,products!$A$1:$A$49,0),MATCH(orders!I$1,products!$A$1:$G$1,0))="Ara","Arabica","Liberica")))</f>
        <v>Liberica</v>
      </c>
      <c r="J672" s="15" t="str">
        <f>IF(INDEX(products!$A$1:$G$49,MATCH(orders!$D672,products!$A$1:$A$49,0),MATCH(orders!J$1,products!$A$1:$G$1,0))="M","Medium",IF(INDEX(products!$A$1:$G$49,MATCH(orders!$D672,products!$A$1:$A$49,0),MATCH(orders!J$1,products!$A$1:$G$1,0))="L","Light","Dark"))</f>
        <v>Medium</v>
      </c>
      <c r="K672" s="24">
        <f>INDEX(products!$A$1:$G$49,MATCH(orders!$D672,products!$A$1:$A$49,0),MATCH(orders!K$1,products!$A$1:$G$1,0))</f>
        <v>0.2</v>
      </c>
      <c r="L672" s="25">
        <f>INDEX(products!$A$1:$G$49,MATCH(orders!$D672,products!$A$1:$A$49,0),MATCH(orders!L$1,products!$A$1:$G$1,0))</f>
        <v>4.3650000000000002</v>
      </c>
      <c r="M672" s="22">
        <f>E672*L672</f>
        <v>13.095000000000001</v>
      </c>
      <c r="N672" s="6" t="str">
        <f>VLOOKUP(orders!$F672,customers!B$1:I$1001,8,FALSE)</f>
        <v>Yes</v>
      </c>
    </row>
    <row r="673" spans="1:14" x14ac:dyDescent="0.3">
      <c r="A673" s="2" t="s">
        <v>4280</v>
      </c>
      <c r="B673" s="17">
        <v>44495</v>
      </c>
      <c r="C673" s="2" t="s">
        <v>4281</v>
      </c>
      <c r="D673" s="7" t="s">
        <v>6179</v>
      </c>
      <c r="E673" s="2">
        <v>5</v>
      </c>
      <c r="F673" s="2" t="str">
        <f>VLOOKUP(C673,customers!A$1:I$1001,2,FALSE)</f>
        <v>Gale Heindrick</v>
      </c>
      <c r="G673" s="2" t="str">
        <f>IF(VLOOKUP(C673,customers!A$1:I$1001,3,FALSE)=0," ",VLOOKUP(C673,customers!A$1:I$1001,3,FALSE))</f>
        <v>gheindrickin@usda.gov</v>
      </c>
      <c r="H673" s="2" t="str">
        <f>VLOOKUP(C673,customers!A$1:I$1001,7,FALSE)</f>
        <v>United States</v>
      </c>
      <c r="I673" s="26" t="str">
        <f>IF(INDEX(products!$A$1:$G$49,MATCH(orders!$D673,products!$A$1:$A$49,0),MATCH(orders!I$1,products!$A$1:$G$1,0))="Rob","Robusta",IF(INDEX(products!$A$1:$G$49,MATCH(orders!$D673,products!$A$1:$A$49,0),MATCH(orders!I$1,products!$A$1:$G$1,0))="Exc","Excelsa",IF(INDEX(products!$A$1:$G$49,MATCH(orders!$D673,products!$A$1:$A$49,0),MATCH(orders!I$1,products!$A$1:$G$1,0))="Ara","Arabica","Liberica")))</f>
        <v>Robusta</v>
      </c>
      <c r="J673" s="26" t="str">
        <f>IF(INDEX(products!$A$1:$G$49,MATCH(orders!$D673,products!$A$1:$A$49,0),MATCH(orders!J$1,products!$A$1:$G$1,0))="M","Medium",IF(INDEX(products!$A$1:$G$49,MATCH(orders!$D673,products!$A$1:$A$49,0),MATCH(orders!J$1,products!$A$1:$G$1,0))="L","Light","Dark"))</f>
        <v>Light</v>
      </c>
      <c r="K673" s="27">
        <f>INDEX(products!$A$1:$G$49,MATCH(orders!$D673,products!$A$1:$A$49,0),MATCH(orders!K$1,products!$A$1:$G$1,0))</f>
        <v>1</v>
      </c>
      <c r="L673" s="28">
        <f>INDEX(products!$A$1:$G$49,MATCH(orders!$D673,products!$A$1:$A$49,0),MATCH(orders!L$1,products!$A$1:$G$1,0))</f>
        <v>11.95</v>
      </c>
      <c r="M673" s="21">
        <f>E673*L673</f>
        <v>59.75</v>
      </c>
      <c r="N673" s="7" t="str">
        <f>VLOOKUP(orders!$F673,customers!B$1:I$1001,8,FALSE)</f>
        <v>No</v>
      </c>
    </row>
    <row r="674" spans="1:14" x14ac:dyDescent="0.3">
      <c r="A674" s="12" t="s">
        <v>4286</v>
      </c>
      <c r="B674" s="18">
        <v>43916</v>
      </c>
      <c r="C674" s="12" t="s">
        <v>4287</v>
      </c>
      <c r="D674" s="6" t="s">
        <v>6160</v>
      </c>
      <c r="E674" s="12">
        <v>5</v>
      </c>
      <c r="F674" s="12" t="str">
        <f>VLOOKUP(C674,customers!A$1:I$1001,2,FALSE)</f>
        <v>Layne Imason</v>
      </c>
      <c r="G674" s="12" t="str">
        <f>IF(VLOOKUP(C674,customers!A$1:I$1001,3,FALSE)=0," ",VLOOKUP(C674,customers!A$1:I$1001,3,FALSE))</f>
        <v>limasonio@discuz.net</v>
      </c>
      <c r="H674" s="12" t="str">
        <f>VLOOKUP(C674,customers!A$1:I$1001,7,FALSE)</f>
        <v>United States</v>
      </c>
      <c r="I674" s="15" t="str">
        <f>IF(INDEX(products!$A$1:$G$49,MATCH(orders!$D674,products!$A$1:$A$49,0),MATCH(orders!I$1,products!$A$1:$G$1,0))="Rob","Robusta",IF(INDEX(products!$A$1:$G$49,MATCH(orders!$D674,products!$A$1:$A$49,0),MATCH(orders!I$1,products!$A$1:$G$1,0))="Exc","Excelsa",IF(INDEX(products!$A$1:$G$49,MATCH(orders!$D674,products!$A$1:$A$49,0),MATCH(orders!I$1,products!$A$1:$G$1,0))="Ara","Arabica","Liberica")))</f>
        <v>Liberica</v>
      </c>
      <c r="J674" s="15" t="str">
        <f>IF(INDEX(products!$A$1:$G$49,MATCH(orders!$D674,products!$A$1:$A$49,0),MATCH(orders!J$1,products!$A$1:$G$1,0))="M","Medium",IF(INDEX(products!$A$1:$G$49,MATCH(orders!$D674,products!$A$1:$A$49,0),MATCH(orders!J$1,products!$A$1:$G$1,0))="L","Light","Dark"))</f>
        <v>Medium</v>
      </c>
      <c r="K674" s="24">
        <f>INDEX(products!$A$1:$G$49,MATCH(orders!$D674,products!$A$1:$A$49,0),MATCH(orders!K$1,products!$A$1:$G$1,0))</f>
        <v>0.5</v>
      </c>
      <c r="L674" s="25">
        <f>INDEX(products!$A$1:$G$49,MATCH(orders!$D674,products!$A$1:$A$49,0),MATCH(orders!L$1,products!$A$1:$G$1,0))</f>
        <v>8.73</v>
      </c>
      <c r="M674" s="22">
        <f>E674*L674</f>
        <v>43.650000000000006</v>
      </c>
      <c r="N674" s="6" t="str">
        <f>VLOOKUP(orders!$F674,customers!B$1:I$1001,8,FALSE)</f>
        <v>Yes</v>
      </c>
    </row>
    <row r="675" spans="1:14" x14ac:dyDescent="0.3">
      <c r="A675" s="2" t="s">
        <v>4291</v>
      </c>
      <c r="B675" s="17">
        <v>44118</v>
      </c>
      <c r="C675" s="2" t="s">
        <v>4292</v>
      </c>
      <c r="D675" s="7" t="s">
        <v>6141</v>
      </c>
      <c r="E675" s="2">
        <v>6</v>
      </c>
      <c r="F675" s="2" t="str">
        <f>VLOOKUP(C675,customers!A$1:I$1001,2,FALSE)</f>
        <v>Hazel Saill</v>
      </c>
      <c r="G675" s="2" t="str">
        <f>IF(VLOOKUP(C675,customers!A$1:I$1001,3,FALSE)=0," ",VLOOKUP(C675,customers!A$1:I$1001,3,FALSE))</f>
        <v>hsaillip@odnoklassniki.ru</v>
      </c>
      <c r="H675" s="2" t="str">
        <f>VLOOKUP(C675,customers!A$1:I$1001,7,FALSE)</f>
        <v>United States</v>
      </c>
      <c r="I675" s="26" t="str">
        <f>IF(INDEX(products!$A$1:$G$49,MATCH(orders!$D675,products!$A$1:$A$49,0),MATCH(orders!I$1,products!$A$1:$G$1,0))="Rob","Robusta",IF(INDEX(products!$A$1:$G$49,MATCH(orders!$D675,products!$A$1:$A$49,0),MATCH(orders!I$1,products!$A$1:$G$1,0))="Exc","Excelsa",IF(INDEX(products!$A$1:$G$49,MATCH(orders!$D675,products!$A$1:$A$49,0),MATCH(orders!I$1,products!$A$1:$G$1,0))="Ara","Arabica","Liberica")))</f>
        <v>Excelsa</v>
      </c>
      <c r="J675" s="26" t="str">
        <f>IF(INDEX(products!$A$1:$G$49,MATCH(orders!$D675,products!$A$1:$A$49,0),MATCH(orders!J$1,products!$A$1:$G$1,0))="M","Medium",IF(INDEX(products!$A$1:$G$49,MATCH(orders!$D675,products!$A$1:$A$49,0),MATCH(orders!J$1,products!$A$1:$G$1,0))="L","Light","Dark"))</f>
        <v>Medium</v>
      </c>
      <c r="K675" s="27">
        <f>INDEX(products!$A$1:$G$49,MATCH(orders!$D675,products!$A$1:$A$49,0),MATCH(orders!K$1,products!$A$1:$G$1,0))</f>
        <v>1</v>
      </c>
      <c r="L675" s="28">
        <f>INDEX(products!$A$1:$G$49,MATCH(orders!$D675,products!$A$1:$A$49,0),MATCH(orders!L$1,products!$A$1:$G$1,0))</f>
        <v>13.75</v>
      </c>
      <c r="M675" s="21">
        <f>E675*L675</f>
        <v>82.5</v>
      </c>
      <c r="N675" s="7" t="str">
        <f>VLOOKUP(orders!$F675,customers!B$1:I$1001,8,FALSE)</f>
        <v>Yes</v>
      </c>
    </row>
    <row r="676" spans="1:14" x14ac:dyDescent="0.3">
      <c r="A676" s="12" t="s">
        <v>4297</v>
      </c>
      <c r="B676" s="18">
        <v>44543</v>
      </c>
      <c r="C676" s="12" t="s">
        <v>4298</v>
      </c>
      <c r="D676" s="6" t="s">
        <v>6182</v>
      </c>
      <c r="E676" s="12">
        <v>6</v>
      </c>
      <c r="F676" s="12" t="str">
        <f>VLOOKUP(C676,customers!A$1:I$1001,2,FALSE)</f>
        <v>Hermann Larvor</v>
      </c>
      <c r="G676" s="12" t="str">
        <f>IF(VLOOKUP(C676,customers!A$1:I$1001,3,FALSE)=0," ",VLOOKUP(C676,customers!A$1:I$1001,3,FALSE))</f>
        <v>hlarvoriq@last.fm</v>
      </c>
      <c r="H676" s="12" t="str">
        <f>VLOOKUP(C676,customers!A$1:I$1001,7,FALSE)</f>
        <v>United States</v>
      </c>
      <c r="I676" s="15" t="str">
        <f>IF(INDEX(products!$A$1:$G$49,MATCH(orders!$D676,products!$A$1:$A$49,0),MATCH(orders!I$1,products!$A$1:$G$1,0))="Rob","Robusta",IF(INDEX(products!$A$1:$G$49,MATCH(orders!$D676,products!$A$1:$A$49,0),MATCH(orders!I$1,products!$A$1:$G$1,0))="Exc","Excelsa",IF(INDEX(products!$A$1:$G$49,MATCH(orders!$D676,products!$A$1:$A$49,0),MATCH(orders!I$1,products!$A$1:$G$1,0))="Ara","Arabica","Liberica")))</f>
        <v>Arabica</v>
      </c>
      <c r="J676" s="15" t="str">
        <f>IF(INDEX(products!$A$1:$G$49,MATCH(orders!$D676,products!$A$1:$A$49,0),MATCH(orders!J$1,products!$A$1:$G$1,0))="M","Medium",IF(INDEX(products!$A$1:$G$49,MATCH(orders!$D676,products!$A$1:$A$49,0),MATCH(orders!J$1,products!$A$1:$G$1,0))="L","Light","Dark"))</f>
        <v>Light</v>
      </c>
      <c r="K676" s="24">
        <f>INDEX(products!$A$1:$G$49,MATCH(orders!$D676,products!$A$1:$A$49,0),MATCH(orders!K$1,products!$A$1:$G$1,0))</f>
        <v>2.5</v>
      </c>
      <c r="L676" s="25">
        <f>INDEX(products!$A$1:$G$49,MATCH(orders!$D676,products!$A$1:$A$49,0),MATCH(orders!L$1,products!$A$1:$G$1,0))</f>
        <v>29.784999999999997</v>
      </c>
      <c r="M676" s="22">
        <f>E676*L676</f>
        <v>178.70999999999998</v>
      </c>
      <c r="N676" s="6" t="str">
        <f>VLOOKUP(orders!$F676,customers!B$1:I$1001,8,FALSE)</f>
        <v>Yes</v>
      </c>
    </row>
    <row r="677" spans="1:14" x14ac:dyDescent="0.3">
      <c r="A677" s="2" t="s">
        <v>4303</v>
      </c>
      <c r="B677" s="17">
        <v>44263</v>
      </c>
      <c r="C677" s="2" t="s">
        <v>4304</v>
      </c>
      <c r="D677" s="7" t="s">
        <v>6165</v>
      </c>
      <c r="E677" s="2">
        <v>4</v>
      </c>
      <c r="F677" s="2" t="str">
        <f>VLOOKUP(C677,customers!A$1:I$1001,2,FALSE)</f>
        <v>Terri Lyford</v>
      </c>
      <c r="G677" s="2" t="str">
        <f>IF(VLOOKUP(C677,customers!A$1:I$1001,3,FALSE)=0," ",VLOOKUP(C677,customers!A$1:I$1001,3,FALSE))</f>
        <v xml:space="preserve"> </v>
      </c>
      <c r="H677" s="2" t="str">
        <f>VLOOKUP(C677,customers!A$1:I$1001,7,FALSE)</f>
        <v>United States</v>
      </c>
      <c r="I677" s="26" t="str">
        <f>IF(INDEX(products!$A$1:$G$49,MATCH(orders!$D677,products!$A$1:$A$49,0),MATCH(orders!I$1,products!$A$1:$G$1,0))="Rob","Robusta",IF(INDEX(products!$A$1:$G$49,MATCH(orders!$D677,products!$A$1:$A$49,0),MATCH(orders!I$1,products!$A$1:$G$1,0))="Exc","Excelsa",IF(INDEX(products!$A$1:$G$49,MATCH(orders!$D677,products!$A$1:$A$49,0),MATCH(orders!I$1,products!$A$1:$G$1,0))="Ara","Arabica","Liberica")))</f>
        <v>Liberica</v>
      </c>
      <c r="J677" s="26" t="str">
        <f>IF(INDEX(products!$A$1:$G$49,MATCH(orders!$D677,products!$A$1:$A$49,0),MATCH(orders!J$1,products!$A$1:$G$1,0))="M","Medium",IF(INDEX(products!$A$1:$G$49,MATCH(orders!$D677,products!$A$1:$A$49,0),MATCH(orders!J$1,products!$A$1:$G$1,0))="L","Light","Dark"))</f>
        <v>Dark</v>
      </c>
      <c r="K677" s="27">
        <f>INDEX(products!$A$1:$G$49,MATCH(orders!$D677,products!$A$1:$A$49,0),MATCH(orders!K$1,products!$A$1:$G$1,0))</f>
        <v>2.5</v>
      </c>
      <c r="L677" s="28">
        <f>INDEX(products!$A$1:$G$49,MATCH(orders!$D677,products!$A$1:$A$49,0),MATCH(orders!L$1,products!$A$1:$G$1,0))</f>
        <v>29.784999999999997</v>
      </c>
      <c r="M677" s="21">
        <f>E677*L677</f>
        <v>119.13999999999999</v>
      </c>
      <c r="N677" s="7" t="str">
        <f>VLOOKUP(orders!$F677,customers!B$1:I$1001,8,FALSE)</f>
        <v>Yes</v>
      </c>
    </row>
    <row r="678" spans="1:14" x14ac:dyDescent="0.3">
      <c r="A678" s="12" t="s">
        <v>4308</v>
      </c>
      <c r="B678" s="18">
        <v>44217</v>
      </c>
      <c r="C678" s="12" t="s">
        <v>4309</v>
      </c>
      <c r="D678" s="6" t="s">
        <v>6161</v>
      </c>
      <c r="E678" s="12">
        <v>5</v>
      </c>
      <c r="F678" s="12" t="str">
        <f>VLOOKUP(C678,customers!A$1:I$1001,2,FALSE)</f>
        <v>Gabey Cogan</v>
      </c>
      <c r="G678" s="12" t="str">
        <f>IF(VLOOKUP(C678,customers!A$1:I$1001,3,FALSE)=0," ",VLOOKUP(C678,customers!A$1:I$1001,3,FALSE))</f>
        <v xml:space="preserve"> </v>
      </c>
      <c r="H678" s="12" t="str">
        <f>VLOOKUP(C678,customers!A$1:I$1001,7,FALSE)</f>
        <v>United States</v>
      </c>
      <c r="I678" s="15" t="str">
        <f>IF(INDEX(products!$A$1:$G$49,MATCH(orders!$D678,products!$A$1:$A$49,0),MATCH(orders!I$1,products!$A$1:$G$1,0))="Rob","Robusta",IF(INDEX(products!$A$1:$G$49,MATCH(orders!$D678,products!$A$1:$A$49,0),MATCH(orders!I$1,products!$A$1:$G$1,0))="Exc","Excelsa",IF(INDEX(products!$A$1:$G$49,MATCH(orders!$D678,products!$A$1:$A$49,0),MATCH(orders!I$1,products!$A$1:$G$1,0))="Ara","Arabica","Liberica")))</f>
        <v>Liberica</v>
      </c>
      <c r="J678" s="15" t="str">
        <f>IF(INDEX(products!$A$1:$G$49,MATCH(orders!$D678,products!$A$1:$A$49,0),MATCH(orders!J$1,products!$A$1:$G$1,0))="M","Medium",IF(INDEX(products!$A$1:$G$49,MATCH(orders!$D678,products!$A$1:$A$49,0),MATCH(orders!J$1,products!$A$1:$G$1,0))="L","Light","Dark"))</f>
        <v>Light</v>
      </c>
      <c r="K678" s="24">
        <f>INDEX(products!$A$1:$G$49,MATCH(orders!$D678,products!$A$1:$A$49,0),MATCH(orders!K$1,products!$A$1:$G$1,0))</f>
        <v>0.5</v>
      </c>
      <c r="L678" s="25">
        <f>INDEX(products!$A$1:$G$49,MATCH(orders!$D678,products!$A$1:$A$49,0),MATCH(orders!L$1,products!$A$1:$G$1,0))</f>
        <v>9.51</v>
      </c>
      <c r="M678" s="22">
        <f>E678*L678</f>
        <v>47.55</v>
      </c>
      <c r="N678" s="6" t="str">
        <f>VLOOKUP(orders!$F678,customers!B$1:I$1001,8,FALSE)</f>
        <v>No</v>
      </c>
    </row>
    <row r="679" spans="1:14" x14ac:dyDescent="0.3">
      <c r="A679" s="2" t="s">
        <v>4313</v>
      </c>
      <c r="B679" s="17">
        <v>44206</v>
      </c>
      <c r="C679" s="2" t="s">
        <v>4314</v>
      </c>
      <c r="D679" s="7" t="s">
        <v>6160</v>
      </c>
      <c r="E679" s="2">
        <v>5</v>
      </c>
      <c r="F679" s="2" t="str">
        <f>VLOOKUP(C679,customers!A$1:I$1001,2,FALSE)</f>
        <v>Charin Penwarden</v>
      </c>
      <c r="G679" s="2" t="str">
        <f>IF(VLOOKUP(C679,customers!A$1:I$1001,3,FALSE)=0," ",VLOOKUP(C679,customers!A$1:I$1001,3,FALSE))</f>
        <v>cpenwardenit@mlb.com</v>
      </c>
      <c r="H679" s="2" t="str">
        <f>VLOOKUP(C679,customers!A$1:I$1001,7,FALSE)</f>
        <v>Ireland</v>
      </c>
      <c r="I679" s="26" t="str">
        <f>IF(INDEX(products!$A$1:$G$49,MATCH(orders!$D679,products!$A$1:$A$49,0),MATCH(orders!I$1,products!$A$1:$G$1,0))="Rob","Robusta",IF(INDEX(products!$A$1:$G$49,MATCH(orders!$D679,products!$A$1:$A$49,0),MATCH(orders!I$1,products!$A$1:$G$1,0))="Exc","Excelsa",IF(INDEX(products!$A$1:$G$49,MATCH(orders!$D679,products!$A$1:$A$49,0),MATCH(orders!I$1,products!$A$1:$G$1,0))="Ara","Arabica","Liberica")))</f>
        <v>Liberica</v>
      </c>
      <c r="J679" s="26" t="str">
        <f>IF(INDEX(products!$A$1:$G$49,MATCH(orders!$D679,products!$A$1:$A$49,0),MATCH(orders!J$1,products!$A$1:$G$1,0))="M","Medium",IF(INDEX(products!$A$1:$G$49,MATCH(orders!$D679,products!$A$1:$A$49,0),MATCH(orders!J$1,products!$A$1:$G$1,0))="L","Light","Dark"))</f>
        <v>Medium</v>
      </c>
      <c r="K679" s="27">
        <f>INDEX(products!$A$1:$G$49,MATCH(orders!$D679,products!$A$1:$A$49,0),MATCH(orders!K$1,products!$A$1:$G$1,0))</f>
        <v>0.5</v>
      </c>
      <c r="L679" s="28">
        <f>INDEX(products!$A$1:$G$49,MATCH(orders!$D679,products!$A$1:$A$49,0),MATCH(orders!L$1,products!$A$1:$G$1,0))</f>
        <v>8.73</v>
      </c>
      <c r="M679" s="21">
        <f>E679*L679</f>
        <v>43.650000000000006</v>
      </c>
      <c r="N679" s="7" t="str">
        <f>VLOOKUP(orders!$F679,customers!B$1:I$1001,8,FALSE)</f>
        <v>No</v>
      </c>
    </row>
    <row r="680" spans="1:14" x14ac:dyDescent="0.3">
      <c r="A680" s="12" t="s">
        <v>4319</v>
      </c>
      <c r="B680" s="18">
        <v>44281</v>
      </c>
      <c r="C680" s="12" t="s">
        <v>4320</v>
      </c>
      <c r="D680" s="6" t="s">
        <v>6182</v>
      </c>
      <c r="E680" s="12">
        <v>6</v>
      </c>
      <c r="F680" s="12" t="str">
        <f>VLOOKUP(C680,customers!A$1:I$1001,2,FALSE)</f>
        <v>Milty Middis</v>
      </c>
      <c r="G680" s="12" t="str">
        <f>IF(VLOOKUP(C680,customers!A$1:I$1001,3,FALSE)=0," ",VLOOKUP(C680,customers!A$1:I$1001,3,FALSE))</f>
        <v>mmiddisiu@dmoz.org</v>
      </c>
      <c r="H680" s="12" t="str">
        <f>VLOOKUP(C680,customers!A$1:I$1001,7,FALSE)</f>
        <v>United States</v>
      </c>
      <c r="I680" s="15" t="str">
        <f>IF(INDEX(products!$A$1:$G$49,MATCH(orders!$D680,products!$A$1:$A$49,0),MATCH(orders!I$1,products!$A$1:$G$1,0))="Rob","Robusta",IF(INDEX(products!$A$1:$G$49,MATCH(orders!$D680,products!$A$1:$A$49,0),MATCH(orders!I$1,products!$A$1:$G$1,0))="Exc","Excelsa",IF(INDEX(products!$A$1:$G$49,MATCH(orders!$D680,products!$A$1:$A$49,0),MATCH(orders!I$1,products!$A$1:$G$1,0))="Ara","Arabica","Liberica")))</f>
        <v>Arabica</v>
      </c>
      <c r="J680" s="15" t="str">
        <f>IF(INDEX(products!$A$1:$G$49,MATCH(orders!$D680,products!$A$1:$A$49,0),MATCH(orders!J$1,products!$A$1:$G$1,0))="M","Medium",IF(INDEX(products!$A$1:$G$49,MATCH(orders!$D680,products!$A$1:$A$49,0),MATCH(orders!J$1,products!$A$1:$G$1,0))="L","Light","Dark"))</f>
        <v>Light</v>
      </c>
      <c r="K680" s="24">
        <f>INDEX(products!$A$1:$G$49,MATCH(orders!$D680,products!$A$1:$A$49,0),MATCH(orders!K$1,products!$A$1:$G$1,0))</f>
        <v>2.5</v>
      </c>
      <c r="L680" s="25">
        <f>INDEX(products!$A$1:$G$49,MATCH(orders!$D680,products!$A$1:$A$49,0),MATCH(orders!L$1,products!$A$1:$G$1,0))</f>
        <v>29.784999999999997</v>
      </c>
      <c r="M680" s="22">
        <f>E680*L680</f>
        <v>178.70999999999998</v>
      </c>
      <c r="N680" s="6" t="str">
        <f>VLOOKUP(orders!$F680,customers!B$1:I$1001,8,FALSE)</f>
        <v>Yes</v>
      </c>
    </row>
    <row r="681" spans="1:14" x14ac:dyDescent="0.3">
      <c r="A681" s="2" t="s">
        <v>4325</v>
      </c>
      <c r="B681" s="17">
        <v>44645</v>
      </c>
      <c r="C681" s="2" t="s">
        <v>4326</v>
      </c>
      <c r="D681" s="7" t="s">
        <v>6142</v>
      </c>
      <c r="E681" s="2">
        <v>1</v>
      </c>
      <c r="F681" s="2" t="str">
        <f>VLOOKUP(C681,customers!A$1:I$1001,2,FALSE)</f>
        <v>Adrianne Vairow</v>
      </c>
      <c r="G681" s="2" t="str">
        <f>IF(VLOOKUP(C681,customers!A$1:I$1001,3,FALSE)=0," ",VLOOKUP(C681,customers!A$1:I$1001,3,FALSE))</f>
        <v>avairowiv@studiopress.com</v>
      </c>
      <c r="H681" s="2" t="str">
        <f>VLOOKUP(C681,customers!A$1:I$1001,7,FALSE)</f>
        <v>United Kingdom</v>
      </c>
      <c r="I681" s="26" t="str">
        <f>IF(INDEX(products!$A$1:$G$49,MATCH(orders!$D681,products!$A$1:$A$49,0),MATCH(orders!I$1,products!$A$1:$G$1,0))="Rob","Robusta",IF(INDEX(products!$A$1:$G$49,MATCH(orders!$D681,products!$A$1:$A$49,0),MATCH(orders!I$1,products!$A$1:$G$1,0))="Exc","Excelsa",IF(INDEX(products!$A$1:$G$49,MATCH(orders!$D681,products!$A$1:$A$49,0),MATCH(orders!I$1,products!$A$1:$G$1,0))="Ara","Arabica","Liberica")))</f>
        <v>Robusta</v>
      </c>
      <c r="J681" s="26" t="str">
        <f>IF(INDEX(products!$A$1:$G$49,MATCH(orders!$D681,products!$A$1:$A$49,0),MATCH(orders!J$1,products!$A$1:$G$1,0))="M","Medium",IF(INDEX(products!$A$1:$G$49,MATCH(orders!$D681,products!$A$1:$A$49,0),MATCH(orders!J$1,products!$A$1:$G$1,0))="L","Light","Dark"))</f>
        <v>Light</v>
      </c>
      <c r="K681" s="27">
        <f>INDEX(products!$A$1:$G$49,MATCH(orders!$D681,products!$A$1:$A$49,0),MATCH(orders!K$1,products!$A$1:$G$1,0))</f>
        <v>2.5</v>
      </c>
      <c r="L681" s="28">
        <f>INDEX(products!$A$1:$G$49,MATCH(orders!$D681,products!$A$1:$A$49,0),MATCH(orders!L$1,products!$A$1:$G$1,0))</f>
        <v>27.484999999999996</v>
      </c>
      <c r="M681" s="21">
        <f>E681*L681</f>
        <v>27.484999999999996</v>
      </c>
      <c r="N681" s="7" t="str">
        <f>VLOOKUP(orders!$F681,customers!B$1:I$1001,8,FALSE)</f>
        <v>No</v>
      </c>
    </row>
    <row r="682" spans="1:14" x14ac:dyDescent="0.3">
      <c r="A682" s="12" t="s">
        <v>4331</v>
      </c>
      <c r="B682" s="18">
        <v>44399</v>
      </c>
      <c r="C682" s="12" t="s">
        <v>4332</v>
      </c>
      <c r="D682" s="6" t="s">
        <v>6155</v>
      </c>
      <c r="E682" s="12">
        <v>5</v>
      </c>
      <c r="F682" s="12" t="str">
        <f>VLOOKUP(C682,customers!A$1:I$1001,2,FALSE)</f>
        <v>Anjanette Goldie</v>
      </c>
      <c r="G682" s="12" t="str">
        <f>IF(VLOOKUP(C682,customers!A$1:I$1001,3,FALSE)=0," ",VLOOKUP(C682,customers!A$1:I$1001,3,FALSE))</f>
        <v>agoldieiw@goo.gl</v>
      </c>
      <c r="H682" s="12" t="str">
        <f>VLOOKUP(C682,customers!A$1:I$1001,7,FALSE)</f>
        <v>United States</v>
      </c>
      <c r="I682" s="15" t="str">
        <f>IF(INDEX(products!$A$1:$G$49,MATCH(orders!$D682,products!$A$1:$A$49,0),MATCH(orders!I$1,products!$A$1:$G$1,0))="Rob","Robusta",IF(INDEX(products!$A$1:$G$49,MATCH(orders!$D682,products!$A$1:$A$49,0),MATCH(orders!I$1,products!$A$1:$G$1,0))="Exc","Excelsa",IF(INDEX(products!$A$1:$G$49,MATCH(orders!$D682,products!$A$1:$A$49,0),MATCH(orders!I$1,products!$A$1:$G$1,0))="Ara","Arabica","Liberica")))</f>
        <v>Arabica</v>
      </c>
      <c r="J682" s="15" t="str">
        <f>IF(INDEX(products!$A$1:$G$49,MATCH(orders!$D682,products!$A$1:$A$49,0),MATCH(orders!J$1,products!$A$1:$G$1,0))="M","Medium",IF(INDEX(products!$A$1:$G$49,MATCH(orders!$D682,products!$A$1:$A$49,0),MATCH(orders!J$1,products!$A$1:$G$1,0))="L","Light","Dark"))</f>
        <v>Medium</v>
      </c>
      <c r="K682" s="24">
        <f>INDEX(products!$A$1:$G$49,MATCH(orders!$D682,products!$A$1:$A$49,0),MATCH(orders!K$1,products!$A$1:$G$1,0))</f>
        <v>1</v>
      </c>
      <c r="L682" s="25">
        <f>INDEX(products!$A$1:$G$49,MATCH(orders!$D682,products!$A$1:$A$49,0),MATCH(orders!L$1,products!$A$1:$G$1,0))</f>
        <v>11.25</v>
      </c>
      <c r="M682" s="22">
        <f>E682*L682</f>
        <v>56.25</v>
      </c>
      <c r="N682" s="6" t="str">
        <f>VLOOKUP(orders!$F682,customers!B$1:I$1001,8,FALSE)</f>
        <v>No</v>
      </c>
    </row>
    <row r="683" spans="1:14" x14ac:dyDescent="0.3">
      <c r="A683" s="2" t="s">
        <v>4336</v>
      </c>
      <c r="B683" s="17">
        <v>44080</v>
      </c>
      <c r="C683" s="2" t="s">
        <v>4337</v>
      </c>
      <c r="D683" s="7" t="s">
        <v>6145</v>
      </c>
      <c r="E683" s="2">
        <v>2</v>
      </c>
      <c r="F683" s="2" t="str">
        <f>VLOOKUP(C683,customers!A$1:I$1001,2,FALSE)</f>
        <v>Nicky Ayris</v>
      </c>
      <c r="G683" s="2" t="str">
        <f>IF(VLOOKUP(C683,customers!A$1:I$1001,3,FALSE)=0," ",VLOOKUP(C683,customers!A$1:I$1001,3,FALSE))</f>
        <v>nayrisix@t-online.de</v>
      </c>
      <c r="H683" s="2" t="str">
        <f>VLOOKUP(C683,customers!A$1:I$1001,7,FALSE)</f>
        <v>United Kingdom</v>
      </c>
      <c r="I683" s="26" t="str">
        <f>IF(INDEX(products!$A$1:$G$49,MATCH(orders!$D683,products!$A$1:$A$49,0),MATCH(orders!I$1,products!$A$1:$G$1,0))="Rob","Robusta",IF(INDEX(products!$A$1:$G$49,MATCH(orders!$D683,products!$A$1:$A$49,0),MATCH(orders!I$1,products!$A$1:$G$1,0))="Exc","Excelsa",IF(INDEX(products!$A$1:$G$49,MATCH(orders!$D683,products!$A$1:$A$49,0),MATCH(orders!I$1,products!$A$1:$G$1,0))="Ara","Arabica","Liberica")))</f>
        <v>Liberica</v>
      </c>
      <c r="J683" s="26" t="str">
        <f>IF(INDEX(products!$A$1:$G$49,MATCH(orders!$D683,products!$A$1:$A$49,0),MATCH(orders!J$1,products!$A$1:$G$1,0))="M","Medium",IF(INDEX(products!$A$1:$G$49,MATCH(orders!$D683,products!$A$1:$A$49,0),MATCH(orders!J$1,products!$A$1:$G$1,0))="L","Light","Dark"))</f>
        <v>Light</v>
      </c>
      <c r="K683" s="27">
        <f>INDEX(products!$A$1:$G$49,MATCH(orders!$D683,products!$A$1:$A$49,0),MATCH(orders!K$1,products!$A$1:$G$1,0))</f>
        <v>0.2</v>
      </c>
      <c r="L683" s="28">
        <f>INDEX(products!$A$1:$G$49,MATCH(orders!$D683,products!$A$1:$A$49,0),MATCH(orders!L$1,products!$A$1:$G$1,0))</f>
        <v>4.7549999999999999</v>
      </c>
      <c r="M683" s="21">
        <f>E683*L683</f>
        <v>9.51</v>
      </c>
      <c r="N683" s="7" t="str">
        <f>VLOOKUP(orders!$F683,customers!B$1:I$1001,8,FALSE)</f>
        <v>Yes</v>
      </c>
    </row>
    <row r="684" spans="1:14" x14ac:dyDescent="0.3">
      <c r="A684" s="12" t="s">
        <v>4342</v>
      </c>
      <c r="B684" s="18">
        <v>43827</v>
      </c>
      <c r="C684" s="12" t="s">
        <v>4343</v>
      </c>
      <c r="D684" s="6" t="s">
        <v>6156</v>
      </c>
      <c r="E684" s="12">
        <v>2</v>
      </c>
      <c r="F684" s="12" t="str">
        <f>VLOOKUP(C684,customers!A$1:I$1001,2,FALSE)</f>
        <v>Laryssa Benediktovich</v>
      </c>
      <c r="G684" s="12" t="str">
        <f>IF(VLOOKUP(C684,customers!A$1:I$1001,3,FALSE)=0," ",VLOOKUP(C684,customers!A$1:I$1001,3,FALSE))</f>
        <v>lbenediktovichiy@wunderground.com</v>
      </c>
      <c r="H684" s="12" t="str">
        <f>VLOOKUP(C684,customers!A$1:I$1001,7,FALSE)</f>
        <v>United States</v>
      </c>
      <c r="I684" s="15" t="str">
        <f>IF(INDEX(products!$A$1:$G$49,MATCH(orders!$D684,products!$A$1:$A$49,0),MATCH(orders!I$1,products!$A$1:$G$1,0))="Rob","Robusta",IF(INDEX(products!$A$1:$G$49,MATCH(orders!$D684,products!$A$1:$A$49,0),MATCH(orders!I$1,products!$A$1:$G$1,0))="Exc","Excelsa",IF(INDEX(products!$A$1:$G$49,MATCH(orders!$D684,products!$A$1:$A$49,0),MATCH(orders!I$1,products!$A$1:$G$1,0))="Ara","Arabica","Liberica")))</f>
        <v>Excelsa</v>
      </c>
      <c r="J684" s="15" t="str">
        <f>IF(INDEX(products!$A$1:$G$49,MATCH(orders!$D684,products!$A$1:$A$49,0),MATCH(orders!J$1,products!$A$1:$G$1,0))="M","Medium",IF(INDEX(products!$A$1:$G$49,MATCH(orders!$D684,products!$A$1:$A$49,0),MATCH(orders!J$1,products!$A$1:$G$1,0))="L","Light","Dark"))</f>
        <v>Medium</v>
      </c>
      <c r="K684" s="24">
        <f>INDEX(products!$A$1:$G$49,MATCH(orders!$D684,products!$A$1:$A$49,0),MATCH(orders!K$1,products!$A$1:$G$1,0))</f>
        <v>0.2</v>
      </c>
      <c r="L684" s="25">
        <f>INDEX(products!$A$1:$G$49,MATCH(orders!$D684,products!$A$1:$A$49,0),MATCH(orders!L$1,products!$A$1:$G$1,0))</f>
        <v>4.125</v>
      </c>
      <c r="M684" s="22">
        <f>E684*L684</f>
        <v>8.25</v>
      </c>
      <c r="N684" s="6" t="str">
        <f>VLOOKUP(orders!$F684,customers!B$1:I$1001,8,FALSE)</f>
        <v>Yes</v>
      </c>
    </row>
    <row r="685" spans="1:14" x14ac:dyDescent="0.3">
      <c r="A685" s="2" t="s">
        <v>4348</v>
      </c>
      <c r="B685" s="17">
        <v>43941</v>
      </c>
      <c r="C685" s="2" t="s">
        <v>4349</v>
      </c>
      <c r="D685" s="7" t="s">
        <v>6169</v>
      </c>
      <c r="E685" s="2">
        <v>6</v>
      </c>
      <c r="F685" s="2" t="str">
        <f>VLOOKUP(C685,customers!A$1:I$1001,2,FALSE)</f>
        <v>Theo Jacobovitz</v>
      </c>
      <c r="G685" s="2" t="str">
        <f>IF(VLOOKUP(C685,customers!A$1:I$1001,3,FALSE)=0," ",VLOOKUP(C685,customers!A$1:I$1001,3,FALSE))</f>
        <v>tjacobovitziz@cbc.ca</v>
      </c>
      <c r="H685" s="2" t="str">
        <f>VLOOKUP(C685,customers!A$1:I$1001,7,FALSE)</f>
        <v>United States</v>
      </c>
      <c r="I685" s="26" t="str">
        <f>IF(INDEX(products!$A$1:$G$49,MATCH(orders!$D685,products!$A$1:$A$49,0),MATCH(orders!I$1,products!$A$1:$G$1,0))="Rob","Robusta",IF(INDEX(products!$A$1:$G$49,MATCH(orders!$D685,products!$A$1:$A$49,0),MATCH(orders!I$1,products!$A$1:$G$1,0))="Exc","Excelsa",IF(INDEX(products!$A$1:$G$49,MATCH(orders!$D685,products!$A$1:$A$49,0),MATCH(orders!I$1,products!$A$1:$G$1,0))="Ara","Arabica","Liberica")))</f>
        <v>Liberica</v>
      </c>
      <c r="J685" s="26" t="str">
        <f>IF(INDEX(products!$A$1:$G$49,MATCH(orders!$D685,products!$A$1:$A$49,0),MATCH(orders!J$1,products!$A$1:$G$1,0))="M","Medium",IF(INDEX(products!$A$1:$G$49,MATCH(orders!$D685,products!$A$1:$A$49,0),MATCH(orders!J$1,products!$A$1:$G$1,0))="L","Light","Dark"))</f>
        <v>Dark</v>
      </c>
      <c r="K685" s="27">
        <f>INDEX(products!$A$1:$G$49,MATCH(orders!$D685,products!$A$1:$A$49,0),MATCH(orders!K$1,products!$A$1:$G$1,0))</f>
        <v>0.5</v>
      </c>
      <c r="L685" s="28">
        <f>INDEX(products!$A$1:$G$49,MATCH(orders!$D685,products!$A$1:$A$49,0),MATCH(orders!L$1,products!$A$1:$G$1,0))</f>
        <v>7.77</v>
      </c>
      <c r="M685" s="21">
        <f>E685*L685</f>
        <v>46.62</v>
      </c>
      <c r="N685" s="7" t="str">
        <f>VLOOKUP(orders!$F685,customers!B$1:I$1001,8,FALSE)</f>
        <v>No</v>
      </c>
    </row>
    <row r="686" spans="1:14" x14ac:dyDescent="0.3">
      <c r="A686" s="12" t="s">
        <v>4354</v>
      </c>
      <c r="B686" s="18">
        <v>43517</v>
      </c>
      <c r="C686" s="12" t="s">
        <v>4355</v>
      </c>
      <c r="D686" s="6" t="s">
        <v>6179</v>
      </c>
      <c r="E686" s="12">
        <v>6</v>
      </c>
      <c r="F686" s="12" t="str">
        <f>VLOOKUP(C686,customers!A$1:I$1001,2,FALSE)</f>
        <v>Becca Ableson</v>
      </c>
      <c r="G686" s="12" t="str">
        <f>IF(VLOOKUP(C686,customers!A$1:I$1001,3,FALSE)=0," ",VLOOKUP(C686,customers!A$1:I$1001,3,FALSE))</f>
        <v xml:space="preserve"> </v>
      </c>
      <c r="H686" s="12" t="str">
        <f>VLOOKUP(C686,customers!A$1:I$1001,7,FALSE)</f>
        <v>United States</v>
      </c>
      <c r="I686" s="15" t="str">
        <f>IF(INDEX(products!$A$1:$G$49,MATCH(orders!$D686,products!$A$1:$A$49,0),MATCH(orders!I$1,products!$A$1:$G$1,0))="Rob","Robusta",IF(INDEX(products!$A$1:$G$49,MATCH(orders!$D686,products!$A$1:$A$49,0),MATCH(orders!I$1,products!$A$1:$G$1,0))="Exc","Excelsa",IF(INDEX(products!$A$1:$G$49,MATCH(orders!$D686,products!$A$1:$A$49,0),MATCH(orders!I$1,products!$A$1:$G$1,0))="Ara","Arabica","Liberica")))</f>
        <v>Robusta</v>
      </c>
      <c r="J686" s="15" t="str">
        <f>IF(INDEX(products!$A$1:$G$49,MATCH(orders!$D686,products!$A$1:$A$49,0),MATCH(orders!J$1,products!$A$1:$G$1,0))="M","Medium",IF(INDEX(products!$A$1:$G$49,MATCH(orders!$D686,products!$A$1:$A$49,0),MATCH(orders!J$1,products!$A$1:$G$1,0))="L","Light","Dark"))</f>
        <v>Light</v>
      </c>
      <c r="K686" s="24">
        <f>INDEX(products!$A$1:$G$49,MATCH(orders!$D686,products!$A$1:$A$49,0),MATCH(orders!K$1,products!$A$1:$G$1,0))</f>
        <v>1</v>
      </c>
      <c r="L686" s="25">
        <f>INDEX(products!$A$1:$G$49,MATCH(orders!$D686,products!$A$1:$A$49,0),MATCH(orders!L$1,products!$A$1:$G$1,0))</f>
        <v>11.95</v>
      </c>
      <c r="M686" s="22">
        <f>E686*L686</f>
        <v>71.699999999999989</v>
      </c>
      <c r="N686" s="6" t="str">
        <f>VLOOKUP(orders!$F686,customers!B$1:I$1001,8,FALSE)</f>
        <v>No</v>
      </c>
    </row>
    <row r="687" spans="1:14" x14ac:dyDescent="0.3">
      <c r="A687" s="2" t="s">
        <v>4359</v>
      </c>
      <c r="B687" s="17">
        <v>44637</v>
      </c>
      <c r="C687" s="2" t="s">
        <v>4360</v>
      </c>
      <c r="D687" s="7" t="s">
        <v>6164</v>
      </c>
      <c r="E687" s="2">
        <v>2</v>
      </c>
      <c r="F687" s="2" t="str">
        <f>VLOOKUP(C687,customers!A$1:I$1001,2,FALSE)</f>
        <v>Jeno Druitt</v>
      </c>
      <c r="G687" s="2" t="str">
        <f>IF(VLOOKUP(C687,customers!A$1:I$1001,3,FALSE)=0," ",VLOOKUP(C687,customers!A$1:I$1001,3,FALSE))</f>
        <v>jdruittj1@feedburner.com</v>
      </c>
      <c r="H687" s="2" t="str">
        <f>VLOOKUP(C687,customers!A$1:I$1001,7,FALSE)</f>
        <v>United States</v>
      </c>
      <c r="I687" s="26" t="str">
        <f>IF(INDEX(products!$A$1:$G$49,MATCH(orders!$D687,products!$A$1:$A$49,0),MATCH(orders!I$1,products!$A$1:$G$1,0))="Rob","Robusta",IF(INDEX(products!$A$1:$G$49,MATCH(orders!$D687,products!$A$1:$A$49,0),MATCH(orders!I$1,products!$A$1:$G$1,0))="Exc","Excelsa",IF(INDEX(products!$A$1:$G$49,MATCH(orders!$D687,products!$A$1:$A$49,0),MATCH(orders!I$1,products!$A$1:$G$1,0))="Ara","Arabica","Liberica")))</f>
        <v>Liberica</v>
      </c>
      <c r="J687" s="26" t="str">
        <f>IF(INDEX(products!$A$1:$G$49,MATCH(orders!$D687,products!$A$1:$A$49,0),MATCH(orders!J$1,products!$A$1:$G$1,0))="M","Medium",IF(INDEX(products!$A$1:$G$49,MATCH(orders!$D687,products!$A$1:$A$49,0),MATCH(orders!J$1,products!$A$1:$G$1,0))="L","Light","Dark"))</f>
        <v>Light</v>
      </c>
      <c r="K687" s="27">
        <f>INDEX(products!$A$1:$G$49,MATCH(orders!$D687,products!$A$1:$A$49,0),MATCH(orders!K$1,products!$A$1:$G$1,0))</f>
        <v>2.5</v>
      </c>
      <c r="L687" s="28">
        <f>INDEX(products!$A$1:$G$49,MATCH(orders!$D687,products!$A$1:$A$49,0),MATCH(orders!L$1,products!$A$1:$G$1,0))</f>
        <v>36.454999999999998</v>
      </c>
      <c r="M687" s="21">
        <f>E687*L687</f>
        <v>72.91</v>
      </c>
      <c r="N687" s="7" t="str">
        <f>VLOOKUP(orders!$F687,customers!B$1:I$1001,8,FALSE)</f>
        <v>Yes</v>
      </c>
    </row>
    <row r="688" spans="1:14" x14ac:dyDescent="0.3">
      <c r="A688" s="12" t="s">
        <v>4365</v>
      </c>
      <c r="B688" s="18">
        <v>44330</v>
      </c>
      <c r="C688" s="12" t="s">
        <v>4366</v>
      </c>
      <c r="D688" s="6" t="s">
        <v>6163</v>
      </c>
      <c r="E688" s="12">
        <v>3</v>
      </c>
      <c r="F688" s="12" t="str">
        <f>VLOOKUP(C688,customers!A$1:I$1001,2,FALSE)</f>
        <v>Deonne Shortall</v>
      </c>
      <c r="G688" s="12" t="str">
        <f>IF(VLOOKUP(C688,customers!A$1:I$1001,3,FALSE)=0," ",VLOOKUP(C688,customers!A$1:I$1001,3,FALSE))</f>
        <v>dshortallj2@wikipedia.org</v>
      </c>
      <c r="H688" s="12" t="str">
        <f>VLOOKUP(C688,customers!A$1:I$1001,7,FALSE)</f>
        <v>United States</v>
      </c>
      <c r="I688" s="15" t="str">
        <f>IF(INDEX(products!$A$1:$G$49,MATCH(orders!$D688,products!$A$1:$A$49,0),MATCH(orders!I$1,products!$A$1:$G$1,0))="Rob","Robusta",IF(INDEX(products!$A$1:$G$49,MATCH(orders!$D688,products!$A$1:$A$49,0),MATCH(orders!I$1,products!$A$1:$G$1,0))="Exc","Excelsa",IF(INDEX(products!$A$1:$G$49,MATCH(orders!$D688,products!$A$1:$A$49,0),MATCH(orders!I$1,products!$A$1:$G$1,0))="Ara","Arabica","Liberica")))</f>
        <v>Robusta</v>
      </c>
      <c r="J688" s="15" t="str">
        <f>IF(INDEX(products!$A$1:$G$49,MATCH(orders!$D688,products!$A$1:$A$49,0),MATCH(orders!J$1,products!$A$1:$G$1,0))="M","Medium",IF(INDEX(products!$A$1:$G$49,MATCH(orders!$D688,products!$A$1:$A$49,0),MATCH(orders!J$1,products!$A$1:$G$1,0))="L","Light","Dark"))</f>
        <v>Dark</v>
      </c>
      <c r="K688" s="24">
        <f>INDEX(products!$A$1:$G$49,MATCH(orders!$D688,products!$A$1:$A$49,0),MATCH(orders!K$1,products!$A$1:$G$1,0))</f>
        <v>0.2</v>
      </c>
      <c r="L688" s="25">
        <f>INDEX(products!$A$1:$G$49,MATCH(orders!$D688,products!$A$1:$A$49,0),MATCH(orders!L$1,products!$A$1:$G$1,0))</f>
        <v>2.6849999999999996</v>
      </c>
      <c r="M688" s="22">
        <f>E688*L688</f>
        <v>8.0549999999999997</v>
      </c>
      <c r="N688" s="6" t="str">
        <f>VLOOKUP(orders!$F688,customers!B$1:I$1001,8,FALSE)</f>
        <v>Yes</v>
      </c>
    </row>
    <row r="689" spans="1:14" x14ac:dyDescent="0.3">
      <c r="A689" s="2" t="s">
        <v>4371</v>
      </c>
      <c r="B689" s="17">
        <v>43471</v>
      </c>
      <c r="C689" s="2" t="s">
        <v>4372</v>
      </c>
      <c r="D689" s="7" t="s">
        <v>6139</v>
      </c>
      <c r="E689" s="2">
        <v>2</v>
      </c>
      <c r="F689" s="2" t="str">
        <f>VLOOKUP(C689,customers!A$1:I$1001,2,FALSE)</f>
        <v>Wilton Cottier</v>
      </c>
      <c r="G689" s="2" t="str">
        <f>IF(VLOOKUP(C689,customers!A$1:I$1001,3,FALSE)=0," ",VLOOKUP(C689,customers!A$1:I$1001,3,FALSE))</f>
        <v>wcottierj3@cafepress.com</v>
      </c>
      <c r="H689" s="2" t="str">
        <f>VLOOKUP(C689,customers!A$1:I$1001,7,FALSE)</f>
        <v>United States</v>
      </c>
      <c r="I689" s="26" t="str">
        <f>IF(INDEX(products!$A$1:$G$49,MATCH(orders!$D689,products!$A$1:$A$49,0),MATCH(orders!I$1,products!$A$1:$G$1,0))="Rob","Robusta",IF(INDEX(products!$A$1:$G$49,MATCH(orders!$D689,products!$A$1:$A$49,0),MATCH(orders!I$1,products!$A$1:$G$1,0))="Exc","Excelsa",IF(INDEX(products!$A$1:$G$49,MATCH(orders!$D689,products!$A$1:$A$49,0),MATCH(orders!I$1,products!$A$1:$G$1,0))="Ara","Arabica","Liberica")))</f>
        <v>Excelsa</v>
      </c>
      <c r="J689" s="26" t="str">
        <f>IF(INDEX(products!$A$1:$G$49,MATCH(orders!$D689,products!$A$1:$A$49,0),MATCH(orders!J$1,products!$A$1:$G$1,0))="M","Medium",IF(INDEX(products!$A$1:$G$49,MATCH(orders!$D689,products!$A$1:$A$49,0),MATCH(orders!J$1,products!$A$1:$G$1,0))="L","Light","Dark"))</f>
        <v>Medium</v>
      </c>
      <c r="K689" s="27">
        <f>INDEX(products!$A$1:$G$49,MATCH(orders!$D689,products!$A$1:$A$49,0),MATCH(orders!K$1,products!$A$1:$G$1,0))</f>
        <v>0.5</v>
      </c>
      <c r="L689" s="28">
        <f>INDEX(products!$A$1:$G$49,MATCH(orders!$D689,products!$A$1:$A$49,0),MATCH(orders!L$1,products!$A$1:$G$1,0))</f>
        <v>8.25</v>
      </c>
      <c r="M689" s="21">
        <f>E689*L689</f>
        <v>16.5</v>
      </c>
      <c r="N689" s="7" t="str">
        <f>VLOOKUP(orders!$F689,customers!B$1:I$1001,8,FALSE)</f>
        <v>No</v>
      </c>
    </row>
    <row r="690" spans="1:14" x14ac:dyDescent="0.3">
      <c r="A690" s="12" t="s">
        <v>4377</v>
      </c>
      <c r="B690" s="18">
        <v>43579</v>
      </c>
      <c r="C690" s="12" t="s">
        <v>4378</v>
      </c>
      <c r="D690" s="6" t="s">
        <v>6140</v>
      </c>
      <c r="E690" s="12">
        <v>5</v>
      </c>
      <c r="F690" s="12" t="str">
        <f>VLOOKUP(C690,customers!A$1:I$1001,2,FALSE)</f>
        <v>Kevan Grinsted</v>
      </c>
      <c r="G690" s="12" t="str">
        <f>IF(VLOOKUP(C690,customers!A$1:I$1001,3,FALSE)=0," ",VLOOKUP(C690,customers!A$1:I$1001,3,FALSE))</f>
        <v>kgrinstedj4@google.com.br</v>
      </c>
      <c r="H690" s="12" t="str">
        <f>VLOOKUP(C690,customers!A$1:I$1001,7,FALSE)</f>
        <v>Ireland</v>
      </c>
      <c r="I690" s="15" t="str">
        <f>IF(INDEX(products!$A$1:$G$49,MATCH(orders!$D690,products!$A$1:$A$49,0),MATCH(orders!I$1,products!$A$1:$G$1,0))="Rob","Robusta",IF(INDEX(products!$A$1:$G$49,MATCH(orders!$D690,products!$A$1:$A$49,0),MATCH(orders!I$1,products!$A$1:$G$1,0))="Exc","Excelsa",IF(INDEX(products!$A$1:$G$49,MATCH(orders!$D690,products!$A$1:$A$49,0),MATCH(orders!I$1,products!$A$1:$G$1,0))="Ara","Arabica","Liberica")))</f>
        <v>Arabica</v>
      </c>
      <c r="J690" s="15" t="str">
        <f>IF(INDEX(products!$A$1:$G$49,MATCH(orders!$D690,products!$A$1:$A$49,0),MATCH(orders!J$1,products!$A$1:$G$1,0))="M","Medium",IF(INDEX(products!$A$1:$G$49,MATCH(orders!$D690,products!$A$1:$A$49,0),MATCH(orders!J$1,products!$A$1:$G$1,0))="L","Light","Dark"))</f>
        <v>Light</v>
      </c>
      <c r="K690" s="24">
        <f>INDEX(products!$A$1:$G$49,MATCH(orders!$D690,products!$A$1:$A$49,0),MATCH(orders!K$1,products!$A$1:$G$1,0))</f>
        <v>1</v>
      </c>
      <c r="L690" s="25">
        <f>INDEX(products!$A$1:$G$49,MATCH(orders!$D690,products!$A$1:$A$49,0),MATCH(orders!L$1,products!$A$1:$G$1,0))</f>
        <v>12.95</v>
      </c>
      <c r="M690" s="22">
        <f>E690*L690</f>
        <v>64.75</v>
      </c>
      <c r="N690" s="6" t="str">
        <f>VLOOKUP(orders!$F690,customers!B$1:I$1001,8,FALSE)</f>
        <v>No</v>
      </c>
    </row>
    <row r="691" spans="1:14" x14ac:dyDescent="0.3">
      <c r="A691" s="2" t="s">
        <v>4383</v>
      </c>
      <c r="B691" s="17">
        <v>44346</v>
      </c>
      <c r="C691" s="2" t="s">
        <v>4384</v>
      </c>
      <c r="D691" s="7" t="s">
        <v>6157</v>
      </c>
      <c r="E691" s="2">
        <v>5</v>
      </c>
      <c r="F691" s="2" t="str">
        <f>VLOOKUP(C691,customers!A$1:I$1001,2,FALSE)</f>
        <v>Dionne Skyner</v>
      </c>
      <c r="G691" s="2" t="str">
        <f>IF(VLOOKUP(C691,customers!A$1:I$1001,3,FALSE)=0," ",VLOOKUP(C691,customers!A$1:I$1001,3,FALSE))</f>
        <v>dskynerj5@hubpages.com</v>
      </c>
      <c r="H691" s="2" t="str">
        <f>VLOOKUP(C691,customers!A$1:I$1001,7,FALSE)</f>
        <v>United States</v>
      </c>
      <c r="I691" s="26" t="str">
        <f>IF(INDEX(products!$A$1:$G$49,MATCH(orders!$D691,products!$A$1:$A$49,0),MATCH(orders!I$1,products!$A$1:$G$1,0))="Rob","Robusta",IF(INDEX(products!$A$1:$G$49,MATCH(orders!$D691,products!$A$1:$A$49,0),MATCH(orders!I$1,products!$A$1:$G$1,0))="Exc","Excelsa",IF(INDEX(products!$A$1:$G$49,MATCH(orders!$D691,products!$A$1:$A$49,0),MATCH(orders!I$1,products!$A$1:$G$1,0))="Ara","Arabica","Liberica")))</f>
        <v>Arabica</v>
      </c>
      <c r="J691" s="26" t="str">
        <f>IF(INDEX(products!$A$1:$G$49,MATCH(orders!$D691,products!$A$1:$A$49,0),MATCH(orders!J$1,products!$A$1:$G$1,0))="M","Medium",IF(INDEX(products!$A$1:$G$49,MATCH(orders!$D691,products!$A$1:$A$49,0),MATCH(orders!J$1,products!$A$1:$G$1,0))="L","Light","Dark"))</f>
        <v>Medium</v>
      </c>
      <c r="K691" s="27">
        <f>INDEX(products!$A$1:$G$49,MATCH(orders!$D691,products!$A$1:$A$49,0),MATCH(orders!K$1,products!$A$1:$G$1,0))</f>
        <v>0.5</v>
      </c>
      <c r="L691" s="28">
        <f>INDEX(products!$A$1:$G$49,MATCH(orders!$D691,products!$A$1:$A$49,0),MATCH(orders!L$1,products!$A$1:$G$1,0))</f>
        <v>6.75</v>
      </c>
      <c r="M691" s="21">
        <f>E691*L691</f>
        <v>33.75</v>
      </c>
      <c r="N691" s="7" t="str">
        <f>VLOOKUP(orders!$F691,customers!B$1:I$1001,8,FALSE)</f>
        <v>No</v>
      </c>
    </row>
    <row r="692" spans="1:14" x14ac:dyDescent="0.3">
      <c r="A692" s="12" t="s">
        <v>4389</v>
      </c>
      <c r="B692" s="18">
        <v>44754</v>
      </c>
      <c r="C692" s="12" t="s">
        <v>4390</v>
      </c>
      <c r="D692" s="6" t="s">
        <v>6165</v>
      </c>
      <c r="E692" s="12">
        <v>6</v>
      </c>
      <c r="F692" s="12" t="str">
        <f>VLOOKUP(C692,customers!A$1:I$1001,2,FALSE)</f>
        <v>Francesco Dressel</v>
      </c>
      <c r="G692" s="12" t="str">
        <f>IF(VLOOKUP(C692,customers!A$1:I$1001,3,FALSE)=0," ",VLOOKUP(C692,customers!A$1:I$1001,3,FALSE))</f>
        <v xml:space="preserve"> </v>
      </c>
      <c r="H692" s="12" t="str">
        <f>VLOOKUP(C692,customers!A$1:I$1001,7,FALSE)</f>
        <v>United States</v>
      </c>
      <c r="I692" s="15" t="str">
        <f>IF(INDEX(products!$A$1:$G$49,MATCH(orders!$D692,products!$A$1:$A$49,0),MATCH(orders!I$1,products!$A$1:$G$1,0))="Rob","Robusta",IF(INDEX(products!$A$1:$G$49,MATCH(orders!$D692,products!$A$1:$A$49,0),MATCH(orders!I$1,products!$A$1:$G$1,0))="Exc","Excelsa",IF(INDEX(products!$A$1:$G$49,MATCH(orders!$D692,products!$A$1:$A$49,0),MATCH(orders!I$1,products!$A$1:$G$1,0))="Ara","Arabica","Liberica")))</f>
        <v>Liberica</v>
      </c>
      <c r="J692" s="15" t="str">
        <f>IF(INDEX(products!$A$1:$G$49,MATCH(orders!$D692,products!$A$1:$A$49,0),MATCH(orders!J$1,products!$A$1:$G$1,0))="M","Medium",IF(INDEX(products!$A$1:$G$49,MATCH(orders!$D692,products!$A$1:$A$49,0),MATCH(orders!J$1,products!$A$1:$G$1,0))="L","Light","Dark"))</f>
        <v>Dark</v>
      </c>
      <c r="K692" s="24">
        <f>INDEX(products!$A$1:$G$49,MATCH(orders!$D692,products!$A$1:$A$49,0),MATCH(orders!K$1,products!$A$1:$G$1,0))</f>
        <v>2.5</v>
      </c>
      <c r="L692" s="25">
        <f>INDEX(products!$A$1:$G$49,MATCH(orders!$D692,products!$A$1:$A$49,0),MATCH(orders!L$1,products!$A$1:$G$1,0))</f>
        <v>29.784999999999997</v>
      </c>
      <c r="M692" s="22">
        <f>E692*L692</f>
        <v>178.70999999999998</v>
      </c>
      <c r="N692" s="6" t="str">
        <f>VLOOKUP(orders!$F692,customers!B$1:I$1001,8,FALSE)</f>
        <v>No</v>
      </c>
    </row>
    <row r="693" spans="1:14" x14ac:dyDescent="0.3">
      <c r="A693" s="2" t="s">
        <v>4393</v>
      </c>
      <c r="B693" s="17">
        <v>44227</v>
      </c>
      <c r="C693" s="2" t="s">
        <v>4434</v>
      </c>
      <c r="D693" s="7" t="s">
        <v>6155</v>
      </c>
      <c r="E693" s="2">
        <v>2</v>
      </c>
      <c r="F693" s="2" t="str">
        <f>VLOOKUP(C693,customers!A$1:I$1001,2,FALSE)</f>
        <v>Jimmy Dymoke</v>
      </c>
      <c r="G693" s="2" t="str">
        <f>IF(VLOOKUP(C693,customers!A$1:I$1001,3,FALSE)=0," ",VLOOKUP(C693,customers!A$1:I$1001,3,FALSE))</f>
        <v>jdymokeje@prnewswire.com</v>
      </c>
      <c r="H693" s="2" t="str">
        <f>VLOOKUP(C693,customers!A$1:I$1001,7,FALSE)</f>
        <v>Ireland</v>
      </c>
      <c r="I693" s="26" t="str">
        <f>IF(INDEX(products!$A$1:$G$49,MATCH(orders!$D693,products!$A$1:$A$49,0),MATCH(orders!I$1,products!$A$1:$G$1,0))="Rob","Robusta",IF(INDEX(products!$A$1:$G$49,MATCH(orders!$D693,products!$A$1:$A$49,0),MATCH(orders!I$1,products!$A$1:$G$1,0))="Exc","Excelsa",IF(INDEX(products!$A$1:$G$49,MATCH(orders!$D693,products!$A$1:$A$49,0),MATCH(orders!I$1,products!$A$1:$G$1,0))="Ara","Arabica","Liberica")))</f>
        <v>Arabica</v>
      </c>
      <c r="J693" s="26" t="str">
        <f>IF(INDEX(products!$A$1:$G$49,MATCH(orders!$D693,products!$A$1:$A$49,0),MATCH(orders!J$1,products!$A$1:$G$1,0))="M","Medium",IF(INDEX(products!$A$1:$G$49,MATCH(orders!$D693,products!$A$1:$A$49,0),MATCH(orders!J$1,products!$A$1:$G$1,0))="L","Light","Dark"))</f>
        <v>Medium</v>
      </c>
      <c r="K693" s="27">
        <f>INDEX(products!$A$1:$G$49,MATCH(orders!$D693,products!$A$1:$A$49,0),MATCH(orders!K$1,products!$A$1:$G$1,0))</f>
        <v>1</v>
      </c>
      <c r="L693" s="28">
        <f>INDEX(products!$A$1:$G$49,MATCH(orders!$D693,products!$A$1:$A$49,0),MATCH(orders!L$1,products!$A$1:$G$1,0))</f>
        <v>11.25</v>
      </c>
      <c r="M693" s="21">
        <f>E693*L693</f>
        <v>22.5</v>
      </c>
      <c r="N693" s="7" t="str">
        <f>VLOOKUP(orders!$F693,customers!B$1:I$1001,8,FALSE)</f>
        <v>No</v>
      </c>
    </row>
    <row r="694" spans="1:14" x14ac:dyDescent="0.3">
      <c r="A694" s="12" t="s">
        <v>4399</v>
      </c>
      <c r="B694" s="18">
        <v>43720</v>
      </c>
      <c r="C694" s="12" t="s">
        <v>4400</v>
      </c>
      <c r="D694" s="6" t="s">
        <v>6143</v>
      </c>
      <c r="E694" s="12">
        <v>1</v>
      </c>
      <c r="F694" s="12" t="str">
        <f>VLOOKUP(C694,customers!A$1:I$1001,2,FALSE)</f>
        <v>Ambrosio Weinmann</v>
      </c>
      <c r="G694" s="12" t="str">
        <f>IF(VLOOKUP(C694,customers!A$1:I$1001,3,FALSE)=0," ",VLOOKUP(C694,customers!A$1:I$1001,3,FALSE))</f>
        <v>aweinmannj8@shinystat.com</v>
      </c>
      <c r="H694" s="12" t="str">
        <f>VLOOKUP(C694,customers!A$1:I$1001,7,FALSE)</f>
        <v>United States</v>
      </c>
      <c r="I694" s="15" t="str">
        <f>IF(INDEX(products!$A$1:$G$49,MATCH(orders!$D694,products!$A$1:$A$49,0),MATCH(orders!I$1,products!$A$1:$G$1,0))="Rob","Robusta",IF(INDEX(products!$A$1:$G$49,MATCH(orders!$D694,products!$A$1:$A$49,0),MATCH(orders!I$1,products!$A$1:$G$1,0))="Exc","Excelsa",IF(INDEX(products!$A$1:$G$49,MATCH(orders!$D694,products!$A$1:$A$49,0),MATCH(orders!I$1,products!$A$1:$G$1,0))="Ara","Arabica","Liberica")))</f>
        <v>Liberica</v>
      </c>
      <c r="J694" s="15" t="str">
        <f>IF(INDEX(products!$A$1:$G$49,MATCH(orders!$D694,products!$A$1:$A$49,0),MATCH(orders!J$1,products!$A$1:$G$1,0))="M","Medium",IF(INDEX(products!$A$1:$G$49,MATCH(orders!$D694,products!$A$1:$A$49,0),MATCH(orders!J$1,products!$A$1:$G$1,0))="L","Light","Dark"))</f>
        <v>Dark</v>
      </c>
      <c r="K694" s="24">
        <f>INDEX(products!$A$1:$G$49,MATCH(orders!$D694,products!$A$1:$A$49,0),MATCH(orders!K$1,products!$A$1:$G$1,0))</f>
        <v>1</v>
      </c>
      <c r="L694" s="25">
        <f>INDEX(products!$A$1:$G$49,MATCH(orders!$D694,products!$A$1:$A$49,0),MATCH(orders!L$1,products!$A$1:$G$1,0))</f>
        <v>12.95</v>
      </c>
      <c r="M694" s="22">
        <f>E694*L694</f>
        <v>12.95</v>
      </c>
      <c r="N694" s="6" t="str">
        <f>VLOOKUP(orders!$F694,customers!B$1:I$1001,8,FALSE)</f>
        <v>No</v>
      </c>
    </row>
    <row r="695" spans="1:14" x14ac:dyDescent="0.3">
      <c r="A695" s="2" t="s">
        <v>4405</v>
      </c>
      <c r="B695" s="17">
        <v>44012</v>
      </c>
      <c r="C695" s="2" t="s">
        <v>4406</v>
      </c>
      <c r="D695" s="7" t="s">
        <v>6175</v>
      </c>
      <c r="E695" s="2">
        <v>2</v>
      </c>
      <c r="F695" s="2" t="str">
        <f>VLOOKUP(C695,customers!A$1:I$1001,2,FALSE)</f>
        <v>Elden Andriessen</v>
      </c>
      <c r="G695" s="2" t="str">
        <f>IF(VLOOKUP(C695,customers!A$1:I$1001,3,FALSE)=0," ",VLOOKUP(C695,customers!A$1:I$1001,3,FALSE))</f>
        <v>eandriessenj9@europa.eu</v>
      </c>
      <c r="H695" s="2" t="str">
        <f>VLOOKUP(C695,customers!A$1:I$1001,7,FALSE)</f>
        <v>United States</v>
      </c>
      <c r="I695" s="26" t="str">
        <f>IF(INDEX(products!$A$1:$G$49,MATCH(orders!$D695,products!$A$1:$A$49,0),MATCH(orders!I$1,products!$A$1:$G$1,0))="Rob","Robusta",IF(INDEX(products!$A$1:$G$49,MATCH(orders!$D695,products!$A$1:$A$49,0),MATCH(orders!I$1,products!$A$1:$G$1,0))="Exc","Excelsa",IF(INDEX(products!$A$1:$G$49,MATCH(orders!$D695,products!$A$1:$A$49,0),MATCH(orders!I$1,products!$A$1:$G$1,0))="Ara","Arabica","Liberica")))</f>
        <v>Arabica</v>
      </c>
      <c r="J695" s="26" t="str">
        <f>IF(INDEX(products!$A$1:$G$49,MATCH(orders!$D695,products!$A$1:$A$49,0),MATCH(orders!J$1,products!$A$1:$G$1,0))="M","Medium",IF(INDEX(products!$A$1:$G$49,MATCH(orders!$D695,products!$A$1:$A$49,0),MATCH(orders!J$1,products!$A$1:$G$1,0))="L","Light","Dark"))</f>
        <v>Medium</v>
      </c>
      <c r="K695" s="27">
        <f>INDEX(products!$A$1:$G$49,MATCH(orders!$D695,products!$A$1:$A$49,0),MATCH(orders!K$1,products!$A$1:$G$1,0))</f>
        <v>2.5</v>
      </c>
      <c r="L695" s="28">
        <f>INDEX(products!$A$1:$G$49,MATCH(orders!$D695,products!$A$1:$A$49,0),MATCH(orders!L$1,products!$A$1:$G$1,0))</f>
        <v>25.874999999999996</v>
      </c>
      <c r="M695" s="21">
        <f>E695*L695</f>
        <v>51.749999999999993</v>
      </c>
      <c r="N695" s="7" t="str">
        <f>VLOOKUP(orders!$F695,customers!B$1:I$1001,8,FALSE)</f>
        <v>Yes</v>
      </c>
    </row>
    <row r="696" spans="1:14" x14ac:dyDescent="0.3">
      <c r="A696" s="12" t="s">
        <v>4411</v>
      </c>
      <c r="B696" s="18">
        <v>43915</v>
      </c>
      <c r="C696" s="12" t="s">
        <v>4412</v>
      </c>
      <c r="D696" s="6" t="s">
        <v>6144</v>
      </c>
      <c r="E696" s="12">
        <v>5</v>
      </c>
      <c r="F696" s="12" t="str">
        <f>VLOOKUP(C696,customers!A$1:I$1001,2,FALSE)</f>
        <v>Roxie Deaconson</v>
      </c>
      <c r="G696" s="12" t="str">
        <f>IF(VLOOKUP(C696,customers!A$1:I$1001,3,FALSE)=0," ",VLOOKUP(C696,customers!A$1:I$1001,3,FALSE))</f>
        <v>rdeaconsonja@archive.org</v>
      </c>
      <c r="H696" s="12" t="str">
        <f>VLOOKUP(C696,customers!A$1:I$1001,7,FALSE)</f>
        <v>United States</v>
      </c>
      <c r="I696" s="15" t="str">
        <f>IF(INDEX(products!$A$1:$G$49,MATCH(orders!$D696,products!$A$1:$A$49,0),MATCH(orders!I$1,products!$A$1:$G$1,0))="Rob","Robusta",IF(INDEX(products!$A$1:$G$49,MATCH(orders!$D696,products!$A$1:$A$49,0),MATCH(orders!I$1,products!$A$1:$G$1,0))="Exc","Excelsa",IF(INDEX(products!$A$1:$G$49,MATCH(orders!$D696,products!$A$1:$A$49,0),MATCH(orders!I$1,products!$A$1:$G$1,0))="Ara","Arabica","Liberica")))</f>
        <v>Excelsa</v>
      </c>
      <c r="J696" s="15" t="str">
        <f>IF(INDEX(products!$A$1:$G$49,MATCH(orders!$D696,products!$A$1:$A$49,0),MATCH(orders!J$1,products!$A$1:$G$1,0))="M","Medium",IF(INDEX(products!$A$1:$G$49,MATCH(orders!$D696,products!$A$1:$A$49,0),MATCH(orders!J$1,products!$A$1:$G$1,0))="L","Light","Dark"))</f>
        <v>Dark</v>
      </c>
      <c r="K696" s="24">
        <f>INDEX(products!$A$1:$G$49,MATCH(orders!$D696,products!$A$1:$A$49,0),MATCH(orders!K$1,products!$A$1:$G$1,0))</f>
        <v>0.5</v>
      </c>
      <c r="L696" s="25">
        <f>INDEX(products!$A$1:$G$49,MATCH(orders!$D696,products!$A$1:$A$49,0),MATCH(orders!L$1,products!$A$1:$G$1,0))</f>
        <v>7.29</v>
      </c>
      <c r="M696" s="22">
        <f>E696*L696</f>
        <v>36.450000000000003</v>
      </c>
      <c r="N696" s="6" t="str">
        <f>VLOOKUP(orders!$F696,customers!B$1:I$1001,8,FALSE)</f>
        <v>No</v>
      </c>
    </row>
    <row r="697" spans="1:14" x14ac:dyDescent="0.3">
      <c r="A697" s="2" t="s">
        <v>4417</v>
      </c>
      <c r="B697" s="17">
        <v>44300</v>
      </c>
      <c r="C697" s="2" t="s">
        <v>4418</v>
      </c>
      <c r="D697" s="7" t="s">
        <v>6164</v>
      </c>
      <c r="E697" s="2">
        <v>5</v>
      </c>
      <c r="F697" s="2" t="str">
        <f>VLOOKUP(C697,customers!A$1:I$1001,2,FALSE)</f>
        <v>Davida Caro</v>
      </c>
      <c r="G697" s="2" t="str">
        <f>IF(VLOOKUP(C697,customers!A$1:I$1001,3,FALSE)=0," ",VLOOKUP(C697,customers!A$1:I$1001,3,FALSE))</f>
        <v>dcarojb@twitter.com</v>
      </c>
      <c r="H697" s="2" t="str">
        <f>VLOOKUP(C697,customers!A$1:I$1001,7,FALSE)</f>
        <v>United States</v>
      </c>
      <c r="I697" s="26" t="str">
        <f>IF(INDEX(products!$A$1:$G$49,MATCH(orders!$D697,products!$A$1:$A$49,0),MATCH(orders!I$1,products!$A$1:$G$1,0))="Rob","Robusta",IF(INDEX(products!$A$1:$G$49,MATCH(orders!$D697,products!$A$1:$A$49,0),MATCH(orders!I$1,products!$A$1:$G$1,0))="Exc","Excelsa",IF(INDEX(products!$A$1:$G$49,MATCH(orders!$D697,products!$A$1:$A$49,0),MATCH(orders!I$1,products!$A$1:$G$1,0))="Ara","Arabica","Liberica")))</f>
        <v>Liberica</v>
      </c>
      <c r="J697" s="26" t="str">
        <f>IF(INDEX(products!$A$1:$G$49,MATCH(orders!$D697,products!$A$1:$A$49,0),MATCH(orders!J$1,products!$A$1:$G$1,0))="M","Medium",IF(INDEX(products!$A$1:$G$49,MATCH(orders!$D697,products!$A$1:$A$49,0),MATCH(orders!J$1,products!$A$1:$G$1,0))="L","Light","Dark"))</f>
        <v>Light</v>
      </c>
      <c r="K697" s="27">
        <f>INDEX(products!$A$1:$G$49,MATCH(orders!$D697,products!$A$1:$A$49,0),MATCH(orders!K$1,products!$A$1:$G$1,0))</f>
        <v>2.5</v>
      </c>
      <c r="L697" s="28">
        <f>INDEX(products!$A$1:$G$49,MATCH(orders!$D697,products!$A$1:$A$49,0),MATCH(orders!L$1,products!$A$1:$G$1,0))</f>
        <v>36.454999999999998</v>
      </c>
      <c r="M697" s="21">
        <f>E697*L697</f>
        <v>182.27499999999998</v>
      </c>
      <c r="N697" s="7" t="str">
        <f>VLOOKUP(orders!$F697,customers!B$1:I$1001,8,FALSE)</f>
        <v>Yes</v>
      </c>
    </row>
    <row r="698" spans="1:14" x14ac:dyDescent="0.3">
      <c r="A698" s="12" t="s">
        <v>4423</v>
      </c>
      <c r="B698" s="18">
        <v>43693</v>
      </c>
      <c r="C698" s="12" t="s">
        <v>4424</v>
      </c>
      <c r="D698" s="6" t="s">
        <v>6169</v>
      </c>
      <c r="E698" s="12">
        <v>4</v>
      </c>
      <c r="F698" s="12" t="str">
        <f>VLOOKUP(C698,customers!A$1:I$1001,2,FALSE)</f>
        <v>Johna Bluck</v>
      </c>
      <c r="G698" s="12" t="str">
        <f>IF(VLOOKUP(C698,customers!A$1:I$1001,3,FALSE)=0," ",VLOOKUP(C698,customers!A$1:I$1001,3,FALSE))</f>
        <v>jbluckjc@imageshack.us</v>
      </c>
      <c r="H698" s="12" t="str">
        <f>VLOOKUP(C698,customers!A$1:I$1001,7,FALSE)</f>
        <v>United States</v>
      </c>
      <c r="I698" s="15" t="str">
        <f>IF(INDEX(products!$A$1:$G$49,MATCH(orders!$D698,products!$A$1:$A$49,0),MATCH(orders!I$1,products!$A$1:$G$1,0))="Rob","Robusta",IF(INDEX(products!$A$1:$G$49,MATCH(orders!$D698,products!$A$1:$A$49,0),MATCH(orders!I$1,products!$A$1:$G$1,0))="Exc","Excelsa",IF(INDEX(products!$A$1:$G$49,MATCH(orders!$D698,products!$A$1:$A$49,0),MATCH(orders!I$1,products!$A$1:$G$1,0))="Ara","Arabica","Liberica")))</f>
        <v>Liberica</v>
      </c>
      <c r="J698" s="15" t="str">
        <f>IF(INDEX(products!$A$1:$G$49,MATCH(orders!$D698,products!$A$1:$A$49,0),MATCH(orders!J$1,products!$A$1:$G$1,0))="M","Medium",IF(INDEX(products!$A$1:$G$49,MATCH(orders!$D698,products!$A$1:$A$49,0),MATCH(orders!J$1,products!$A$1:$G$1,0))="L","Light","Dark"))</f>
        <v>Dark</v>
      </c>
      <c r="K698" s="24">
        <f>INDEX(products!$A$1:$G$49,MATCH(orders!$D698,products!$A$1:$A$49,0),MATCH(orders!K$1,products!$A$1:$G$1,0))</f>
        <v>0.5</v>
      </c>
      <c r="L698" s="25">
        <f>INDEX(products!$A$1:$G$49,MATCH(orders!$D698,products!$A$1:$A$49,0),MATCH(orders!L$1,products!$A$1:$G$1,0))</f>
        <v>7.77</v>
      </c>
      <c r="M698" s="22">
        <f>E698*L698</f>
        <v>31.08</v>
      </c>
      <c r="N698" s="6" t="str">
        <f>VLOOKUP(orders!$F698,customers!B$1:I$1001,8,FALSE)</f>
        <v>No</v>
      </c>
    </row>
    <row r="699" spans="1:14" x14ac:dyDescent="0.3">
      <c r="A699" s="2" t="s">
        <v>4429</v>
      </c>
      <c r="B699" s="17">
        <v>44547</v>
      </c>
      <c r="C699" s="2" t="s">
        <v>4430</v>
      </c>
      <c r="D699" s="7" t="s">
        <v>6157</v>
      </c>
      <c r="E699" s="2">
        <v>3</v>
      </c>
      <c r="F699" s="2" t="str">
        <f>VLOOKUP(C699,customers!A$1:I$1001,2,FALSE)</f>
        <v>Myrle Dearden</v>
      </c>
      <c r="G699" s="2" t="str">
        <f>IF(VLOOKUP(C699,customers!A$1:I$1001,3,FALSE)=0," ",VLOOKUP(C699,customers!A$1:I$1001,3,FALSE))</f>
        <v xml:space="preserve"> </v>
      </c>
      <c r="H699" s="2" t="str">
        <f>VLOOKUP(C699,customers!A$1:I$1001,7,FALSE)</f>
        <v>Ireland</v>
      </c>
      <c r="I699" s="26" t="str">
        <f>IF(INDEX(products!$A$1:$G$49,MATCH(orders!$D699,products!$A$1:$A$49,0),MATCH(orders!I$1,products!$A$1:$G$1,0))="Rob","Robusta",IF(INDEX(products!$A$1:$G$49,MATCH(orders!$D699,products!$A$1:$A$49,0),MATCH(orders!I$1,products!$A$1:$G$1,0))="Exc","Excelsa",IF(INDEX(products!$A$1:$G$49,MATCH(orders!$D699,products!$A$1:$A$49,0),MATCH(orders!I$1,products!$A$1:$G$1,0))="Ara","Arabica","Liberica")))</f>
        <v>Arabica</v>
      </c>
      <c r="J699" s="26" t="str">
        <f>IF(INDEX(products!$A$1:$G$49,MATCH(orders!$D699,products!$A$1:$A$49,0),MATCH(orders!J$1,products!$A$1:$G$1,0))="M","Medium",IF(INDEX(products!$A$1:$G$49,MATCH(orders!$D699,products!$A$1:$A$49,0),MATCH(orders!J$1,products!$A$1:$G$1,0))="L","Light","Dark"))</f>
        <v>Medium</v>
      </c>
      <c r="K699" s="27">
        <f>INDEX(products!$A$1:$G$49,MATCH(orders!$D699,products!$A$1:$A$49,0),MATCH(orders!K$1,products!$A$1:$G$1,0))</f>
        <v>0.5</v>
      </c>
      <c r="L699" s="28">
        <f>INDEX(products!$A$1:$G$49,MATCH(orders!$D699,products!$A$1:$A$49,0),MATCH(orders!L$1,products!$A$1:$G$1,0))</f>
        <v>6.75</v>
      </c>
      <c r="M699" s="21">
        <f>E699*L699</f>
        <v>20.25</v>
      </c>
      <c r="N699" s="7" t="str">
        <f>VLOOKUP(orders!$F699,customers!B$1:I$1001,8,FALSE)</f>
        <v>No</v>
      </c>
    </row>
    <row r="700" spans="1:14" x14ac:dyDescent="0.3">
      <c r="A700" s="12" t="s">
        <v>4433</v>
      </c>
      <c r="B700" s="18">
        <v>43830</v>
      </c>
      <c r="C700" s="12" t="s">
        <v>4434</v>
      </c>
      <c r="D700" s="6" t="s">
        <v>6143</v>
      </c>
      <c r="E700" s="12">
        <v>2</v>
      </c>
      <c r="F700" s="12" t="str">
        <f>VLOOKUP(C700,customers!A$1:I$1001,2,FALSE)</f>
        <v>Jimmy Dymoke</v>
      </c>
      <c r="G700" s="12" t="str">
        <f>IF(VLOOKUP(C700,customers!A$1:I$1001,3,FALSE)=0," ",VLOOKUP(C700,customers!A$1:I$1001,3,FALSE))</f>
        <v>jdymokeje@prnewswire.com</v>
      </c>
      <c r="H700" s="12" t="str">
        <f>VLOOKUP(C700,customers!A$1:I$1001,7,FALSE)</f>
        <v>Ireland</v>
      </c>
      <c r="I700" s="15" t="str">
        <f>IF(INDEX(products!$A$1:$G$49,MATCH(orders!$D700,products!$A$1:$A$49,0),MATCH(orders!I$1,products!$A$1:$G$1,0))="Rob","Robusta",IF(INDEX(products!$A$1:$G$49,MATCH(orders!$D700,products!$A$1:$A$49,0),MATCH(orders!I$1,products!$A$1:$G$1,0))="Exc","Excelsa",IF(INDEX(products!$A$1:$G$49,MATCH(orders!$D700,products!$A$1:$A$49,0),MATCH(orders!I$1,products!$A$1:$G$1,0))="Ara","Arabica","Liberica")))</f>
        <v>Liberica</v>
      </c>
      <c r="J700" s="15" t="str">
        <f>IF(INDEX(products!$A$1:$G$49,MATCH(orders!$D700,products!$A$1:$A$49,0),MATCH(orders!J$1,products!$A$1:$G$1,0))="M","Medium",IF(INDEX(products!$A$1:$G$49,MATCH(orders!$D700,products!$A$1:$A$49,0),MATCH(orders!J$1,products!$A$1:$G$1,0))="L","Light","Dark"))</f>
        <v>Dark</v>
      </c>
      <c r="K700" s="24">
        <f>INDEX(products!$A$1:$G$49,MATCH(orders!$D700,products!$A$1:$A$49,0),MATCH(orders!K$1,products!$A$1:$G$1,0))</f>
        <v>1</v>
      </c>
      <c r="L700" s="25">
        <f>INDEX(products!$A$1:$G$49,MATCH(orders!$D700,products!$A$1:$A$49,0),MATCH(orders!L$1,products!$A$1:$G$1,0))</f>
        <v>12.95</v>
      </c>
      <c r="M700" s="22">
        <f>E700*L700</f>
        <v>25.9</v>
      </c>
      <c r="N700" s="6" t="str">
        <f>VLOOKUP(orders!$F700,customers!B$1:I$1001,8,FALSE)</f>
        <v>No</v>
      </c>
    </row>
    <row r="701" spans="1:14" x14ac:dyDescent="0.3">
      <c r="A701" s="2" t="s">
        <v>4439</v>
      </c>
      <c r="B701" s="17">
        <v>44298</v>
      </c>
      <c r="C701" s="2" t="s">
        <v>4440</v>
      </c>
      <c r="D701" s="7" t="s">
        <v>6158</v>
      </c>
      <c r="E701" s="2">
        <v>4</v>
      </c>
      <c r="F701" s="2" t="str">
        <f>VLOOKUP(C701,customers!A$1:I$1001,2,FALSE)</f>
        <v>Orland Tadman</v>
      </c>
      <c r="G701" s="2" t="str">
        <f>IF(VLOOKUP(C701,customers!A$1:I$1001,3,FALSE)=0," ",VLOOKUP(C701,customers!A$1:I$1001,3,FALSE))</f>
        <v>otadmanjf@ft.com</v>
      </c>
      <c r="H701" s="2" t="str">
        <f>VLOOKUP(C701,customers!A$1:I$1001,7,FALSE)</f>
        <v>United States</v>
      </c>
      <c r="I701" s="26" t="str">
        <f>IF(INDEX(products!$A$1:$G$49,MATCH(orders!$D701,products!$A$1:$A$49,0),MATCH(orders!I$1,products!$A$1:$G$1,0))="Rob","Robusta",IF(INDEX(products!$A$1:$G$49,MATCH(orders!$D701,products!$A$1:$A$49,0),MATCH(orders!I$1,products!$A$1:$G$1,0))="Exc","Excelsa",IF(INDEX(products!$A$1:$G$49,MATCH(orders!$D701,products!$A$1:$A$49,0),MATCH(orders!I$1,products!$A$1:$G$1,0))="Ara","Arabica","Liberica")))</f>
        <v>Arabica</v>
      </c>
      <c r="J701" s="26" t="str">
        <f>IF(INDEX(products!$A$1:$G$49,MATCH(orders!$D701,products!$A$1:$A$49,0),MATCH(orders!J$1,products!$A$1:$G$1,0))="M","Medium",IF(INDEX(products!$A$1:$G$49,MATCH(orders!$D701,products!$A$1:$A$49,0),MATCH(orders!J$1,products!$A$1:$G$1,0))="L","Light","Dark"))</f>
        <v>Dark</v>
      </c>
      <c r="K701" s="27">
        <f>INDEX(products!$A$1:$G$49,MATCH(orders!$D701,products!$A$1:$A$49,0),MATCH(orders!K$1,products!$A$1:$G$1,0))</f>
        <v>0.5</v>
      </c>
      <c r="L701" s="28">
        <f>INDEX(products!$A$1:$G$49,MATCH(orders!$D701,products!$A$1:$A$49,0),MATCH(orders!L$1,products!$A$1:$G$1,0))</f>
        <v>5.97</v>
      </c>
      <c r="M701" s="21">
        <f>E701*L701</f>
        <v>23.88</v>
      </c>
      <c r="N701" s="7" t="str">
        <f>VLOOKUP(orders!$F701,customers!B$1:I$1001,8,FALSE)</f>
        <v>Yes</v>
      </c>
    </row>
    <row r="702" spans="1:14" x14ac:dyDescent="0.3">
      <c r="A702" s="12" t="s">
        <v>4445</v>
      </c>
      <c r="B702" s="18">
        <v>43736</v>
      </c>
      <c r="C702" s="12" t="s">
        <v>4446</v>
      </c>
      <c r="D702" s="6" t="s">
        <v>6161</v>
      </c>
      <c r="E702" s="12">
        <v>2</v>
      </c>
      <c r="F702" s="12" t="str">
        <f>VLOOKUP(C702,customers!A$1:I$1001,2,FALSE)</f>
        <v>Barrett Gudde</v>
      </c>
      <c r="G702" s="12" t="str">
        <f>IF(VLOOKUP(C702,customers!A$1:I$1001,3,FALSE)=0," ",VLOOKUP(C702,customers!A$1:I$1001,3,FALSE))</f>
        <v>bguddejg@dailymotion.com</v>
      </c>
      <c r="H702" s="12" t="str">
        <f>VLOOKUP(C702,customers!A$1:I$1001,7,FALSE)</f>
        <v>United States</v>
      </c>
      <c r="I702" s="15" t="str">
        <f>IF(INDEX(products!$A$1:$G$49,MATCH(orders!$D702,products!$A$1:$A$49,0),MATCH(orders!I$1,products!$A$1:$G$1,0))="Rob","Robusta",IF(INDEX(products!$A$1:$G$49,MATCH(orders!$D702,products!$A$1:$A$49,0),MATCH(orders!I$1,products!$A$1:$G$1,0))="Exc","Excelsa",IF(INDEX(products!$A$1:$G$49,MATCH(orders!$D702,products!$A$1:$A$49,0),MATCH(orders!I$1,products!$A$1:$G$1,0))="Ara","Arabica","Liberica")))</f>
        <v>Liberica</v>
      </c>
      <c r="J702" s="15" t="str">
        <f>IF(INDEX(products!$A$1:$G$49,MATCH(orders!$D702,products!$A$1:$A$49,0),MATCH(orders!J$1,products!$A$1:$G$1,0))="M","Medium",IF(INDEX(products!$A$1:$G$49,MATCH(orders!$D702,products!$A$1:$A$49,0),MATCH(orders!J$1,products!$A$1:$G$1,0))="L","Light","Dark"))</f>
        <v>Light</v>
      </c>
      <c r="K702" s="24">
        <f>INDEX(products!$A$1:$G$49,MATCH(orders!$D702,products!$A$1:$A$49,0),MATCH(orders!K$1,products!$A$1:$G$1,0))</f>
        <v>0.5</v>
      </c>
      <c r="L702" s="25">
        <f>INDEX(products!$A$1:$G$49,MATCH(orders!$D702,products!$A$1:$A$49,0),MATCH(orders!L$1,products!$A$1:$G$1,0))</f>
        <v>9.51</v>
      </c>
      <c r="M702" s="22">
        <f>E702*L702</f>
        <v>19.02</v>
      </c>
      <c r="N702" s="6" t="str">
        <f>VLOOKUP(orders!$F702,customers!B$1:I$1001,8,FALSE)</f>
        <v>No</v>
      </c>
    </row>
    <row r="703" spans="1:14" x14ac:dyDescent="0.3">
      <c r="A703" s="2" t="s">
        <v>4450</v>
      </c>
      <c r="B703" s="17">
        <v>44727</v>
      </c>
      <c r="C703" s="2" t="s">
        <v>4451</v>
      </c>
      <c r="D703" s="7" t="s">
        <v>6158</v>
      </c>
      <c r="E703" s="2">
        <v>5</v>
      </c>
      <c r="F703" s="2" t="str">
        <f>VLOOKUP(C703,customers!A$1:I$1001,2,FALSE)</f>
        <v>Nathan Sictornes</v>
      </c>
      <c r="G703" s="2" t="str">
        <f>IF(VLOOKUP(C703,customers!A$1:I$1001,3,FALSE)=0," ",VLOOKUP(C703,customers!A$1:I$1001,3,FALSE))</f>
        <v>nsictornesjh@buzzfeed.com</v>
      </c>
      <c r="H703" s="2" t="str">
        <f>VLOOKUP(C703,customers!A$1:I$1001,7,FALSE)</f>
        <v>Ireland</v>
      </c>
      <c r="I703" s="26" t="str">
        <f>IF(INDEX(products!$A$1:$G$49,MATCH(orders!$D703,products!$A$1:$A$49,0),MATCH(orders!I$1,products!$A$1:$G$1,0))="Rob","Robusta",IF(INDEX(products!$A$1:$G$49,MATCH(orders!$D703,products!$A$1:$A$49,0),MATCH(orders!I$1,products!$A$1:$G$1,0))="Exc","Excelsa",IF(INDEX(products!$A$1:$G$49,MATCH(orders!$D703,products!$A$1:$A$49,0),MATCH(orders!I$1,products!$A$1:$G$1,0))="Ara","Arabica","Liberica")))</f>
        <v>Arabica</v>
      </c>
      <c r="J703" s="26" t="str">
        <f>IF(INDEX(products!$A$1:$G$49,MATCH(orders!$D703,products!$A$1:$A$49,0),MATCH(orders!J$1,products!$A$1:$G$1,0))="M","Medium",IF(INDEX(products!$A$1:$G$49,MATCH(orders!$D703,products!$A$1:$A$49,0),MATCH(orders!J$1,products!$A$1:$G$1,0))="L","Light","Dark"))</f>
        <v>Dark</v>
      </c>
      <c r="K703" s="27">
        <f>INDEX(products!$A$1:$G$49,MATCH(orders!$D703,products!$A$1:$A$49,0),MATCH(orders!K$1,products!$A$1:$G$1,0))</f>
        <v>0.5</v>
      </c>
      <c r="L703" s="28">
        <f>INDEX(products!$A$1:$G$49,MATCH(orders!$D703,products!$A$1:$A$49,0),MATCH(orders!L$1,products!$A$1:$G$1,0))</f>
        <v>5.97</v>
      </c>
      <c r="M703" s="21">
        <f>E703*L703</f>
        <v>29.849999999999998</v>
      </c>
      <c r="N703" s="7" t="str">
        <f>VLOOKUP(orders!$F703,customers!B$1:I$1001,8,FALSE)</f>
        <v>Yes</v>
      </c>
    </row>
    <row r="704" spans="1:14" x14ac:dyDescent="0.3">
      <c r="A704" s="12" t="s">
        <v>4456</v>
      </c>
      <c r="B704" s="18">
        <v>43661</v>
      </c>
      <c r="C704" s="12" t="s">
        <v>4457</v>
      </c>
      <c r="D704" s="6" t="s">
        <v>6180</v>
      </c>
      <c r="E704" s="12">
        <v>1</v>
      </c>
      <c r="F704" s="12" t="str">
        <f>VLOOKUP(C704,customers!A$1:I$1001,2,FALSE)</f>
        <v>Vivyan Dunning</v>
      </c>
      <c r="G704" s="12" t="str">
        <f>IF(VLOOKUP(C704,customers!A$1:I$1001,3,FALSE)=0," ",VLOOKUP(C704,customers!A$1:I$1001,3,FALSE))</f>
        <v>vdunningji@independent.co.uk</v>
      </c>
      <c r="H704" s="12" t="str">
        <f>VLOOKUP(C704,customers!A$1:I$1001,7,FALSE)</f>
        <v>United States</v>
      </c>
      <c r="I704" s="15" t="str">
        <f>IF(INDEX(products!$A$1:$G$49,MATCH(orders!$D704,products!$A$1:$A$49,0),MATCH(orders!I$1,products!$A$1:$G$1,0))="Rob","Robusta",IF(INDEX(products!$A$1:$G$49,MATCH(orders!$D704,products!$A$1:$A$49,0),MATCH(orders!I$1,products!$A$1:$G$1,0))="Exc","Excelsa",IF(INDEX(products!$A$1:$G$49,MATCH(orders!$D704,products!$A$1:$A$49,0),MATCH(orders!I$1,products!$A$1:$G$1,0))="Ara","Arabica","Liberica")))</f>
        <v>Arabica</v>
      </c>
      <c r="J704" s="15" t="str">
        <f>IF(INDEX(products!$A$1:$G$49,MATCH(orders!$D704,products!$A$1:$A$49,0),MATCH(orders!J$1,products!$A$1:$G$1,0))="M","Medium",IF(INDEX(products!$A$1:$G$49,MATCH(orders!$D704,products!$A$1:$A$49,0),MATCH(orders!J$1,products!$A$1:$G$1,0))="L","Light","Dark"))</f>
        <v>Light</v>
      </c>
      <c r="K704" s="24">
        <f>INDEX(products!$A$1:$G$49,MATCH(orders!$D704,products!$A$1:$A$49,0),MATCH(orders!K$1,products!$A$1:$G$1,0))</f>
        <v>0.5</v>
      </c>
      <c r="L704" s="25">
        <f>INDEX(products!$A$1:$G$49,MATCH(orders!$D704,products!$A$1:$A$49,0),MATCH(orders!L$1,products!$A$1:$G$1,0))</f>
        <v>7.77</v>
      </c>
      <c r="M704" s="22">
        <f>E704*L704</f>
        <v>7.77</v>
      </c>
      <c r="N704" s="6" t="str">
        <f>VLOOKUP(orders!$F704,customers!B$1:I$1001,8,FALSE)</f>
        <v>Yes</v>
      </c>
    </row>
    <row r="705" spans="1:14" x14ac:dyDescent="0.3">
      <c r="A705" s="2" t="s">
        <v>4461</v>
      </c>
      <c r="B705" s="17">
        <v>43506</v>
      </c>
      <c r="C705" s="2" t="s">
        <v>4462</v>
      </c>
      <c r="D705" s="7" t="s">
        <v>6165</v>
      </c>
      <c r="E705" s="2">
        <v>4</v>
      </c>
      <c r="F705" s="2" t="str">
        <f>VLOOKUP(C705,customers!A$1:I$1001,2,FALSE)</f>
        <v>Doralin Baison</v>
      </c>
      <c r="G705" s="2" t="str">
        <f>IF(VLOOKUP(C705,customers!A$1:I$1001,3,FALSE)=0," ",VLOOKUP(C705,customers!A$1:I$1001,3,FALSE))</f>
        <v xml:space="preserve"> </v>
      </c>
      <c r="H705" s="2" t="str">
        <f>VLOOKUP(C705,customers!A$1:I$1001,7,FALSE)</f>
        <v>Ireland</v>
      </c>
      <c r="I705" s="26" t="str">
        <f>IF(INDEX(products!$A$1:$G$49,MATCH(orders!$D705,products!$A$1:$A$49,0),MATCH(orders!I$1,products!$A$1:$G$1,0))="Rob","Robusta",IF(INDEX(products!$A$1:$G$49,MATCH(orders!$D705,products!$A$1:$A$49,0),MATCH(orders!I$1,products!$A$1:$G$1,0))="Exc","Excelsa",IF(INDEX(products!$A$1:$G$49,MATCH(orders!$D705,products!$A$1:$A$49,0),MATCH(orders!I$1,products!$A$1:$G$1,0))="Ara","Arabica","Liberica")))</f>
        <v>Liberica</v>
      </c>
      <c r="J705" s="26" t="str">
        <f>IF(INDEX(products!$A$1:$G$49,MATCH(orders!$D705,products!$A$1:$A$49,0),MATCH(orders!J$1,products!$A$1:$G$1,0))="M","Medium",IF(INDEX(products!$A$1:$G$49,MATCH(orders!$D705,products!$A$1:$A$49,0),MATCH(orders!J$1,products!$A$1:$G$1,0))="L","Light","Dark"))</f>
        <v>Dark</v>
      </c>
      <c r="K705" s="27">
        <f>INDEX(products!$A$1:$G$49,MATCH(orders!$D705,products!$A$1:$A$49,0),MATCH(orders!K$1,products!$A$1:$G$1,0))</f>
        <v>2.5</v>
      </c>
      <c r="L705" s="28">
        <f>INDEX(products!$A$1:$G$49,MATCH(orders!$D705,products!$A$1:$A$49,0),MATCH(orders!L$1,products!$A$1:$G$1,0))</f>
        <v>29.784999999999997</v>
      </c>
      <c r="M705" s="21">
        <f>E705*L705</f>
        <v>119.13999999999999</v>
      </c>
      <c r="N705" s="7" t="str">
        <f>VLOOKUP(orders!$F705,customers!B$1:I$1001,8,FALSE)</f>
        <v>Yes</v>
      </c>
    </row>
    <row r="706" spans="1:14" x14ac:dyDescent="0.3">
      <c r="A706" s="12" t="s">
        <v>4466</v>
      </c>
      <c r="B706" s="18">
        <v>44716</v>
      </c>
      <c r="C706" s="12" t="s">
        <v>4467</v>
      </c>
      <c r="D706" s="6" t="s">
        <v>6153</v>
      </c>
      <c r="E706" s="12">
        <v>6</v>
      </c>
      <c r="F706" s="12" t="str">
        <f>VLOOKUP(C706,customers!A$1:I$1001,2,FALSE)</f>
        <v>Josefina Ferens</v>
      </c>
      <c r="G706" s="12" t="str">
        <f>IF(VLOOKUP(C706,customers!A$1:I$1001,3,FALSE)=0," ",VLOOKUP(C706,customers!A$1:I$1001,3,FALSE))</f>
        <v xml:space="preserve"> </v>
      </c>
      <c r="H706" s="12" t="str">
        <f>VLOOKUP(C706,customers!A$1:I$1001,7,FALSE)</f>
        <v>United States</v>
      </c>
      <c r="I706" s="15" t="str">
        <f>IF(INDEX(products!$A$1:$G$49,MATCH(orders!$D706,products!$A$1:$A$49,0),MATCH(orders!I$1,products!$A$1:$G$1,0))="Rob","Robusta",IF(INDEX(products!$A$1:$G$49,MATCH(orders!$D706,products!$A$1:$A$49,0),MATCH(orders!I$1,products!$A$1:$G$1,0))="Exc","Excelsa",IF(INDEX(products!$A$1:$G$49,MATCH(orders!$D706,products!$A$1:$A$49,0),MATCH(orders!I$1,products!$A$1:$G$1,0))="Ara","Arabica","Liberica")))</f>
        <v>Excelsa</v>
      </c>
      <c r="J706" s="15" t="str">
        <f>IF(INDEX(products!$A$1:$G$49,MATCH(orders!$D706,products!$A$1:$A$49,0),MATCH(orders!J$1,products!$A$1:$G$1,0))="M","Medium",IF(INDEX(products!$A$1:$G$49,MATCH(orders!$D706,products!$A$1:$A$49,0),MATCH(orders!J$1,products!$A$1:$G$1,0))="L","Light","Dark"))</f>
        <v>Dark</v>
      </c>
      <c r="K706" s="24">
        <f>INDEX(products!$A$1:$G$49,MATCH(orders!$D706,products!$A$1:$A$49,0),MATCH(orders!K$1,products!$A$1:$G$1,0))</f>
        <v>0.2</v>
      </c>
      <c r="L706" s="25">
        <f>INDEX(products!$A$1:$G$49,MATCH(orders!$D706,products!$A$1:$A$49,0),MATCH(orders!L$1,products!$A$1:$G$1,0))</f>
        <v>3.645</v>
      </c>
      <c r="M706" s="22">
        <f>E706*L706</f>
        <v>21.87</v>
      </c>
      <c r="N706" s="6" t="str">
        <f>VLOOKUP(orders!$F706,customers!B$1:I$1001,8,FALSE)</f>
        <v>Yes</v>
      </c>
    </row>
    <row r="707" spans="1:14" x14ac:dyDescent="0.3">
      <c r="A707" s="2" t="s">
        <v>4471</v>
      </c>
      <c r="B707" s="17">
        <v>44114</v>
      </c>
      <c r="C707" s="2" t="s">
        <v>4472</v>
      </c>
      <c r="D707" s="7" t="s">
        <v>6176</v>
      </c>
      <c r="E707" s="2">
        <v>2</v>
      </c>
      <c r="F707" s="2" t="str">
        <f>VLOOKUP(C707,customers!A$1:I$1001,2,FALSE)</f>
        <v>Shelley Gehring</v>
      </c>
      <c r="G707" s="2" t="str">
        <f>IF(VLOOKUP(C707,customers!A$1:I$1001,3,FALSE)=0," ",VLOOKUP(C707,customers!A$1:I$1001,3,FALSE))</f>
        <v>sgehringjl@gnu.org</v>
      </c>
      <c r="H707" s="2" t="str">
        <f>VLOOKUP(C707,customers!A$1:I$1001,7,FALSE)</f>
        <v>United States</v>
      </c>
      <c r="I707" s="26" t="str">
        <f>IF(INDEX(products!$A$1:$G$49,MATCH(orders!$D707,products!$A$1:$A$49,0),MATCH(orders!I$1,products!$A$1:$G$1,0))="Rob","Robusta",IF(INDEX(products!$A$1:$G$49,MATCH(orders!$D707,products!$A$1:$A$49,0),MATCH(orders!I$1,products!$A$1:$G$1,0))="Exc","Excelsa",IF(INDEX(products!$A$1:$G$49,MATCH(orders!$D707,products!$A$1:$A$49,0),MATCH(orders!I$1,products!$A$1:$G$1,0))="Ara","Arabica","Liberica")))</f>
        <v>Excelsa</v>
      </c>
      <c r="J707" s="26" t="str">
        <f>IF(INDEX(products!$A$1:$G$49,MATCH(orders!$D707,products!$A$1:$A$49,0),MATCH(orders!J$1,products!$A$1:$G$1,0))="M","Medium",IF(INDEX(products!$A$1:$G$49,MATCH(orders!$D707,products!$A$1:$A$49,0),MATCH(orders!J$1,products!$A$1:$G$1,0))="L","Light","Dark"))</f>
        <v>Light</v>
      </c>
      <c r="K707" s="27">
        <f>INDEX(products!$A$1:$G$49,MATCH(orders!$D707,products!$A$1:$A$49,0),MATCH(orders!K$1,products!$A$1:$G$1,0))</f>
        <v>0.5</v>
      </c>
      <c r="L707" s="28">
        <f>INDEX(products!$A$1:$G$49,MATCH(orders!$D707,products!$A$1:$A$49,0),MATCH(orders!L$1,products!$A$1:$G$1,0))</f>
        <v>8.91</v>
      </c>
      <c r="M707" s="21">
        <f>E707*L707</f>
        <v>17.82</v>
      </c>
      <c r="N707" s="7" t="str">
        <f>VLOOKUP(orders!$F707,customers!B$1:I$1001,8,FALSE)</f>
        <v>No</v>
      </c>
    </row>
    <row r="708" spans="1:14" x14ac:dyDescent="0.3">
      <c r="A708" s="12" t="s">
        <v>4477</v>
      </c>
      <c r="B708" s="18">
        <v>44353</v>
      </c>
      <c r="C708" s="12" t="s">
        <v>4478</v>
      </c>
      <c r="D708" s="6" t="s">
        <v>6156</v>
      </c>
      <c r="E708" s="12">
        <v>3</v>
      </c>
      <c r="F708" s="12" t="str">
        <f>VLOOKUP(C708,customers!A$1:I$1001,2,FALSE)</f>
        <v>Barrie Fallowes</v>
      </c>
      <c r="G708" s="12" t="str">
        <f>IF(VLOOKUP(C708,customers!A$1:I$1001,3,FALSE)=0," ",VLOOKUP(C708,customers!A$1:I$1001,3,FALSE))</f>
        <v>bfallowesjm@purevolume.com</v>
      </c>
      <c r="H708" s="12" t="str">
        <f>VLOOKUP(C708,customers!A$1:I$1001,7,FALSE)</f>
        <v>United States</v>
      </c>
      <c r="I708" s="15" t="str">
        <f>IF(INDEX(products!$A$1:$G$49,MATCH(orders!$D708,products!$A$1:$A$49,0),MATCH(orders!I$1,products!$A$1:$G$1,0))="Rob","Robusta",IF(INDEX(products!$A$1:$G$49,MATCH(orders!$D708,products!$A$1:$A$49,0),MATCH(orders!I$1,products!$A$1:$G$1,0))="Exc","Excelsa",IF(INDEX(products!$A$1:$G$49,MATCH(orders!$D708,products!$A$1:$A$49,0),MATCH(orders!I$1,products!$A$1:$G$1,0))="Ara","Arabica","Liberica")))</f>
        <v>Excelsa</v>
      </c>
      <c r="J708" s="15" t="str">
        <f>IF(INDEX(products!$A$1:$G$49,MATCH(orders!$D708,products!$A$1:$A$49,0),MATCH(orders!J$1,products!$A$1:$G$1,0))="M","Medium",IF(INDEX(products!$A$1:$G$49,MATCH(orders!$D708,products!$A$1:$A$49,0),MATCH(orders!J$1,products!$A$1:$G$1,0))="L","Light","Dark"))</f>
        <v>Medium</v>
      </c>
      <c r="K708" s="24">
        <f>INDEX(products!$A$1:$G$49,MATCH(orders!$D708,products!$A$1:$A$49,0),MATCH(orders!K$1,products!$A$1:$G$1,0))</f>
        <v>0.2</v>
      </c>
      <c r="L708" s="25">
        <f>INDEX(products!$A$1:$G$49,MATCH(orders!$D708,products!$A$1:$A$49,0),MATCH(orders!L$1,products!$A$1:$G$1,0))</f>
        <v>4.125</v>
      </c>
      <c r="M708" s="22">
        <f>E708*L708</f>
        <v>12.375</v>
      </c>
      <c r="N708" s="6" t="str">
        <f>VLOOKUP(orders!$F708,customers!B$1:I$1001,8,FALSE)</f>
        <v>No</v>
      </c>
    </row>
    <row r="709" spans="1:14" x14ac:dyDescent="0.3">
      <c r="A709" s="2" t="s">
        <v>4483</v>
      </c>
      <c r="B709" s="17">
        <v>43540</v>
      </c>
      <c r="C709" s="2" t="s">
        <v>4484</v>
      </c>
      <c r="D709" s="7" t="s">
        <v>6143</v>
      </c>
      <c r="E709" s="2">
        <v>2</v>
      </c>
      <c r="F709" s="2" t="str">
        <f>VLOOKUP(C709,customers!A$1:I$1001,2,FALSE)</f>
        <v>Nicolas Aiton</v>
      </c>
      <c r="G709" s="2" t="str">
        <f>IF(VLOOKUP(C709,customers!A$1:I$1001,3,FALSE)=0," ",VLOOKUP(C709,customers!A$1:I$1001,3,FALSE))</f>
        <v xml:space="preserve"> </v>
      </c>
      <c r="H709" s="2" t="str">
        <f>VLOOKUP(C709,customers!A$1:I$1001,7,FALSE)</f>
        <v>Ireland</v>
      </c>
      <c r="I709" s="26" t="str">
        <f>IF(INDEX(products!$A$1:$G$49,MATCH(orders!$D709,products!$A$1:$A$49,0),MATCH(orders!I$1,products!$A$1:$G$1,0))="Rob","Robusta",IF(INDEX(products!$A$1:$G$49,MATCH(orders!$D709,products!$A$1:$A$49,0),MATCH(orders!I$1,products!$A$1:$G$1,0))="Exc","Excelsa",IF(INDEX(products!$A$1:$G$49,MATCH(orders!$D709,products!$A$1:$A$49,0),MATCH(orders!I$1,products!$A$1:$G$1,0))="Ara","Arabica","Liberica")))</f>
        <v>Liberica</v>
      </c>
      <c r="J709" s="26" t="str">
        <f>IF(INDEX(products!$A$1:$G$49,MATCH(orders!$D709,products!$A$1:$A$49,0),MATCH(orders!J$1,products!$A$1:$G$1,0))="M","Medium",IF(INDEX(products!$A$1:$G$49,MATCH(orders!$D709,products!$A$1:$A$49,0),MATCH(orders!J$1,products!$A$1:$G$1,0))="L","Light","Dark"))</f>
        <v>Dark</v>
      </c>
      <c r="K709" s="27">
        <f>INDEX(products!$A$1:$G$49,MATCH(orders!$D709,products!$A$1:$A$49,0),MATCH(orders!K$1,products!$A$1:$G$1,0))</f>
        <v>1</v>
      </c>
      <c r="L709" s="28">
        <f>INDEX(products!$A$1:$G$49,MATCH(orders!$D709,products!$A$1:$A$49,0),MATCH(orders!L$1,products!$A$1:$G$1,0))</f>
        <v>12.95</v>
      </c>
      <c r="M709" s="21">
        <f>E709*L709</f>
        <v>25.9</v>
      </c>
      <c r="N709" s="7" t="str">
        <f>VLOOKUP(orders!$F709,customers!B$1:I$1001,8,FALSE)</f>
        <v>No</v>
      </c>
    </row>
    <row r="710" spans="1:14" x14ac:dyDescent="0.3">
      <c r="A710" s="12" t="s">
        <v>4488</v>
      </c>
      <c r="B710" s="18">
        <v>43804</v>
      </c>
      <c r="C710" s="12" t="s">
        <v>4489</v>
      </c>
      <c r="D710" s="6" t="s">
        <v>6157</v>
      </c>
      <c r="E710" s="12">
        <v>2</v>
      </c>
      <c r="F710" s="12" t="str">
        <f>VLOOKUP(C710,customers!A$1:I$1001,2,FALSE)</f>
        <v>Shelli De Banke</v>
      </c>
      <c r="G710" s="12" t="str">
        <f>IF(VLOOKUP(C710,customers!A$1:I$1001,3,FALSE)=0," ",VLOOKUP(C710,customers!A$1:I$1001,3,FALSE))</f>
        <v>sdejo@newsvine.com</v>
      </c>
      <c r="H710" s="12" t="str">
        <f>VLOOKUP(C710,customers!A$1:I$1001,7,FALSE)</f>
        <v>United States</v>
      </c>
      <c r="I710" s="15" t="str">
        <f>IF(INDEX(products!$A$1:$G$49,MATCH(orders!$D710,products!$A$1:$A$49,0),MATCH(orders!I$1,products!$A$1:$G$1,0))="Rob","Robusta",IF(INDEX(products!$A$1:$G$49,MATCH(orders!$D710,products!$A$1:$A$49,0),MATCH(orders!I$1,products!$A$1:$G$1,0))="Exc","Excelsa",IF(INDEX(products!$A$1:$G$49,MATCH(orders!$D710,products!$A$1:$A$49,0),MATCH(orders!I$1,products!$A$1:$G$1,0))="Ara","Arabica","Liberica")))</f>
        <v>Arabica</v>
      </c>
      <c r="J710" s="15" t="str">
        <f>IF(INDEX(products!$A$1:$G$49,MATCH(orders!$D710,products!$A$1:$A$49,0),MATCH(orders!J$1,products!$A$1:$G$1,0))="M","Medium",IF(INDEX(products!$A$1:$G$49,MATCH(orders!$D710,products!$A$1:$A$49,0),MATCH(orders!J$1,products!$A$1:$G$1,0))="L","Light","Dark"))</f>
        <v>Medium</v>
      </c>
      <c r="K710" s="24">
        <f>INDEX(products!$A$1:$G$49,MATCH(orders!$D710,products!$A$1:$A$49,0),MATCH(orders!K$1,products!$A$1:$G$1,0))</f>
        <v>0.5</v>
      </c>
      <c r="L710" s="25">
        <f>INDEX(products!$A$1:$G$49,MATCH(orders!$D710,products!$A$1:$A$49,0),MATCH(orders!L$1,products!$A$1:$G$1,0))</f>
        <v>6.75</v>
      </c>
      <c r="M710" s="22">
        <f>E710*L710</f>
        <v>13.5</v>
      </c>
      <c r="N710" s="6" t="str">
        <f>VLOOKUP(orders!$F710,customers!B$1:I$1001,8,FALSE)</f>
        <v>Yes</v>
      </c>
    </row>
    <row r="711" spans="1:14" x14ac:dyDescent="0.3">
      <c r="A711" s="2" t="s">
        <v>4494</v>
      </c>
      <c r="B711" s="17">
        <v>43485</v>
      </c>
      <c r="C711" s="2" t="s">
        <v>4495</v>
      </c>
      <c r="D711" s="7" t="s">
        <v>6176</v>
      </c>
      <c r="E711" s="2">
        <v>2</v>
      </c>
      <c r="F711" s="2" t="str">
        <f>VLOOKUP(C711,customers!A$1:I$1001,2,FALSE)</f>
        <v>Lyell Murch</v>
      </c>
      <c r="G711" s="2" t="str">
        <f>IF(VLOOKUP(C711,customers!A$1:I$1001,3,FALSE)=0," ",VLOOKUP(C711,customers!A$1:I$1001,3,FALSE))</f>
        <v xml:space="preserve"> </v>
      </c>
      <c r="H711" s="2" t="str">
        <f>VLOOKUP(C711,customers!A$1:I$1001,7,FALSE)</f>
        <v>United States</v>
      </c>
      <c r="I711" s="26" t="str">
        <f>IF(INDEX(products!$A$1:$G$49,MATCH(orders!$D711,products!$A$1:$A$49,0),MATCH(orders!I$1,products!$A$1:$G$1,0))="Rob","Robusta",IF(INDEX(products!$A$1:$G$49,MATCH(orders!$D711,products!$A$1:$A$49,0),MATCH(orders!I$1,products!$A$1:$G$1,0))="Exc","Excelsa",IF(INDEX(products!$A$1:$G$49,MATCH(orders!$D711,products!$A$1:$A$49,0),MATCH(orders!I$1,products!$A$1:$G$1,0))="Ara","Arabica","Liberica")))</f>
        <v>Excelsa</v>
      </c>
      <c r="J711" s="26" t="str">
        <f>IF(INDEX(products!$A$1:$G$49,MATCH(orders!$D711,products!$A$1:$A$49,0),MATCH(orders!J$1,products!$A$1:$G$1,0))="M","Medium",IF(INDEX(products!$A$1:$G$49,MATCH(orders!$D711,products!$A$1:$A$49,0),MATCH(orders!J$1,products!$A$1:$G$1,0))="L","Light","Dark"))</f>
        <v>Light</v>
      </c>
      <c r="K711" s="27">
        <f>INDEX(products!$A$1:$G$49,MATCH(orders!$D711,products!$A$1:$A$49,0),MATCH(orders!K$1,products!$A$1:$G$1,0))</f>
        <v>0.5</v>
      </c>
      <c r="L711" s="28">
        <f>INDEX(products!$A$1:$G$49,MATCH(orders!$D711,products!$A$1:$A$49,0),MATCH(orders!L$1,products!$A$1:$G$1,0))</f>
        <v>8.91</v>
      </c>
      <c r="M711" s="21">
        <f>E711*L711</f>
        <v>17.82</v>
      </c>
      <c r="N711" s="7" t="str">
        <f>VLOOKUP(orders!$F711,customers!B$1:I$1001,8,FALSE)</f>
        <v>Yes</v>
      </c>
    </row>
    <row r="712" spans="1:14" x14ac:dyDescent="0.3">
      <c r="A712" s="12" t="s">
        <v>4499</v>
      </c>
      <c r="B712" s="18">
        <v>44655</v>
      </c>
      <c r="C712" s="12" t="s">
        <v>4500</v>
      </c>
      <c r="D712" s="6" t="s">
        <v>6139</v>
      </c>
      <c r="E712" s="12">
        <v>3</v>
      </c>
      <c r="F712" s="12" t="str">
        <f>VLOOKUP(C712,customers!A$1:I$1001,2,FALSE)</f>
        <v>Stearne Count</v>
      </c>
      <c r="G712" s="12" t="str">
        <f>IF(VLOOKUP(C712,customers!A$1:I$1001,3,FALSE)=0," ",VLOOKUP(C712,customers!A$1:I$1001,3,FALSE))</f>
        <v>scountjq@nba.com</v>
      </c>
      <c r="H712" s="12" t="str">
        <f>VLOOKUP(C712,customers!A$1:I$1001,7,FALSE)</f>
        <v>United States</v>
      </c>
      <c r="I712" s="15" t="str">
        <f>IF(INDEX(products!$A$1:$G$49,MATCH(orders!$D712,products!$A$1:$A$49,0),MATCH(orders!I$1,products!$A$1:$G$1,0))="Rob","Robusta",IF(INDEX(products!$A$1:$G$49,MATCH(orders!$D712,products!$A$1:$A$49,0),MATCH(orders!I$1,products!$A$1:$G$1,0))="Exc","Excelsa",IF(INDEX(products!$A$1:$G$49,MATCH(orders!$D712,products!$A$1:$A$49,0),MATCH(orders!I$1,products!$A$1:$G$1,0))="Ara","Arabica","Liberica")))</f>
        <v>Excelsa</v>
      </c>
      <c r="J712" s="15" t="str">
        <f>IF(INDEX(products!$A$1:$G$49,MATCH(orders!$D712,products!$A$1:$A$49,0),MATCH(orders!J$1,products!$A$1:$G$1,0))="M","Medium",IF(INDEX(products!$A$1:$G$49,MATCH(orders!$D712,products!$A$1:$A$49,0),MATCH(orders!J$1,products!$A$1:$G$1,0))="L","Light","Dark"))</f>
        <v>Medium</v>
      </c>
      <c r="K712" s="24">
        <f>INDEX(products!$A$1:$G$49,MATCH(orders!$D712,products!$A$1:$A$49,0),MATCH(orders!K$1,products!$A$1:$G$1,0))</f>
        <v>0.5</v>
      </c>
      <c r="L712" s="25">
        <f>INDEX(products!$A$1:$G$49,MATCH(orders!$D712,products!$A$1:$A$49,0),MATCH(orders!L$1,products!$A$1:$G$1,0))</f>
        <v>8.25</v>
      </c>
      <c r="M712" s="22">
        <f>E712*L712</f>
        <v>24.75</v>
      </c>
      <c r="N712" s="6" t="str">
        <f>VLOOKUP(orders!$F712,customers!B$1:I$1001,8,FALSE)</f>
        <v>No</v>
      </c>
    </row>
    <row r="713" spans="1:14" x14ac:dyDescent="0.3">
      <c r="A713" s="2" t="s">
        <v>4505</v>
      </c>
      <c r="B713" s="17">
        <v>44600</v>
      </c>
      <c r="C713" s="2" t="s">
        <v>4506</v>
      </c>
      <c r="D713" s="7" t="s">
        <v>6174</v>
      </c>
      <c r="E713" s="2">
        <v>6</v>
      </c>
      <c r="F713" s="2" t="str">
        <f>VLOOKUP(C713,customers!A$1:I$1001,2,FALSE)</f>
        <v>Selia Ragles</v>
      </c>
      <c r="G713" s="2" t="str">
        <f>IF(VLOOKUP(C713,customers!A$1:I$1001,3,FALSE)=0," ",VLOOKUP(C713,customers!A$1:I$1001,3,FALSE))</f>
        <v>sraglesjr@blogtalkradio.com</v>
      </c>
      <c r="H713" s="2" t="str">
        <f>VLOOKUP(C713,customers!A$1:I$1001,7,FALSE)</f>
        <v>United States</v>
      </c>
      <c r="I713" s="26" t="str">
        <f>IF(INDEX(products!$A$1:$G$49,MATCH(orders!$D713,products!$A$1:$A$49,0),MATCH(orders!I$1,products!$A$1:$G$1,0))="Rob","Robusta",IF(INDEX(products!$A$1:$G$49,MATCH(orders!$D713,products!$A$1:$A$49,0),MATCH(orders!I$1,products!$A$1:$G$1,0))="Exc","Excelsa",IF(INDEX(products!$A$1:$G$49,MATCH(orders!$D713,products!$A$1:$A$49,0),MATCH(orders!I$1,products!$A$1:$G$1,0))="Ara","Arabica","Liberica")))</f>
        <v>Robusta</v>
      </c>
      <c r="J713" s="26" t="str">
        <f>IF(INDEX(products!$A$1:$G$49,MATCH(orders!$D713,products!$A$1:$A$49,0),MATCH(orders!J$1,products!$A$1:$G$1,0))="M","Medium",IF(INDEX(products!$A$1:$G$49,MATCH(orders!$D713,products!$A$1:$A$49,0),MATCH(orders!J$1,products!$A$1:$G$1,0))="L","Light","Dark"))</f>
        <v>Medium</v>
      </c>
      <c r="K713" s="27">
        <f>INDEX(products!$A$1:$G$49,MATCH(orders!$D713,products!$A$1:$A$49,0),MATCH(orders!K$1,products!$A$1:$G$1,0))</f>
        <v>0.2</v>
      </c>
      <c r="L713" s="28">
        <f>INDEX(products!$A$1:$G$49,MATCH(orders!$D713,products!$A$1:$A$49,0),MATCH(orders!L$1,products!$A$1:$G$1,0))</f>
        <v>2.9849999999999999</v>
      </c>
      <c r="M713" s="21">
        <f>E713*L713</f>
        <v>17.91</v>
      </c>
      <c r="N713" s="7" t="str">
        <f>VLOOKUP(orders!$F713,customers!B$1:I$1001,8,FALSE)</f>
        <v>No</v>
      </c>
    </row>
    <row r="714" spans="1:14" x14ac:dyDescent="0.3">
      <c r="A714" s="12" t="s">
        <v>4512</v>
      </c>
      <c r="B714" s="18">
        <v>43646</v>
      </c>
      <c r="C714" s="12" t="s">
        <v>4513</v>
      </c>
      <c r="D714" s="6" t="s">
        <v>6139</v>
      </c>
      <c r="E714" s="12">
        <v>2</v>
      </c>
      <c r="F714" s="12" t="str">
        <f>VLOOKUP(C714,customers!A$1:I$1001,2,FALSE)</f>
        <v>Silas Deehan</v>
      </c>
      <c r="G714" s="12" t="str">
        <f>IF(VLOOKUP(C714,customers!A$1:I$1001,3,FALSE)=0," ",VLOOKUP(C714,customers!A$1:I$1001,3,FALSE))</f>
        <v xml:space="preserve"> </v>
      </c>
      <c r="H714" s="12" t="str">
        <f>VLOOKUP(C714,customers!A$1:I$1001,7,FALSE)</f>
        <v>United Kingdom</v>
      </c>
      <c r="I714" s="15" t="str">
        <f>IF(INDEX(products!$A$1:$G$49,MATCH(orders!$D714,products!$A$1:$A$49,0),MATCH(orders!I$1,products!$A$1:$G$1,0))="Rob","Robusta",IF(INDEX(products!$A$1:$G$49,MATCH(orders!$D714,products!$A$1:$A$49,0),MATCH(orders!I$1,products!$A$1:$G$1,0))="Exc","Excelsa",IF(INDEX(products!$A$1:$G$49,MATCH(orders!$D714,products!$A$1:$A$49,0),MATCH(orders!I$1,products!$A$1:$G$1,0))="Ara","Arabica","Liberica")))</f>
        <v>Excelsa</v>
      </c>
      <c r="J714" s="15" t="str">
        <f>IF(INDEX(products!$A$1:$G$49,MATCH(orders!$D714,products!$A$1:$A$49,0),MATCH(orders!J$1,products!$A$1:$G$1,0))="M","Medium",IF(INDEX(products!$A$1:$G$49,MATCH(orders!$D714,products!$A$1:$A$49,0),MATCH(orders!J$1,products!$A$1:$G$1,0))="L","Light","Dark"))</f>
        <v>Medium</v>
      </c>
      <c r="K714" s="24">
        <f>INDEX(products!$A$1:$G$49,MATCH(orders!$D714,products!$A$1:$A$49,0),MATCH(orders!K$1,products!$A$1:$G$1,0))</f>
        <v>0.5</v>
      </c>
      <c r="L714" s="25">
        <f>INDEX(products!$A$1:$G$49,MATCH(orders!$D714,products!$A$1:$A$49,0),MATCH(orders!L$1,products!$A$1:$G$1,0))</f>
        <v>8.25</v>
      </c>
      <c r="M714" s="22">
        <f>E714*L714</f>
        <v>16.5</v>
      </c>
      <c r="N714" s="6" t="str">
        <f>VLOOKUP(orders!$F714,customers!B$1:I$1001,8,FALSE)</f>
        <v>No</v>
      </c>
    </row>
    <row r="715" spans="1:14" x14ac:dyDescent="0.3">
      <c r="A715" s="2" t="s">
        <v>4516</v>
      </c>
      <c r="B715" s="17">
        <v>43960</v>
      </c>
      <c r="C715" s="2" t="s">
        <v>4517</v>
      </c>
      <c r="D715" s="7" t="s">
        <v>6174</v>
      </c>
      <c r="E715" s="2">
        <v>1</v>
      </c>
      <c r="F715" s="2" t="str">
        <f>VLOOKUP(C715,customers!A$1:I$1001,2,FALSE)</f>
        <v>Sacha Bruun</v>
      </c>
      <c r="G715" s="2" t="str">
        <f>IF(VLOOKUP(C715,customers!A$1:I$1001,3,FALSE)=0," ",VLOOKUP(C715,customers!A$1:I$1001,3,FALSE))</f>
        <v>sbruunjt@blogtalkradio.com</v>
      </c>
      <c r="H715" s="2" t="str">
        <f>VLOOKUP(C715,customers!A$1:I$1001,7,FALSE)</f>
        <v>United States</v>
      </c>
      <c r="I715" s="26" t="str">
        <f>IF(INDEX(products!$A$1:$G$49,MATCH(orders!$D715,products!$A$1:$A$49,0),MATCH(orders!I$1,products!$A$1:$G$1,0))="Rob","Robusta",IF(INDEX(products!$A$1:$G$49,MATCH(orders!$D715,products!$A$1:$A$49,0),MATCH(orders!I$1,products!$A$1:$G$1,0))="Exc","Excelsa",IF(INDEX(products!$A$1:$G$49,MATCH(orders!$D715,products!$A$1:$A$49,0),MATCH(orders!I$1,products!$A$1:$G$1,0))="Ara","Arabica","Liberica")))</f>
        <v>Robusta</v>
      </c>
      <c r="J715" s="26" t="str">
        <f>IF(INDEX(products!$A$1:$G$49,MATCH(orders!$D715,products!$A$1:$A$49,0),MATCH(orders!J$1,products!$A$1:$G$1,0))="M","Medium",IF(INDEX(products!$A$1:$G$49,MATCH(orders!$D715,products!$A$1:$A$49,0),MATCH(orders!J$1,products!$A$1:$G$1,0))="L","Light","Dark"))</f>
        <v>Medium</v>
      </c>
      <c r="K715" s="27">
        <f>INDEX(products!$A$1:$G$49,MATCH(orders!$D715,products!$A$1:$A$49,0),MATCH(orders!K$1,products!$A$1:$G$1,0))</f>
        <v>0.2</v>
      </c>
      <c r="L715" s="28">
        <f>INDEX(products!$A$1:$G$49,MATCH(orders!$D715,products!$A$1:$A$49,0),MATCH(orders!L$1,products!$A$1:$G$1,0))</f>
        <v>2.9849999999999999</v>
      </c>
      <c r="M715" s="21">
        <f>E715*L715</f>
        <v>2.9849999999999999</v>
      </c>
      <c r="N715" s="7" t="str">
        <f>VLOOKUP(orders!$F715,customers!B$1:I$1001,8,FALSE)</f>
        <v>No</v>
      </c>
    </row>
    <row r="716" spans="1:14" x14ac:dyDescent="0.3">
      <c r="A716" s="12" t="s">
        <v>4522</v>
      </c>
      <c r="B716" s="18">
        <v>44358</v>
      </c>
      <c r="C716" s="12" t="s">
        <v>4523</v>
      </c>
      <c r="D716" s="6" t="s">
        <v>6153</v>
      </c>
      <c r="E716" s="12">
        <v>4</v>
      </c>
      <c r="F716" s="12" t="str">
        <f>VLOOKUP(C716,customers!A$1:I$1001,2,FALSE)</f>
        <v>Alon Pllu</v>
      </c>
      <c r="G716" s="12" t="str">
        <f>IF(VLOOKUP(C716,customers!A$1:I$1001,3,FALSE)=0," ",VLOOKUP(C716,customers!A$1:I$1001,3,FALSE))</f>
        <v>aplluju@dagondesign.com</v>
      </c>
      <c r="H716" s="12" t="str">
        <f>VLOOKUP(C716,customers!A$1:I$1001,7,FALSE)</f>
        <v>Ireland</v>
      </c>
      <c r="I716" s="15" t="str">
        <f>IF(INDEX(products!$A$1:$G$49,MATCH(orders!$D716,products!$A$1:$A$49,0),MATCH(orders!I$1,products!$A$1:$G$1,0))="Rob","Robusta",IF(INDEX(products!$A$1:$G$49,MATCH(orders!$D716,products!$A$1:$A$49,0),MATCH(orders!I$1,products!$A$1:$G$1,0))="Exc","Excelsa",IF(INDEX(products!$A$1:$G$49,MATCH(orders!$D716,products!$A$1:$A$49,0),MATCH(orders!I$1,products!$A$1:$G$1,0))="Ara","Arabica","Liberica")))</f>
        <v>Excelsa</v>
      </c>
      <c r="J716" s="15" t="str">
        <f>IF(INDEX(products!$A$1:$G$49,MATCH(orders!$D716,products!$A$1:$A$49,0),MATCH(orders!J$1,products!$A$1:$G$1,0))="M","Medium",IF(INDEX(products!$A$1:$G$49,MATCH(orders!$D716,products!$A$1:$A$49,0),MATCH(orders!J$1,products!$A$1:$G$1,0))="L","Light","Dark"))</f>
        <v>Dark</v>
      </c>
      <c r="K716" s="24">
        <f>INDEX(products!$A$1:$G$49,MATCH(orders!$D716,products!$A$1:$A$49,0),MATCH(orders!K$1,products!$A$1:$G$1,0))</f>
        <v>0.2</v>
      </c>
      <c r="L716" s="25">
        <f>INDEX(products!$A$1:$G$49,MATCH(orders!$D716,products!$A$1:$A$49,0),MATCH(orders!L$1,products!$A$1:$G$1,0))</f>
        <v>3.645</v>
      </c>
      <c r="M716" s="22">
        <f>E716*L716</f>
        <v>14.58</v>
      </c>
      <c r="N716" s="6" t="str">
        <f>VLOOKUP(orders!$F716,customers!B$1:I$1001,8,FALSE)</f>
        <v>Yes</v>
      </c>
    </row>
    <row r="717" spans="1:14" x14ac:dyDescent="0.3">
      <c r="A717" s="2" t="s">
        <v>4528</v>
      </c>
      <c r="B717" s="17">
        <v>44504</v>
      </c>
      <c r="C717" s="2" t="s">
        <v>4529</v>
      </c>
      <c r="D717" s="7" t="s">
        <v>6171</v>
      </c>
      <c r="E717" s="2">
        <v>6</v>
      </c>
      <c r="F717" s="2" t="str">
        <f>VLOOKUP(C717,customers!A$1:I$1001,2,FALSE)</f>
        <v>Gilberto Cornier</v>
      </c>
      <c r="G717" s="2" t="str">
        <f>IF(VLOOKUP(C717,customers!A$1:I$1001,3,FALSE)=0," ",VLOOKUP(C717,customers!A$1:I$1001,3,FALSE))</f>
        <v>gcornierjv@techcrunch.com</v>
      </c>
      <c r="H717" s="2" t="str">
        <f>VLOOKUP(C717,customers!A$1:I$1001,7,FALSE)</f>
        <v>United States</v>
      </c>
      <c r="I717" s="26" t="str">
        <f>IF(INDEX(products!$A$1:$G$49,MATCH(orders!$D717,products!$A$1:$A$49,0),MATCH(orders!I$1,products!$A$1:$G$1,0))="Rob","Robusta",IF(INDEX(products!$A$1:$G$49,MATCH(orders!$D717,products!$A$1:$A$49,0),MATCH(orders!I$1,products!$A$1:$G$1,0))="Exc","Excelsa",IF(INDEX(products!$A$1:$G$49,MATCH(orders!$D717,products!$A$1:$A$49,0),MATCH(orders!I$1,products!$A$1:$G$1,0))="Ara","Arabica","Liberica")))</f>
        <v>Excelsa</v>
      </c>
      <c r="J717" s="26" t="str">
        <f>IF(INDEX(products!$A$1:$G$49,MATCH(orders!$D717,products!$A$1:$A$49,0),MATCH(orders!J$1,products!$A$1:$G$1,0))="M","Medium",IF(INDEX(products!$A$1:$G$49,MATCH(orders!$D717,products!$A$1:$A$49,0),MATCH(orders!J$1,products!$A$1:$G$1,0))="L","Light","Dark"))</f>
        <v>Light</v>
      </c>
      <c r="K717" s="27">
        <f>INDEX(products!$A$1:$G$49,MATCH(orders!$D717,products!$A$1:$A$49,0),MATCH(orders!K$1,products!$A$1:$G$1,0))</f>
        <v>1</v>
      </c>
      <c r="L717" s="28">
        <f>INDEX(products!$A$1:$G$49,MATCH(orders!$D717,products!$A$1:$A$49,0),MATCH(orders!L$1,products!$A$1:$G$1,0))</f>
        <v>14.85</v>
      </c>
      <c r="M717" s="21">
        <f>E717*L717</f>
        <v>89.1</v>
      </c>
      <c r="N717" s="7" t="str">
        <f>VLOOKUP(orders!$F717,customers!B$1:I$1001,8,FALSE)</f>
        <v>No</v>
      </c>
    </row>
    <row r="718" spans="1:14" x14ac:dyDescent="0.3">
      <c r="A718" s="12" t="s">
        <v>4533</v>
      </c>
      <c r="B718" s="18">
        <v>44612</v>
      </c>
      <c r="C718" s="12" t="s">
        <v>4434</v>
      </c>
      <c r="D718" s="6" t="s">
        <v>6179</v>
      </c>
      <c r="E718" s="12">
        <v>3</v>
      </c>
      <c r="F718" s="12" t="str">
        <f>VLOOKUP(C718,customers!A$1:I$1001,2,FALSE)</f>
        <v>Jimmy Dymoke</v>
      </c>
      <c r="G718" s="12" t="str">
        <f>IF(VLOOKUP(C718,customers!A$1:I$1001,3,FALSE)=0," ",VLOOKUP(C718,customers!A$1:I$1001,3,FALSE))</f>
        <v>jdymokeje@prnewswire.com</v>
      </c>
      <c r="H718" s="12" t="str">
        <f>VLOOKUP(C718,customers!A$1:I$1001,7,FALSE)</f>
        <v>Ireland</v>
      </c>
      <c r="I718" s="15" t="str">
        <f>IF(INDEX(products!$A$1:$G$49,MATCH(orders!$D718,products!$A$1:$A$49,0),MATCH(orders!I$1,products!$A$1:$G$1,0))="Rob","Robusta",IF(INDEX(products!$A$1:$G$49,MATCH(orders!$D718,products!$A$1:$A$49,0),MATCH(orders!I$1,products!$A$1:$G$1,0))="Exc","Excelsa",IF(INDEX(products!$A$1:$G$49,MATCH(orders!$D718,products!$A$1:$A$49,0),MATCH(orders!I$1,products!$A$1:$G$1,0))="Ara","Arabica","Liberica")))</f>
        <v>Robusta</v>
      </c>
      <c r="J718" s="15" t="str">
        <f>IF(INDEX(products!$A$1:$G$49,MATCH(orders!$D718,products!$A$1:$A$49,0),MATCH(orders!J$1,products!$A$1:$G$1,0))="M","Medium",IF(INDEX(products!$A$1:$G$49,MATCH(orders!$D718,products!$A$1:$A$49,0),MATCH(orders!J$1,products!$A$1:$G$1,0))="L","Light","Dark"))</f>
        <v>Light</v>
      </c>
      <c r="K718" s="24">
        <f>INDEX(products!$A$1:$G$49,MATCH(orders!$D718,products!$A$1:$A$49,0),MATCH(orders!K$1,products!$A$1:$G$1,0))</f>
        <v>1</v>
      </c>
      <c r="L718" s="25">
        <f>INDEX(products!$A$1:$G$49,MATCH(orders!$D718,products!$A$1:$A$49,0),MATCH(orders!L$1,products!$A$1:$G$1,0))</f>
        <v>11.95</v>
      </c>
      <c r="M718" s="22">
        <f>E718*L718</f>
        <v>35.849999999999994</v>
      </c>
      <c r="N718" s="6" t="str">
        <f>VLOOKUP(orders!$F718,customers!B$1:I$1001,8,FALSE)</f>
        <v>No</v>
      </c>
    </row>
    <row r="719" spans="1:14" x14ac:dyDescent="0.3">
      <c r="A719" s="2" t="s">
        <v>4539</v>
      </c>
      <c r="B719" s="17">
        <v>43649</v>
      </c>
      <c r="C719" s="2" t="s">
        <v>4540</v>
      </c>
      <c r="D719" s="7" t="s">
        <v>6168</v>
      </c>
      <c r="E719" s="2">
        <v>3</v>
      </c>
      <c r="F719" s="2" t="str">
        <f>VLOOKUP(C719,customers!A$1:I$1001,2,FALSE)</f>
        <v>Willabella Harvison</v>
      </c>
      <c r="G719" s="2" t="str">
        <f>IF(VLOOKUP(C719,customers!A$1:I$1001,3,FALSE)=0," ",VLOOKUP(C719,customers!A$1:I$1001,3,FALSE))</f>
        <v>wharvisonjx@gizmodo.com</v>
      </c>
      <c r="H719" s="2" t="str">
        <f>VLOOKUP(C719,customers!A$1:I$1001,7,FALSE)</f>
        <v>United States</v>
      </c>
      <c r="I719" s="26" t="str">
        <f>IF(INDEX(products!$A$1:$G$49,MATCH(orders!$D719,products!$A$1:$A$49,0),MATCH(orders!I$1,products!$A$1:$G$1,0))="Rob","Robusta",IF(INDEX(products!$A$1:$G$49,MATCH(orders!$D719,products!$A$1:$A$49,0),MATCH(orders!I$1,products!$A$1:$G$1,0))="Exc","Excelsa",IF(INDEX(products!$A$1:$G$49,MATCH(orders!$D719,products!$A$1:$A$49,0),MATCH(orders!I$1,products!$A$1:$G$1,0))="Ara","Arabica","Liberica")))</f>
        <v>Arabica</v>
      </c>
      <c r="J719" s="26" t="str">
        <f>IF(INDEX(products!$A$1:$G$49,MATCH(orders!$D719,products!$A$1:$A$49,0),MATCH(orders!J$1,products!$A$1:$G$1,0))="M","Medium",IF(INDEX(products!$A$1:$G$49,MATCH(orders!$D719,products!$A$1:$A$49,0),MATCH(orders!J$1,products!$A$1:$G$1,0))="L","Light","Dark"))</f>
        <v>Dark</v>
      </c>
      <c r="K719" s="27">
        <f>INDEX(products!$A$1:$G$49,MATCH(orders!$D719,products!$A$1:$A$49,0),MATCH(orders!K$1,products!$A$1:$G$1,0))</f>
        <v>2.5</v>
      </c>
      <c r="L719" s="28">
        <f>INDEX(products!$A$1:$G$49,MATCH(orders!$D719,products!$A$1:$A$49,0),MATCH(orders!L$1,products!$A$1:$G$1,0))</f>
        <v>22.884999999999998</v>
      </c>
      <c r="M719" s="21">
        <f>E719*L719</f>
        <v>68.655000000000001</v>
      </c>
      <c r="N719" s="7" t="str">
        <f>VLOOKUP(orders!$F719,customers!B$1:I$1001,8,FALSE)</f>
        <v>No</v>
      </c>
    </row>
    <row r="720" spans="1:14" x14ac:dyDescent="0.3">
      <c r="A720" s="12" t="s">
        <v>4545</v>
      </c>
      <c r="B720" s="18">
        <v>44348</v>
      </c>
      <c r="C720" s="12" t="s">
        <v>4546</v>
      </c>
      <c r="D720" s="6" t="s">
        <v>6143</v>
      </c>
      <c r="E720" s="12">
        <v>3</v>
      </c>
      <c r="F720" s="12" t="str">
        <f>VLOOKUP(C720,customers!A$1:I$1001,2,FALSE)</f>
        <v>Darice Heaford</v>
      </c>
      <c r="G720" s="12" t="str">
        <f>IF(VLOOKUP(C720,customers!A$1:I$1001,3,FALSE)=0," ",VLOOKUP(C720,customers!A$1:I$1001,3,FALSE))</f>
        <v>dheafordjy@twitpic.com</v>
      </c>
      <c r="H720" s="12" t="str">
        <f>VLOOKUP(C720,customers!A$1:I$1001,7,FALSE)</f>
        <v>United States</v>
      </c>
      <c r="I720" s="15" t="str">
        <f>IF(INDEX(products!$A$1:$G$49,MATCH(orders!$D720,products!$A$1:$A$49,0),MATCH(orders!I$1,products!$A$1:$G$1,0))="Rob","Robusta",IF(INDEX(products!$A$1:$G$49,MATCH(orders!$D720,products!$A$1:$A$49,0),MATCH(orders!I$1,products!$A$1:$G$1,0))="Exc","Excelsa",IF(INDEX(products!$A$1:$G$49,MATCH(orders!$D720,products!$A$1:$A$49,0),MATCH(orders!I$1,products!$A$1:$G$1,0))="Ara","Arabica","Liberica")))</f>
        <v>Liberica</v>
      </c>
      <c r="J720" s="15" t="str">
        <f>IF(INDEX(products!$A$1:$G$49,MATCH(orders!$D720,products!$A$1:$A$49,0),MATCH(orders!J$1,products!$A$1:$G$1,0))="M","Medium",IF(INDEX(products!$A$1:$G$49,MATCH(orders!$D720,products!$A$1:$A$49,0),MATCH(orders!J$1,products!$A$1:$G$1,0))="L","Light","Dark"))</f>
        <v>Dark</v>
      </c>
      <c r="K720" s="24">
        <f>INDEX(products!$A$1:$G$49,MATCH(orders!$D720,products!$A$1:$A$49,0),MATCH(orders!K$1,products!$A$1:$G$1,0))</f>
        <v>1</v>
      </c>
      <c r="L720" s="25">
        <f>INDEX(products!$A$1:$G$49,MATCH(orders!$D720,products!$A$1:$A$49,0),MATCH(orders!L$1,products!$A$1:$G$1,0))</f>
        <v>12.95</v>
      </c>
      <c r="M720" s="22">
        <f>E720*L720</f>
        <v>38.849999999999994</v>
      </c>
      <c r="N720" s="6" t="str">
        <f>VLOOKUP(orders!$F720,customers!B$1:I$1001,8,FALSE)</f>
        <v>No</v>
      </c>
    </row>
    <row r="721" spans="1:14" x14ac:dyDescent="0.3">
      <c r="A721" s="2" t="s">
        <v>4551</v>
      </c>
      <c r="B721" s="17">
        <v>44150</v>
      </c>
      <c r="C721" s="2" t="s">
        <v>4552</v>
      </c>
      <c r="D721" s="7" t="s">
        <v>6170</v>
      </c>
      <c r="E721" s="2">
        <v>5</v>
      </c>
      <c r="F721" s="2" t="str">
        <f>VLOOKUP(C721,customers!A$1:I$1001,2,FALSE)</f>
        <v>Granger Fantham</v>
      </c>
      <c r="G721" s="2" t="str">
        <f>IF(VLOOKUP(C721,customers!A$1:I$1001,3,FALSE)=0," ",VLOOKUP(C721,customers!A$1:I$1001,3,FALSE))</f>
        <v>gfanthamjz@hexun.com</v>
      </c>
      <c r="H721" s="2" t="str">
        <f>VLOOKUP(C721,customers!A$1:I$1001,7,FALSE)</f>
        <v>United States</v>
      </c>
      <c r="I721" s="26" t="str">
        <f>IF(INDEX(products!$A$1:$G$49,MATCH(orders!$D721,products!$A$1:$A$49,0),MATCH(orders!I$1,products!$A$1:$G$1,0))="Rob","Robusta",IF(INDEX(products!$A$1:$G$49,MATCH(orders!$D721,products!$A$1:$A$49,0),MATCH(orders!I$1,products!$A$1:$G$1,0))="Exc","Excelsa",IF(INDEX(products!$A$1:$G$49,MATCH(orders!$D721,products!$A$1:$A$49,0),MATCH(orders!I$1,products!$A$1:$G$1,0))="Ara","Arabica","Liberica")))</f>
        <v>Liberica</v>
      </c>
      <c r="J721" s="26" t="str">
        <f>IF(INDEX(products!$A$1:$G$49,MATCH(orders!$D721,products!$A$1:$A$49,0),MATCH(orders!J$1,products!$A$1:$G$1,0))="M","Medium",IF(INDEX(products!$A$1:$G$49,MATCH(orders!$D721,products!$A$1:$A$49,0),MATCH(orders!J$1,products!$A$1:$G$1,0))="L","Light","Dark"))</f>
        <v>Light</v>
      </c>
      <c r="K721" s="27">
        <f>INDEX(products!$A$1:$G$49,MATCH(orders!$D721,products!$A$1:$A$49,0),MATCH(orders!K$1,products!$A$1:$G$1,0))</f>
        <v>1</v>
      </c>
      <c r="L721" s="28">
        <f>INDEX(products!$A$1:$G$49,MATCH(orders!$D721,products!$A$1:$A$49,0),MATCH(orders!L$1,products!$A$1:$G$1,0))</f>
        <v>15.85</v>
      </c>
      <c r="M721" s="21">
        <f>E721*L721</f>
        <v>79.25</v>
      </c>
      <c r="N721" s="7" t="str">
        <f>VLOOKUP(orders!$F721,customers!B$1:I$1001,8,FALSE)</f>
        <v>Yes</v>
      </c>
    </row>
    <row r="722" spans="1:14" x14ac:dyDescent="0.3">
      <c r="A722" s="12" t="s">
        <v>4557</v>
      </c>
      <c r="B722" s="18">
        <v>44215</v>
      </c>
      <c r="C722" s="12" t="s">
        <v>4558</v>
      </c>
      <c r="D722" s="6" t="s">
        <v>6144</v>
      </c>
      <c r="E722" s="12">
        <v>5</v>
      </c>
      <c r="F722" s="12" t="str">
        <f>VLOOKUP(C722,customers!A$1:I$1001,2,FALSE)</f>
        <v>Reynolds Crookshanks</v>
      </c>
      <c r="G722" s="12" t="str">
        <f>IF(VLOOKUP(C722,customers!A$1:I$1001,3,FALSE)=0," ",VLOOKUP(C722,customers!A$1:I$1001,3,FALSE))</f>
        <v>rcrookshanksk0@unc.edu</v>
      </c>
      <c r="H722" s="12" t="str">
        <f>VLOOKUP(C722,customers!A$1:I$1001,7,FALSE)</f>
        <v>United States</v>
      </c>
      <c r="I722" s="15" t="str">
        <f>IF(INDEX(products!$A$1:$G$49,MATCH(orders!$D722,products!$A$1:$A$49,0),MATCH(orders!I$1,products!$A$1:$G$1,0))="Rob","Robusta",IF(INDEX(products!$A$1:$G$49,MATCH(orders!$D722,products!$A$1:$A$49,0),MATCH(orders!I$1,products!$A$1:$G$1,0))="Exc","Excelsa",IF(INDEX(products!$A$1:$G$49,MATCH(orders!$D722,products!$A$1:$A$49,0),MATCH(orders!I$1,products!$A$1:$G$1,0))="Ara","Arabica","Liberica")))</f>
        <v>Excelsa</v>
      </c>
      <c r="J722" s="15" t="str">
        <f>IF(INDEX(products!$A$1:$G$49,MATCH(orders!$D722,products!$A$1:$A$49,0),MATCH(orders!J$1,products!$A$1:$G$1,0))="M","Medium",IF(INDEX(products!$A$1:$G$49,MATCH(orders!$D722,products!$A$1:$A$49,0),MATCH(orders!J$1,products!$A$1:$G$1,0))="L","Light","Dark"))</f>
        <v>Dark</v>
      </c>
      <c r="K722" s="24">
        <f>INDEX(products!$A$1:$G$49,MATCH(orders!$D722,products!$A$1:$A$49,0),MATCH(orders!K$1,products!$A$1:$G$1,0))</f>
        <v>0.5</v>
      </c>
      <c r="L722" s="25">
        <f>INDEX(products!$A$1:$G$49,MATCH(orders!$D722,products!$A$1:$A$49,0),MATCH(orders!L$1,products!$A$1:$G$1,0))</f>
        <v>7.29</v>
      </c>
      <c r="M722" s="22">
        <f>E722*L722</f>
        <v>36.450000000000003</v>
      </c>
      <c r="N722" s="6" t="str">
        <f>VLOOKUP(orders!$F722,customers!B$1:I$1001,8,FALSE)</f>
        <v>Yes</v>
      </c>
    </row>
    <row r="723" spans="1:14" x14ac:dyDescent="0.3">
      <c r="A723" s="2" t="s">
        <v>4563</v>
      </c>
      <c r="B723" s="17">
        <v>44479</v>
      </c>
      <c r="C723" s="2" t="s">
        <v>4564</v>
      </c>
      <c r="D723" s="7" t="s">
        <v>6174</v>
      </c>
      <c r="E723" s="2">
        <v>3</v>
      </c>
      <c r="F723" s="2" t="str">
        <f>VLOOKUP(C723,customers!A$1:I$1001,2,FALSE)</f>
        <v>Niels Leake</v>
      </c>
      <c r="G723" s="2" t="str">
        <f>IF(VLOOKUP(C723,customers!A$1:I$1001,3,FALSE)=0," ",VLOOKUP(C723,customers!A$1:I$1001,3,FALSE))</f>
        <v>nleakek1@cmu.edu</v>
      </c>
      <c r="H723" s="2" t="str">
        <f>VLOOKUP(C723,customers!A$1:I$1001,7,FALSE)</f>
        <v>United States</v>
      </c>
      <c r="I723" s="26" t="str">
        <f>IF(INDEX(products!$A$1:$G$49,MATCH(orders!$D723,products!$A$1:$A$49,0),MATCH(orders!I$1,products!$A$1:$G$1,0))="Rob","Robusta",IF(INDEX(products!$A$1:$G$49,MATCH(orders!$D723,products!$A$1:$A$49,0),MATCH(orders!I$1,products!$A$1:$G$1,0))="Exc","Excelsa",IF(INDEX(products!$A$1:$G$49,MATCH(orders!$D723,products!$A$1:$A$49,0),MATCH(orders!I$1,products!$A$1:$G$1,0))="Ara","Arabica","Liberica")))</f>
        <v>Robusta</v>
      </c>
      <c r="J723" s="26" t="str">
        <f>IF(INDEX(products!$A$1:$G$49,MATCH(orders!$D723,products!$A$1:$A$49,0),MATCH(orders!J$1,products!$A$1:$G$1,0))="M","Medium",IF(INDEX(products!$A$1:$G$49,MATCH(orders!$D723,products!$A$1:$A$49,0),MATCH(orders!J$1,products!$A$1:$G$1,0))="L","Light","Dark"))</f>
        <v>Medium</v>
      </c>
      <c r="K723" s="27">
        <f>INDEX(products!$A$1:$G$49,MATCH(orders!$D723,products!$A$1:$A$49,0),MATCH(orders!K$1,products!$A$1:$G$1,0))</f>
        <v>0.2</v>
      </c>
      <c r="L723" s="28">
        <f>INDEX(products!$A$1:$G$49,MATCH(orders!$D723,products!$A$1:$A$49,0),MATCH(orders!L$1,products!$A$1:$G$1,0))</f>
        <v>2.9849999999999999</v>
      </c>
      <c r="M723" s="21">
        <f>E723*L723</f>
        <v>8.9550000000000001</v>
      </c>
      <c r="N723" s="7" t="str">
        <f>VLOOKUP(orders!$F723,customers!B$1:I$1001,8,FALSE)</f>
        <v>Yes</v>
      </c>
    </row>
    <row r="724" spans="1:14" x14ac:dyDescent="0.3">
      <c r="A724" s="12" t="s">
        <v>4569</v>
      </c>
      <c r="B724" s="18">
        <v>44620</v>
      </c>
      <c r="C724" s="12" t="s">
        <v>4570</v>
      </c>
      <c r="D724" s="6" t="s">
        <v>6183</v>
      </c>
      <c r="E724" s="12">
        <v>2</v>
      </c>
      <c r="F724" s="12" t="str">
        <f>VLOOKUP(C724,customers!A$1:I$1001,2,FALSE)</f>
        <v>Hetti Measures</v>
      </c>
      <c r="G724" s="12" t="str">
        <f>IF(VLOOKUP(C724,customers!A$1:I$1001,3,FALSE)=0," ",VLOOKUP(C724,customers!A$1:I$1001,3,FALSE))</f>
        <v xml:space="preserve"> </v>
      </c>
      <c r="H724" s="12" t="str">
        <f>VLOOKUP(C724,customers!A$1:I$1001,7,FALSE)</f>
        <v>United States</v>
      </c>
      <c r="I724" s="15" t="str">
        <f>IF(INDEX(products!$A$1:$G$49,MATCH(orders!$D724,products!$A$1:$A$49,0),MATCH(orders!I$1,products!$A$1:$G$1,0))="Rob","Robusta",IF(INDEX(products!$A$1:$G$49,MATCH(orders!$D724,products!$A$1:$A$49,0),MATCH(orders!I$1,products!$A$1:$G$1,0))="Exc","Excelsa",IF(INDEX(products!$A$1:$G$49,MATCH(orders!$D724,products!$A$1:$A$49,0),MATCH(orders!I$1,products!$A$1:$G$1,0))="Ara","Arabica","Liberica")))</f>
        <v>Excelsa</v>
      </c>
      <c r="J724" s="15" t="str">
        <f>IF(INDEX(products!$A$1:$G$49,MATCH(orders!$D724,products!$A$1:$A$49,0),MATCH(orders!J$1,products!$A$1:$G$1,0))="M","Medium",IF(INDEX(products!$A$1:$G$49,MATCH(orders!$D724,products!$A$1:$A$49,0),MATCH(orders!J$1,products!$A$1:$G$1,0))="L","Light","Dark"))</f>
        <v>Dark</v>
      </c>
      <c r="K724" s="24">
        <f>INDEX(products!$A$1:$G$49,MATCH(orders!$D724,products!$A$1:$A$49,0),MATCH(orders!K$1,products!$A$1:$G$1,0))</f>
        <v>1</v>
      </c>
      <c r="L724" s="25">
        <f>INDEX(products!$A$1:$G$49,MATCH(orders!$D724,products!$A$1:$A$49,0),MATCH(orders!L$1,products!$A$1:$G$1,0))</f>
        <v>12.15</v>
      </c>
      <c r="M724" s="22">
        <f>E724*L724</f>
        <v>24.3</v>
      </c>
      <c r="N724" s="6" t="str">
        <f>VLOOKUP(orders!$F724,customers!B$1:I$1001,8,FALSE)</f>
        <v>No</v>
      </c>
    </row>
    <row r="725" spans="1:14" x14ac:dyDescent="0.3">
      <c r="A725" s="2" t="s">
        <v>4574</v>
      </c>
      <c r="B725" s="17">
        <v>44470</v>
      </c>
      <c r="C725" s="2" t="s">
        <v>4575</v>
      </c>
      <c r="D725" s="7" t="s">
        <v>6166</v>
      </c>
      <c r="E725" s="2">
        <v>2</v>
      </c>
      <c r="F725" s="2" t="str">
        <f>VLOOKUP(C725,customers!A$1:I$1001,2,FALSE)</f>
        <v>Gay Eilhersen</v>
      </c>
      <c r="G725" s="2" t="str">
        <f>IF(VLOOKUP(C725,customers!A$1:I$1001,3,FALSE)=0," ",VLOOKUP(C725,customers!A$1:I$1001,3,FALSE))</f>
        <v>geilhersenk3@networksolutions.com</v>
      </c>
      <c r="H725" s="2" t="str">
        <f>VLOOKUP(C725,customers!A$1:I$1001,7,FALSE)</f>
        <v>United States</v>
      </c>
      <c r="I725" s="26" t="str">
        <f>IF(INDEX(products!$A$1:$G$49,MATCH(orders!$D725,products!$A$1:$A$49,0),MATCH(orders!I$1,products!$A$1:$G$1,0))="Rob","Robusta",IF(INDEX(products!$A$1:$G$49,MATCH(orders!$D725,products!$A$1:$A$49,0),MATCH(orders!I$1,products!$A$1:$G$1,0))="Exc","Excelsa",IF(INDEX(products!$A$1:$G$49,MATCH(orders!$D725,products!$A$1:$A$49,0),MATCH(orders!I$1,products!$A$1:$G$1,0))="Ara","Arabica","Liberica")))</f>
        <v>Excelsa</v>
      </c>
      <c r="J725" s="26" t="str">
        <f>IF(INDEX(products!$A$1:$G$49,MATCH(orders!$D725,products!$A$1:$A$49,0),MATCH(orders!J$1,products!$A$1:$G$1,0))="M","Medium",IF(INDEX(products!$A$1:$G$49,MATCH(orders!$D725,products!$A$1:$A$49,0),MATCH(orders!J$1,products!$A$1:$G$1,0))="L","Light","Dark"))</f>
        <v>Medium</v>
      </c>
      <c r="K725" s="27">
        <f>INDEX(products!$A$1:$G$49,MATCH(orders!$D725,products!$A$1:$A$49,0),MATCH(orders!K$1,products!$A$1:$G$1,0))</f>
        <v>2.5</v>
      </c>
      <c r="L725" s="28">
        <f>INDEX(products!$A$1:$G$49,MATCH(orders!$D725,products!$A$1:$A$49,0),MATCH(orders!L$1,products!$A$1:$G$1,0))</f>
        <v>31.624999999999996</v>
      </c>
      <c r="M725" s="21">
        <f>E725*L725</f>
        <v>63.249999999999993</v>
      </c>
      <c r="N725" s="7" t="str">
        <f>VLOOKUP(orders!$F725,customers!B$1:I$1001,8,FALSE)</f>
        <v>No</v>
      </c>
    </row>
    <row r="726" spans="1:14" x14ac:dyDescent="0.3">
      <c r="A726" s="12" t="s">
        <v>4580</v>
      </c>
      <c r="B726" s="18">
        <v>44076</v>
      </c>
      <c r="C726" s="12" t="s">
        <v>4581</v>
      </c>
      <c r="D726" s="6" t="s">
        <v>6152</v>
      </c>
      <c r="E726" s="12">
        <v>2</v>
      </c>
      <c r="F726" s="12" t="str">
        <f>VLOOKUP(C726,customers!A$1:I$1001,2,FALSE)</f>
        <v>Nico Hubert</v>
      </c>
      <c r="G726" s="12" t="str">
        <f>IF(VLOOKUP(C726,customers!A$1:I$1001,3,FALSE)=0," ",VLOOKUP(C726,customers!A$1:I$1001,3,FALSE))</f>
        <v xml:space="preserve"> </v>
      </c>
      <c r="H726" s="12" t="str">
        <f>VLOOKUP(C726,customers!A$1:I$1001,7,FALSE)</f>
        <v>United States</v>
      </c>
      <c r="I726" s="15" t="str">
        <f>IF(INDEX(products!$A$1:$G$49,MATCH(orders!$D726,products!$A$1:$A$49,0),MATCH(orders!I$1,products!$A$1:$G$1,0))="Rob","Robusta",IF(INDEX(products!$A$1:$G$49,MATCH(orders!$D726,products!$A$1:$A$49,0),MATCH(orders!I$1,products!$A$1:$G$1,0))="Exc","Excelsa",IF(INDEX(products!$A$1:$G$49,MATCH(orders!$D726,products!$A$1:$A$49,0),MATCH(orders!I$1,products!$A$1:$G$1,0))="Ara","Arabica","Liberica")))</f>
        <v>Arabica</v>
      </c>
      <c r="J726" s="15" t="str">
        <f>IF(INDEX(products!$A$1:$G$49,MATCH(orders!$D726,products!$A$1:$A$49,0),MATCH(orders!J$1,products!$A$1:$G$1,0))="M","Medium",IF(INDEX(products!$A$1:$G$49,MATCH(orders!$D726,products!$A$1:$A$49,0),MATCH(orders!J$1,products!$A$1:$G$1,0))="L","Light","Dark"))</f>
        <v>Medium</v>
      </c>
      <c r="K726" s="24">
        <f>INDEX(products!$A$1:$G$49,MATCH(orders!$D726,products!$A$1:$A$49,0),MATCH(orders!K$1,products!$A$1:$G$1,0))</f>
        <v>0.2</v>
      </c>
      <c r="L726" s="25">
        <f>INDEX(products!$A$1:$G$49,MATCH(orders!$D726,products!$A$1:$A$49,0),MATCH(orders!L$1,products!$A$1:$G$1,0))</f>
        <v>3.375</v>
      </c>
      <c r="M726" s="22">
        <f>E726*L726</f>
        <v>6.75</v>
      </c>
      <c r="N726" s="6" t="str">
        <f>VLOOKUP(orders!$F726,customers!B$1:I$1001,8,FALSE)</f>
        <v>Yes</v>
      </c>
    </row>
    <row r="727" spans="1:14" x14ac:dyDescent="0.3">
      <c r="A727" s="2" t="s">
        <v>4585</v>
      </c>
      <c r="B727" s="17">
        <v>44043</v>
      </c>
      <c r="C727" s="2" t="s">
        <v>4586</v>
      </c>
      <c r="D727" s="7" t="s">
        <v>6167</v>
      </c>
      <c r="E727" s="2">
        <v>6</v>
      </c>
      <c r="F727" s="2" t="str">
        <f>VLOOKUP(C727,customers!A$1:I$1001,2,FALSE)</f>
        <v>Cristina Aleixo</v>
      </c>
      <c r="G727" s="2" t="str">
        <f>IF(VLOOKUP(C727,customers!A$1:I$1001,3,FALSE)=0," ",VLOOKUP(C727,customers!A$1:I$1001,3,FALSE))</f>
        <v>caleixok5@globo.com</v>
      </c>
      <c r="H727" s="2" t="str">
        <f>VLOOKUP(C727,customers!A$1:I$1001,7,FALSE)</f>
        <v>United States</v>
      </c>
      <c r="I727" s="26" t="str">
        <f>IF(INDEX(products!$A$1:$G$49,MATCH(orders!$D727,products!$A$1:$A$49,0),MATCH(orders!I$1,products!$A$1:$G$1,0))="Rob","Robusta",IF(INDEX(products!$A$1:$G$49,MATCH(orders!$D727,products!$A$1:$A$49,0),MATCH(orders!I$1,products!$A$1:$G$1,0))="Exc","Excelsa",IF(INDEX(products!$A$1:$G$49,MATCH(orders!$D727,products!$A$1:$A$49,0),MATCH(orders!I$1,products!$A$1:$G$1,0))="Ara","Arabica","Liberica")))</f>
        <v>Arabica</v>
      </c>
      <c r="J727" s="26" t="str">
        <f>IF(INDEX(products!$A$1:$G$49,MATCH(orders!$D727,products!$A$1:$A$49,0),MATCH(orders!J$1,products!$A$1:$G$1,0))="M","Medium",IF(INDEX(products!$A$1:$G$49,MATCH(orders!$D727,products!$A$1:$A$49,0),MATCH(orders!J$1,products!$A$1:$G$1,0))="L","Light","Dark"))</f>
        <v>Light</v>
      </c>
      <c r="K727" s="27">
        <f>INDEX(products!$A$1:$G$49,MATCH(orders!$D727,products!$A$1:$A$49,0),MATCH(orders!K$1,products!$A$1:$G$1,0))</f>
        <v>0.2</v>
      </c>
      <c r="L727" s="28">
        <f>INDEX(products!$A$1:$G$49,MATCH(orders!$D727,products!$A$1:$A$49,0),MATCH(orders!L$1,products!$A$1:$G$1,0))</f>
        <v>3.8849999999999998</v>
      </c>
      <c r="M727" s="21">
        <f>E727*L727</f>
        <v>23.31</v>
      </c>
      <c r="N727" s="7" t="str">
        <f>VLOOKUP(orders!$F727,customers!B$1:I$1001,8,FALSE)</f>
        <v>No</v>
      </c>
    </row>
    <row r="728" spans="1:14" x14ac:dyDescent="0.3">
      <c r="A728" s="12" t="s">
        <v>4591</v>
      </c>
      <c r="B728" s="18">
        <v>44571</v>
      </c>
      <c r="C728" s="12" t="s">
        <v>4592</v>
      </c>
      <c r="D728" s="6" t="s">
        <v>6164</v>
      </c>
      <c r="E728" s="12">
        <v>4</v>
      </c>
      <c r="F728" s="12" t="str">
        <f>VLOOKUP(C728,customers!A$1:I$1001,2,FALSE)</f>
        <v>Derrek Allpress</v>
      </c>
      <c r="G728" s="12" t="str">
        <f>IF(VLOOKUP(C728,customers!A$1:I$1001,3,FALSE)=0," ",VLOOKUP(C728,customers!A$1:I$1001,3,FALSE))</f>
        <v xml:space="preserve"> </v>
      </c>
      <c r="H728" s="12" t="str">
        <f>VLOOKUP(C728,customers!A$1:I$1001,7,FALSE)</f>
        <v>United States</v>
      </c>
      <c r="I728" s="15" t="str">
        <f>IF(INDEX(products!$A$1:$G$49,MATCH(orders!$D728,products!$A$1:$A$49,0),MATCH(orders!I$1,products!$A$1:$G$1,0))="Rob","Robusta",IF(INDEX(products!$A$1:$G$49,MATCH(orders!$D728,products!$A$1:$A$49,0),MATCH(orders!I$1,products!$A$1:$G$1,0))="Exc","Excelsa",IF(INDEX(products!$A$1:$G$49,MATCH(orders!$D728,products!$A$1:$A$49,0),MATCH(orders!I$1,products!$A$1:$G$1,0))="Ara","Arabica","Liberica")))</f>
        <v>Liberica</v>
      </c>
      <c r="J728" s="15" t="str">
        <f>IF(INDEX(products!$A$1:$G$49,MATCH(orders!$D728,products!$A$1:$A$49,0),MATCH(orders!J$1,products!$A$1:$G$1,0))="M","Medium",IF(INDEX(products!$A$1:$G$49,MATCH(orders!$D728,products!$A$1:$A$49,0),MATCH(orders!J$1,products!$A$1:$G$1,0))="L","Light","Dark"))</f>
        <v>Light</v>
      </c>
      <c r="K728" s="24">
        <f>INDEX(products!$A$1:$G$49,MATCH(orders!$D728,products!$A$1:$A$49,0),MATCH(orders!K$1,products!$A$1:$G$1,0))</f>
        <v>2.5</v>
      </c>
      <c r="L728" s="25">
        <f>INDEX(products!$A$1:$G$49,MATCH(orders!$D728,products!$A$1:$A$49,0),MATCH(orders!L$1,products!$A$1:$G$1,0))</f>
        <v>36.454999999999998</v>
      </c>
      <c r="M728" s="22">
        <f>E728*L728</f>
        <v>145.82</v>
      </c>
      <c r="N728" s="6" t="str">
        <f>VLOOKUP(orders!$F728,customers!B$1:I$1001,8,FALSE)</f>
        <v>No</v>
      </c>
    </row>
    <row r="729" spans="1:14" x14ac:dyDescent="0.3">
      <c r="A729" s="2" t="s">
        <v>4596</v>
      </c>
      <c r="B729" s="17">
        <v>44264</v>
      </c>
      <c r="C729" s="2" t="s">
        <v>4597</v>
      </c>
      <c r="D729" s="7" t="s">
        <v>6146</v>
      </c>
      <c r="E729" s="2">
        <v>5</v>
      </c>
      <c r="F729" s="2" t="str">
        <f>VLOOKUP(C729,customers!A$1:I$1001,2,FALSE)</f>
        <v>Rikki Tomkowicz</v>
      </c>
      <c r="G729" s="2" t="str">
        <f>IF(VLOOKUP(C729,customers!A$1:I$1001,3,FALSE)=0," ",VLOOKUP(C729,customers!A$1:I$1001,3,FALSE))</f>
        <v>rtomkowiczk7@bravesites.com</v>
      </c>
      <c r="H729" s="2" t="str">
        <f>VLOOKUP(C729,customers!A$1:I$1001,7,FALSE)</f>
        <v>Ireland</v>
      </c>
      <c r="I729" s="26" t="str">
        <f>IF(INDEX(products!$A$1:$G$49,MATCH(orders!$D729,products!$A$1:$A$49,0),MATCH(orders!I$1,products!$A$1:$G$1,0))="Rob","Robusta",IF(INDEX(products!$A$1:$G$49,MATCH(orders!$D729,products!$A$1:$A$49,0),MATCH(orders!I$1,products!$A$1:$G$1,0))="Exc","Excelsa",IF(INDEX(products!$A$1:$G$49,MATCH(orders!$D729,products!$A$1:$A$49,0),MATCH(orders!I$1,products!$A$1:$G$1,0))="Ara","Arabica","Liberica")))</f>
        <v>Robusta</v>
      </c>
      <c r="J729" s="26" t="str">
        <f>IF(INDEX(products!$A$1:$G$49,MATCH(orders!$D729,products!$A$1:$A$49,0),MATCH(orders!J$1,products!$A$1:$G$1,0))="M","Medium",IF(INDEX(products!$A$1:$G$49,MATCH(orders!$D729,products!$A$1:$A$49,0),MATCH(orders!J$1,products!$A$1:$G$1,0))="L","Light","Dark"))</f>
        <v>Medium</v>
      </c>
      <c r="K729" s="27">
        <f>INDEX(products!$A$1:$G$49,MATCH(orders!$D729,products!$A$1:$A$49,0),MATCH(orders!K$1,products!$A$1:$G$1,0))</f>
        <v>0.5</v>
      </c>
      <c r="L729" s="28">
        <f>INDEX(products!$A$1:$G$49,MATCH(orders!$D729,products!$A$1:$A$49,0),MATCH(orders!L$1,products!$A$1:$G$1,0))</f>
        <v>5.97</v>
      </c>
      <c r="M729" s="21">
        <f>E729*L729</f>
        <v>29.849999999999998</v>
      </c>
      <c r="N729" s="7" t="str">
        <f>VLOOKUP(orders!$F729,customers!B$1:I$1001,8,FALSE)</f>
        <v>Yes</v>
      </c>
    </row>
    <row r="730" spans="1:14" x14ac:dyDescent="0.3">
      <c r="A730" s="12" t="s">
        <v>4602</v>
      </c>
      <c r="B730" s="18">
        <v>44155</v>
      </c>
      <c r="C730" s="12" t="s">
        <v>4603</v>
      </c>
      <c r="D730" s="6" t="s">
        <v>6144</v>
      </c>
      <c r="E730" s="12">
        <v>3</v>
      </c>
      <c r="F730" s="12" t="str">
        <f>VLOOKUP(C730,customers!A$1:I$1001,2,FALSE)</f>
        <v>Rochette Huscroft</v>
      </c>
      <c r="G730" s="12" t="str">
        <f>IF(VLOOKUP(C730,customers!A$1:I$1001,3,FALSE)=0," ",VLOOKUP(C730,customers!A$1:I$1001,3,FALSE))</f>
        <v>rhuscroftk8@jimdo.com</v>
      </c>
      <c r="H730" s="12" t="str">
        <f>VLOOKUP(C730,customers!A$1:I$1001,7,FALSE)</f>
        <v>United States</v>
      </c>
      <c r="I730" s="15" t="str">
        <f>IF(INDEX(products!$A$1:$G$49,MATCH(orders!$D730,products!$A$1:$A$49,0),MATCH(orders!I$1,products!$A$1:$G$1,0))="Rob","Robusta",IF(INDEX(products!$A$1:$G$49,MATCH(orders!$D730,products!$A$1:$A$49,0),MATCH(orders!I$1,products!$A$1:$G$1,0))="Exc","Excelsa",IF(INDEX(products!$A$1:$G$49,MATCH(orders!$D730,products!$A$1:$A$49,0),MATCH(orders!I$1,products!$A$1:$G$1,0))="Ara","Arabica","Liberica")))</f>
        <v>Excelsa</v>
      </c>
      <c r="J730" s="15" t="str">
        <f>IF(INDEX(products!$A$1:$G$49,MATCH(orders!$D730,products!$A$1:$A$49,0),MATCH(orders!J$1,products!$A$1:$G$1,0))="M","Medium",IF(INDEX(products!$A$1:$G$49,MATCH(orders!$D730,products!$A$1:$A$49,0),MATCH(orders!J$1,products!$A$1:$G$1,0))="L","Light","Dark"))</f>
        <v>Dark</v>
      </c>
      <c r="K730" s="24">
        <f>INDEX(products!$A$1:$G$49,MATCH(orders!$D730,products!$A$1:$A$49,0),MATCH(orders!K$1,products!$A$1:$G$1,0))</f>
        <v>0.5</v>
      </c>
      <c r="L730" s="25">
        <f>INDEX(products!$A$1:$G$49,MATCH(orders!$D730,products!$A$1:$A$49,0),MATCH(orders!L$1,products!$A$1:$G$1,0))</f>
        <v>7.29</v>
      </c>
      <c r="M730" s="22">
        <f>E730*L730</f>
        <v>21.87</v>
      </c>
      <c r="N730" s="6" t="str">
        <f>VLOOKUP(orders!$F730,customers!B$1:I$1001,8,FALSE)</f>
        <v>Yes</v>
      </c>
    </row>
    <row r="731" spans="1:14" x14ac:dyDescent="0.3">
      <c r="A731" s="2" t="s">
        <v>4608</v>
      </c>
      <c r="B731" s="17">
        <v>44634</v>
      </c>
      <c r="C731" s="2" t="s">
        <v>4609</v>
      </c>
      <c r="D731" s="7" t="s">
        <v>6159</v>
      </c>
      <c r="E731" s="2">
        <v>1</v>
      </c>
      <c r="F731" s="2" t="str">
        <f>VLOOKUP(C731,customers!A$1:I$1001,2,FALSE)</f>
        <v>Selle Scurrer</v>
      </c>
      <c r="G731" s="2" t="str">
        <f>IF(VLOOKUP(C731,customers!A$1:I$1001,3,FALSE)=0," ",VLOOKUP(C731,customers!A$1:I$1001,3,FALSE))</f>
        <v>sscurrerk9@flavors.me</v>
      </c>
      <c r="H731" s="2" t="str">
        <f>VLOOKUP(C731,customers!A$1:I$1001,7,FALSE)</f>
        <v>United Kingdom</v>
      </c>
      <c r="I731" s="26" t="str">
        <f>IF(INDEX(products!$A$1:$G$49,MATCH(orders!$D731,products!$A$1:$A$49,0),MATCH(orders!I$1,products!$A$1:$G$1,0))="Rob","Robusta",IF(INDEX(products!$A$1:$G$49,MATCH(orders!$D731,products!$A$1:$A$49,0),MATCH(orders!I$1,products!$A$1:$G$1,0))="Exc","Excelsa",IF(INDEX(products!$A$1:$G$49,MATCH(orders!$D731,products!$A$1:$A$49,0),MATCH(orders!I$1,products!$A$1:$G$1,0))="Ara","Arabica","Liberica")))</f>
        <v>Liberica</v>
      </c>
      <c r="J731" s="26" t="str">
        <f>IF(INDEX(products!$A$1:$G$49,MATCH(orders!$D731,products!$A$1:$A$49,0),MATCH(orders!J$1,products!$A$1:$G$1,0))="M","Medium",IF(INDEX(products!$A$1:$G$49,MATCH(orders!$D731,products!$A$1:$A$49,0),MATCH(orders!J$1,products!$A$1:$G$1,0))="L","Light","Dark"))</f>
        <v>Medium</v>
      </c>
      <c r="K731" s="27">
        <f>INDEX(products!$A$1:$G$49,MATCH(orders!$D731,products!$A$1:$A$49,0),MATCH(orders!K$1,products!$A$1:$G$1,0))</f>
        <v>0.2</v>
      </c>
      <c r="L731" s="28">
        <f>INDEX(products!$A$1:$G$49,MATCH(orders!$D731,products!$A$1:$A$49,0),MATCH(orders!L$1,products!$A$1:$G$1,0))</f>
        <v>4.3650000000000002</v>
      </c>
      <c r="M731" s="21">
        <f>E731*L731</f>
        <v>4.3650000000000002</v>
      </c>
      <c r="N731" s="7" t="str">
        <f>VLOOKUP(orders!$F731,customers!B$1:I$1001,8,FALSE)</f>
        <v>No</v>
      </c>
    </row>
    <row r="732" spans="1:14" x14ac:dyDescent="0.3">
      <c r="A732" s="12" t="s">
        <v>4614</v>
      </c>
      <c r="B732" s="18">
        <v>43475</v>
      </c>
      <c r="C732" s="12" t="s">
        <v>4615</v>
      </c>
      <c r="D732" s="6" t="s">
        <v>6164</v>
      </c>
      <c r="E732" s="12">
        <v>1</v>
      </c>
      <c r="F732" s="12" t="str">
        <f>VLOOKUP(C732,customers!A$1:I$1001,2,FALSE)</f>
        <v>Andie Rudram</v>
      </c>
      <c r="G732" s="12" t="str">
        <f>IF(VLOOKUP(C732,customers!A$1:I$1001,3,FALSE)=0," ",VLOOKUP(C732,customers!A$1:I$1001,3,FALSE))</f>
        <v>arudramka@prnewswire.com</v>
      </c>
      <c r="H732" s="12" t="str">
        <f>VLOOKUP(C732,customers!A$1:I$1001,7,FALSE)</f>
        <v>United States</v>
      </c>
      <c r="I732" s="15" t="str">
        <f>IF(INDEX(products!$A$1:$G$49,MATCH(orders!$D732,products!$A$1:$A$49,0),MATCH(orders!I$1,products!$A$1:$G$1,0))="Rob","Robusta",IF(INDEX(products!$A$1:$G$49,MATCH(orders!$D732,products!$A$1:$A$49,0),MATCH(orders!I$1,products!$A$1:$G$1,0))="Exc","Excelsa",IF(INDEX(products!$A$1:$G$49,MATCH(orders!$D732,products!$A$1:$A$49,0),MATCH(orders!I$1,products!$A$1:$G$1,0))="Ara","Arabica","Liberica")))</f>
        <v>Liberica</v>
      </c>
      <c r="J732" s="15" t="str">
        <f>IF(INDEX(products!$A$1:$G$49,MATCH(orders!$D732,products!$A$1:$A$49,0),MATCH(orders!J$1,products!$A$1:$G$1,0))="M","Medium",IF(INDEX(products!$A$1:$G$49,MATCH(orders!$D732,products!$A$1:$A$49,0),MATCH(orders!J$1,products!$A$1:$G$1,0))="L","Light","Dark"))</f>
        <v>Light</v>
      </c>
      <c r="K732" s="24">
        <f>INDEX(products!$A$1:$G$49,MATCH(orders!$D732,products!$A$1:$A$49,0),MATCH(orders!K$1,products!$A$1:$G$1,0))</f>
        <v>2.5</v>
      </c>
      <c r="L732" s="25">
        <f>INDEX(products!$A$1:$G$49,MATCH(orders!$D732,products!$A$1:$A$49,0),MATCH(orders!L$1,products!$A$1:$G$1,0))</f>
        <v>36.454999999999998</v>
      </c>
      <c r="M732" s="22">
        <f>E732*L732</f>
        <v>36.454999999999998</v>
      </c>
      <c r="N732" s="6" t="str">
        <f>VLOOKUP(orders!$F732,customers!B$1:I$1001,8,FALSE)</f>
        <v>No</v>
      </c>
    </row>
    <row r="733" spans="1:14" x14ac:dyDescent="0.3">
      <c r="A733" s="2" t="s">
        <v>4620</v>
      </c>
      <c r="B733" s="17">
        <v>44222</v>
      </c>
      <c r="C733" s="2" t="s">
        <v>4621</v>
      </c>
      <c r="D733" s="7" t="s">
        <v>6150</v>
      </c>
      <c r="E733" s="2">
        <v>4</v>
      </c>
      <c r="F733" s="2" t="str">
        <f>VLOOKUP(C733,customers!A$1:I$1001,2,FALSE)</f>
        <v>Leta Clarricoates</v>
      </c>
      <c r="G733" s="2" t="str">
        <f>IF(VLOOKUP(C733,customers!A$1:I$1001,3,FALSE)=0," ",VLOOKUP(C733,customers!A$1:I$1001,3,FALSE))</f>
        <v xml:space="preserve"> </v>
      </c>
      <c r="H733" s="2" t="str">
        <f>VLOOKUP(C733,customers!A$1:I$1001,7,FALSE)</f>
        <v>United States</v>
      </c>
      <c r="I733" s="26" t="str">
        <f>IF(INDEX(products!$A$1:$G$49,MATCH(orders!$D733,products!$A$1:$A$49,0),MATCH(orders!I$1,products!$A$1:$G$1,0))="Rob","Robusta",IF(INDEX(products!$A$1:$G$49,MATCH(orders!$D733,products!$A$1:$A$49,0),MATCH(orders!I$1,products!$A$1:$G$1,0))="Exc","Excelsa",IF(INDEX(products!$A$1:$G$49,MATCH(orders!$D733,products!$A$1:$A$49,0),MATCH(orders!I$1,products!$A$1:$G$1,0))="Ara","Arabica","Liberica")))</f>
        <v>Liberica</v>
      </c>
      <c r="J733" s="26" t="str">
        <f>IF(INDEX(products!$A$1:$G$49,MATCH(orders!$D733,products!$A$1:$A$49,0),MATCH(orders!J$1,products!$A$1:$G$1,0))="M","Medium",IF(INDEX(products!$A$1:$G$49,MATCH(orders!$D733,products!$A$1:$A$49,0),MATCH(orders!J$1,products!$A$1:$G$1,0))="L","Light","Dark"))</f>
        <v>Dark</v>
      </c>
      <c r="K733" s="27">
        <f>INDEX(products!$A$1:$G$49,MATCH(orders!$D733,products!$A$1:$A$49,0),MATCH(orders!K$1,products!$A$1:$G$1,0))</f>
        <v>0.2</v>
      </c>
      <c r="L733" s="28">
        <f>INDEX(products!$A$1:$G$49,MATCH(orders!$D733,products!$A$1:$A$49,0),MATCH(orders!L$1,products!$A$1:$G$1,0))</f>
        <v>3.8849999999999998</v>
      </c>
      <c r="M733" s="21">
        <f>E733*L733</f>
        <v>15.54</v>
      </c>
      <c r="N733" s="7" t="str">
        <f>VLOOKUP(orders!$F733,customers!B$1:I$1001,8,FALSE)</f>
        <v>Yes</v>
      </c>
    </row>
    <row r="734" spans="1:14" x14ac:dyDescent="0.3">
      <c r="A734" s="12" t="s">
        <v>4625</v>
      </c>
      <c r="B734" s="18">
        <v>44312</v>
      </c>
      <c r="C734" s="12" t="s">
        <v>4626</v>
      </c>
      <c r="D734" s="6" t="s">
        <v>6184</v>
      </c>
      <c r="E734" s="12">
        <v>2</v>
      </c>
      <c r="F734" s="12" t="str">
        <f>VLOOKUP(C734,customers!A$1:I$1001,2,FALSE)</f>
        <v>Jacquelyn Maha</v>
      </c>
      <c r="G734" s="12" t="str">
        <f>IF(VLOOKUP(C734,customers!A$1:I$1001,3,FALSE)=0," ",VLOOKUP(C734,customers!A$1:I$1001,3,FALSE))</f>
        <v>jmahakc@cyberchimps.com</v>
      </c>
      <c r="H734" s="12" t="str">
        <f>VLOOKUP(C734,customers!A$1:I$1001,7,FALSE)</f>
        <v>United States</v>
      </c>
      <c r="I734" s="15" t="str">
        <f>IF(INDEX(products!$A$1:$G$49,MATCH(orders!$D734,products!$A$1:$A$49,0),MATCH(orders!I$1,products!$A$1:$G$1,0))="Rob","Robusta",IF(INDEX(products!$A$1:$G$49,MATCH(orders!$D734,products!$A$1:$A$49,0),MATCH(orders!I$1,products!$A$1:$G$1,0))="Exc","Excelsa",IF(INDEX(products!$A$1:$G$49,MATCH(orders!$D734,products!$A$1:$A$49,0),MATCH(orders!I$1,products!$A$1:$G$1,0))="Ara","Arabica","Liberica")))</f>
        <v>Excelsa</v>
      </c>
      <c r="J734" s="15" t="str">
        <f>IF(INDEX(products!$A$1:$G$49,MATCH(orders!$D734,products!$A$1:$A$49,0),MATCH(orders!J$1,products!$A$1:$G$1,0))="M","Medium",IF(INDEX(products!$A$1:$G$49,MATCH(orders!$D734,products!$A$1:$A$49,0),MATCH(orders!J$1,products!$A$1:$G$1,0))="L","Light","Dark"))</f>
        <v>Light</v>
      </c>
      <c r="K734" s="24">
        <f>INDEX(products!$A$1:$G$49,MATCH(orders!$D734,products!$A$1:$A$49,0),MATCH(orders!K$1,products!$A$1:$G$1,0))</f>
        <v>0.2</v>
      </c>
      <c r="L734" s="25">
        <f>INDEX(products!$A$1:$G$49,MATCH(orders!$D734,products!$A$1:$A$49,0),MATCH(orders!L$1,products!$A$1:$G$1,0))</f>
        <v>4.4550000000000001</v>
      </c>
      <c r="M734" s="22">
        <f>E734*L734</f>
        <v>8.91</v>
      </c>
      <c r="N734" s="6" t="str">
        <f>VLOOKUP(orders!$F734,customers!B$1:I$1001,8,FALSE)</f>
        <v>No</v>
      </c>
    </row>
    <row r="735" spans="1:14" x14ac:dyDescent="0.3">
      <c r="A735" s="2" t="s">
        <v>4631</v>
      </c>
      <c r="B735" s="17">
        <v>44565</v>
      </c>
      <c r="C735" s="2" t="s">
        <v>4632</v>
      </c>
      <c r="D735" s="7" t="s">
        <v>6181</v>
      </c>
      <c r="E735" s="2">
        <v>3</v>
      </c>
      <c r="F735" s="2" t="str">
        <f>VLOOKUP(C735,customers!A$1:I$1001,2,FALSE)</f>
        <v>Glory Clemon</v>
      </c>
      <c r="G735" s="2" t="str">
        <f>IF(VLOOKUP(C735,customers!A$1:I$1001,3,FALSE)=0," ",VLOOKUP(C735,customers!A$1:I$1001,3,FALSE))</f>
        <v>gclemonkd@networksolutions.com</v>
      </c>
      <c r="H735" s="2" t="str">
        <f>VLOOKUP(C735,customers!A$1:I$1001,7,FALSE)</f>
        <v>United States</v>
      </c>
      <c r="I735" s="26" t="str">
        <f>IF(INDEX(products!$A$1:$G$49,MATCH(orders!$D735,products!$A$1:$A$49,0),MATCH(orders!I$1,products!$A$1:$G$1,0))="Rob","Robusta",IF(INDEX(products!$A$1:$G$49,MATCH(orders!$D735,products!$A$1:$A$49,0),MATCH(orders!I$1,products!$A$1:$G$1,0))="Exc","Excelsa",IF(INDEX(products!$A$1:$G$49,MATCH(orders!$D735,products!$A$1:$A$49,0),MATCH(orders!I$1,products!$A$1:$G$1,0))="Ara","Arabica","Liberica")))</f>
        <v>Liberica</v>
      </c>
      <c r="J735" s="26" t="str">
        <f>IF(INDEX(products!$A$1:$G$49,MATCH(orders!$D735,products!$A$1:$A$49,0),MATCH(orders!J$1,products!$A$1:$G$1,0))="M","Medium",IF(INDEX(products!$A$1:$G$49,MATCH(orders!$D735,products!$A$1:$A$49,0),MATCH(orders!J$1,products!$A$1:$G$1,0))="L","Light","Dark"))</f>
        <v>Medium</v>
      </c>
      <c r="K735" s="27">
        <f>INDEX(products!$A$1:$G$49,MATCH(orders!$D735,products!$A$1:$A$49,0),MATCH(orders!K$1,products!$A$1:$G$1,0))</f>
        <v>2.5</v>
      </c>
      <c r="L735" s="28">
        <f>INDEX(products!$A$1:$G$49,MATCH(orders!$D735,products!$A$1:$A$49,0),MATCH(orders!L$1,products!$A$1:$G$1,0))</f>
        <v>33.464999999999996</v>
      </c>
      <c r="M735" s="21">
        <f>E735*L735</f>
        <v>100.39499999999998</v>
      </c>
      <c r="N735" s="7" t="str">
        <f>VLOOKUP(orders!$F735,customers!B$1:I$1001,8,FALSE)</f>
        <v>Yes</v>
      </c>
    </row>
    <row r="736" spans="1:14" x14ac:dyDescent="0.3">
      <c r="A736" s="12" t="s">
        <v>4637</v>
      </c>
      <c r="B736" s="18">
        <v>43697</v>
      </c>
      <c r="C736" s="12" t="s">
        <v>4638</v>
      </c>
      <c r="D736" s="6" t="s">
        <v>6163</v>
      </c>
      <c r="E736" s="12">
        <v>5</v>
      </c>
      <c r="F736" s="12" t="str">
        <f>VLOOKUP(C736,customers!A$1:I$1001,2,FALSE)</f>
        <v>Alica Kift</v>
      </c>
      <c r="G736" s="12" t="str">
        <f>IF(VLOOKUP(C736,customers!A$1:I$1001,3,FALSE)=0," ",VLOOKUP(C736,customers!A$1:I$1001,3,FALSE))</f>
        <v xml:space="preserve"> </v>
      </c>
      <c r="H736" s="12" t="str">
        <f>VLOOKUP(C736,customers!A$1:I$1001,7,FALSE)</f>
        <v>United States</v>
      </c>
      <c r="I736" s="15" t="str">
        <f>IF(INDEX(products!$A$1:$G$49,MATCH(orders!$D736,products!$A$1:$A$49,0),MATCH(orders!I$1,products!$A$1:$G$1,0))="Rob","Robusta",IF(INDEX(products!$A$1:$G$49,MATCH(orders!$D736,products!$A$1:$A$49,0),MATCH(orders!I$1,products!$A$1:$G$1,0))="Exc","Excelsa",IF(INDEX(products!$A$1:$G$49,MATCH(orders!$D736,products!$A$1:$A$49,0),MATCH(orders!I$1,products!$A$1:$G$1,0))="Ara","Arabica","Liberica")))</f>
        <v>Robusta</v>
      </c>
      <c r="J736" s="15" t="str">
        <f>IF(INDEX(products!$A$1:$G$49,MATCH(orders!$D736,products!$A$1:$A$49,0),MATCH(orders!J$1,products!$A$1:$G$1,0))="M","Medium",IF(INDEX(products!$A$1:$G$49,MATCH(orders!$D736,products!$A$1:$A$49,0),MATCH(orders!J$1,products!$A$1:$G$1,0))="L","Light","Dark"))</f>
        <v>Dark</v>
      </c>
      <c r="K736" s="24">
        <f>INDEX(products!$A$1:$G$49,MATCH(orders!$D736,products!$A$1:$A$49,0),MATCH(orders!K$1,products!$A$1:$G$1,0))</f>
        <v>0.2</v>
      </c>
      <c r="L736" s="25">
        <f>INDEX(products!$A$1:$G$49,MATCH(orders!$D736,products!$A$1:$A$49,0),MATCH(orders!L$1,products!$A$1:$G$1,0))</f>
        <v>2.6849999999999996</v>
      </c>
      <c r="M736" s="22">
        <f>E736*L736</f>
        <v>13.424999999999997</v>
      </c>
      <c r="N736" s="6" t="str">
        <f>VLOOKUP(orders!$F736,customers!B$1:I$1001,8,FALSE)</f>
        <v>No</v>
      </c>
    </row>
    <row r="737" spans="1:14" x14ac:dyDescent="0.3">
      <c r="A737" s="2" t="s">
        <v>4642</v>
      </c>
      <c r="B737" s="17">
        <v>44757</v>
      </c>
      <c r="C737" s="2" t="s">
        <v>4643</v>
      </c>
      <c r="D737" s="7" t="s">
        <v>6153</v>
      </c>
      <c r="E737" s="2">
        <v>6</v>
      </c>
      <c r="F737" s="2" t="str">
        <f>VLOOKUP(C737,customers!A$1:I$1001,2,FALSE)</f>
        <v>Babb Pollins</v>
      </c>
      <c r="G737" s="2" t="str">
        <f>IF(VLOOKUP(C737,customers!A$1:I$1001,3,FALSE)=0," ",VLOOKUP(C737,customers!A$1:I$1001,3,FALSE))</f>
        <v>bpollinskf@shinystat.com</v>
      </c>
      <c r="H737" s="2" t="str">
        <f>VLOOKUP(C737,customers!A$1:I$1001,7,FALSE)</f>
        <v>United States</v>
      </c>
      <c r="I737" s="26" t="str">
        <f>IF(INDEX(products!$A$1:$G$49,MATCH(orders!$D737,products!$A$1:$A$49,0),MATCH(orders!I$1,products!$A$1:$G$1,0))="Rob","Robusta",IF(INDEX(products!$A$1:$G$49,MATCH(orders!$D737,products!$A$1:$A$49,0),MATCH(orders!I$1,products!$A$1:$G$1,0))="Exc","Excelsa",IF(INDEX(products!$A$1:$G$49,MATCH(orders!$D737,products!$A$1:$A$49,0),MATCH(orders!I$1,products!$A$1:$G$1,0))="Ara","Arabica","Liberica")))</f>
        <v>Excelsa</v>
      </c>
      <c r="J737" s="26" t="str">
        <f>IF(INDEX(products!$A$1:$G$49,MATCH(orders!$D737,products!$A$1:$A$49,0),MATCH(orders!J$1,products!$A$1:$G$1,0))="M","Medium",IF(INDEX(products!$A$1:$G$49,MATCH(orders!$D737,products!$A$1:$A$49,0),MATCH(orders!J$1,products!$A$1:$G$1,0))="L","Light","Dark"))</f>
        <v>Dark</v>
      </c>
      <c r="K737" s="27">
        <f>INDEX(products!$A$1:$G$49,MATCH(orders!$D737,products!$A$1:$A$49,0),MATCH(orders!K$1,products!$A$1:$G$1,0))</f>
        <v>0.2</v>
      </c>
      <c r="L737" s="28">
        <f>INDEX(products!$A$1:$G$49,MATCH(orders!$D737,products!$A$1:$A$49,0),MATCH(orders!L$1,products!$A$1:$G$1,0))</f>
        <v>3.645</v>
      </c>
      <c r="M737" s="21">
        <f>E737*L737</f>
        <v>21.87</v>
      </c>
      <c r="N737" s="7" t="str">
        <f>VLOOKUP(orders!$F737,customers!B$1:I$1001,8,FALSE)</f>
        <v>No</v>
      </c>
    </row>
    <row r="738" spans="1:14" x14ac:dyDescent="0.3">
      <c r="A738" s="12" t="s">
        <v>4647</v>
      </c>
      <c r="B738" s="18">
        <v>43508</v>
      </c>
      <c r="C738" s="12" t="s">
        <v>4648</v>
      </c>
      <c r="D738" s="6" t="s">
        <v>6143</v>
      </c>
      <c r="E738" s="12">
        <v>2</v>
      </c>
      <c r="F738" s="12" t="str">
        <f>VLOOKUP(C738,customers!A$1:I$1001,2,FALSE)</f>
        <v>Jarret Toye</v>
      </c>
      <c r="G738" s="12" t="str">
        <f>IF(VLOOKUP(C738,customers!A$1:I$1001,3,FALSE)=0," ",VLOOKUP(C738,customers!A$1:I$1001,3,FALSE))</f>
        <v>jtoyekg@pinterest.com</v>
      </c>
      <c r="H738" s="12" t="str">
        <f>VLOOKUP(C738,customers!A$1:I$1001,7,FALSE)</f>
        <v>Ireland</v>
      </c>
      <c r="I738" s="15" t="str">
        <f>IF(INDEX(products!$A$1:$G$49,MATCH(orders!$D738,products!$A$1:$A$49,0),MATCH(orders!I$1,products!$A$1:$G$1,0))="Rob","Robusta",IF(INDEX(products!$A$1:$G$49,MATCH(orders!$D738,products!$A$1:$A$49,0),MATCH(orders!I$1,products!$A$1:$G$1,0))="Exc","Excelsa",IF(INDEX(products!$A$1:$G$49,MATCH(orders!$D738,products!$A$1:$A$49,0),MATCH(orders!I$1,products!$A$1:$G$1,0))="Ara","Arabica","Liberica")))</f>
        <v>Liberica</v>
      </c>
      <c r="J738" s="15" t="str">
        <f>IF(INDEX(products!$A$1:$G$49,MATCH(orders!$D738,products!$A$1:$A$49,0),MATCH(orders!J$1,products!$A$1:$G$1,0))="M","Medium",IF(INDEX(products!$A$1:$G$49,MATCH(orders!$D738,products!$A$1:$A$49,0),MATCH(orders!J$1,products!$A$1:$G$1,0))="L","Light","Dark"))</f>
        <v>Dark</v>
      </c>
      <c r="K738" s="24">
        <f>INDEX(products!$A$1:$G$49,MATCH(orders!$D738,products!$A$1:$A$49,0),MATCH(orders!K$1,products!$A$1:$G$1,0))</f>
        <v>1</v>
      </c>
      <c r="L738" s="25">
        <f>INDEX(products!$A$1:$G$49,MATCH(orders!$D738,products!$A$1:$A$49,0),MATCH(orders!L$1,products!$A$1:$G$1,0))</f>
        <v>12.95</v>
      </c>
      <c r="M738" s="22">
        <f>E738*L738</f>
        <v>25.9</v>
      </c>
      <c r="N738" s="6" t="str">
        <f>VLOOKUP(orders!$F738,customers!B$1:I$1001,8,FALSE)</f>
        <v>Yes</v>
      </c>
    </row>
    <row r="739" spans="1:14" x14ac:dyDescent="0.3">
      <c r="A739" s="2" t="s">
        <v>4653</v>
      </c>
      <c r="B739" s="17">
        <v>44447</v>
      </c>
      <c r="C739" s="2" t="s">
        <v>4654</v>
      </c>
      <c r="D739" s="7" t="s">
        <v>6155</v>
      </c>
      <c r="E739" s="2">
        <v>5</v>
      </c>
      <c r="F739" s="2" t="str">
        <f>VLOOKUP(C739,customers!A$1:I$1001,2,FALSE)</f>
        <v>Carlie Linskill</v>
      </c>
      <c r="G739" s="2" t="str">
        <f>IF(VLOOKUP(C739,customers!A$1:I$1001,3,FALSE)=0," ",VLOOKUP(C739,customers!A$1:I$1001,3,FALSE))</f>
        <v>clinskillkh@sphinn.com</v>
      </c>
      <c r="H739" s="2" t="str">
        <f>VLOOKUP(C739,customers!A$1:I$1001,7,FALSE)</f>
        <v>United States</v>
      </c>
      <c r="I739" s="26" t="str">
        <f>IF(INDEX(products!$A$1:$G$49,MATCH(orders!$D739,products!$A$1:$A$49,0),MATCH(orders!I$1,products!$A$1:$G$1,0))="Rob","Robusta",IF(INDEX(products!$A$1:$G$49,MATCH(orders!$D739,products!$A$1:$A$49,0),MATCH(orders!I$1,products!$A$1:$G$1,0))="Exc","Excelsa",IF(INDEX(products!$A$1:$G$49,MATCH(orders!$D739,products!$A$1:$A$49,0),MATCH(orders!I$1,products!$A$1:$G$1,0))="Ara","Arabica","Liberica")))</f>
        <v>Arabica</v>
      </c>
      <c r="J739" s="26" t="str">
        <f>IF(INDEX(products!$A$1:$G$49,MATCH(orders!$D739,products!$A$1:$A$49,0),MATCH(orders!J$1,products!$A$1:$G$1,0))="M","Medium",IF(INDEX(products!$A$1:$G$49,MATCH(orders!$D739,products!$A$1:$A$49,0),MATCH(orders!J$1,products!$A$1:$G$1,0))="L","Light","Dark"))</f>
        <v>Medium</v>
      </c>
      <c r="K739" s="27">
        <f>INDEX(products!$A$1:$G$49,MATCH(orders!$D739,products!$A$1:$A$49,0),MATCH(orders!K$1,products!$A$1:$G$1,0))</f>
        <v>1</v>
      </c>
      <c r="L739" s="28">
        <f>INDEX(products!$A$1:$G$49,MATCH(orders!$D739,products!$A$1:$A$49,0),MATCH(orders!L$1,products!$A$1:$G$1,0))</f>
        <v>11.25</v>
      </c>
      <c r="M739" s="21">
        <f>E739*L739</f>
        <v>56.25</v>
      </c>
      <c r="N739" s="7" t="str">
        <f>VLOOKUP(orders!$F739,customers!B$1:I$1001,8,FALSE)</f>
        <v>No</v>
      </c>
    </row>
    <row r="740" spans="1:14" x14ac:dyDescent="0.3">
      <c r="A740" s="12" t="s">
        <v>4659</v>
      </c>
      <c r="B740" s="18">
        <v>43812</v>
      </c>
      <c r="C740" s="12" t="s">
        <v>4660</v>
      </c>
      <c r="D740" s="6" t="s">
        <v>6178</v>
      </c>
      <c r="E740" s="12">
        <v>3</v>
      </c>
      <c r="F740" s="12" t="str">
        <f>VLOOKUP(C740,customers!A$1:I$1001,2,FALSE)</f>
        <v>Natal Vigrass</v>
      </c>
      <c r="G740" s="12" t="str">
        <f>IF(VLOOKUP(C740,customers!A$1:I$1001,3,FALSE)=0," ",VLOOKUP(C740,customers!A$1:I$1001,3,FALSE))</f>
        <v>nvigrasski@ezinearticles.com</v>
      </c>
      <c r="H740" s="12" t="str">
        <f>VLOOKUP(C740,customers!A$1:I$1001,7,FALSE)</f>
        <v>United Kingdom</v>
      </c>
      <c r="I740" s="15" t="str">
        <f>IF(INDEX(products!$A$1:$G$49,MATCH(orders!$D740,products!$A$1:$A$49,0),MATCH(orders!I$1,products!$A$1:$G$1,0))="Rob","Robusta",IF(INDEX(products!$A$1:$G$49,MATCH(orders!$D740,products!$A$1:$A$49,0),MATCH(orders!I$1,products!$A$1:$G$1,0))="Exc","Excelsa",IF(INDEX(products!$A$1:$G$49,MATCH(orders!$D740,products!$A$1:$A$49,0),MATCH(orders!I$1,products!$A$1:$G$1,0))="Ara","Arabica","Liberica")))</f>
        <v>Robusta</v>
      </c>
      <c r="J740" s="15" t="str">
        <f>IF(INDEX(products!$A$1:$G$49,MATCH(orders!$D740,products!$A$1:$A$49,0),MATCH(orders!J$1,products!$A$1:$G$1,0))="M","Medium",IF(INDEX(products!$A$1:$G$49,MATCH(orders!$D740,products!$A$1:$A$49,0),MATCH(orders!J$1,products!$A$1:$G$1,0))="L","Light","Dark"))</f>
        <v>Light</v>
      </c>
      <c r="K740" s="24">
        <f>INDEX(products!$A$1:$G$49,MATCH(orders!$D740,products!$A$1:$A$49,0),MATCH(orders!K$1,products!$A$1:$G$1,0))</f>
        <v>0.2</v>
      </c>
      <c r="L740" s="25">
        <f>INDEX(products!$A$1:$G$49,MATCH(orders!$D740,products!$A$1:$A$49,0),MATCH(orders!L$1,products!$A$1:$G$1,0))</f>
        <v>3.5849999999999995</v>
      </c>
      <c r="M740" s="22">
        <f>E740*L740</f>
        <v>10.754999999999999</v>
      </c>
      <c r="N740" s="6" t="str">
        <f>VLOOKUP(orders!$F740,customers!B$1:I$1001,8,FALSE)</f>
        <v>No</v>
      </c>
    </row>
    <row r="741" spans="1:14" x14ac:dyDescent="0.3">
      <c r="A741" s="2" t="s">
        <v>4665</v>
      </c>
      <c r="B741" s="17">
        <v>44433</v>
      </c>
      <c r="C741" s="2" t="s">
        <v>4434</v>
      </c>
      <c r="D741" s="7" t="s">
        <v>6153</v>
      </c>
      <c r="E741" s="2">
        <v>5</v>
      </c>
      <c r="F741" s="2" t="str">
        <f>VLOOKUP(C741,customers!A$1:I$1001,2,FALSE)</f>
        <v>Jimmy Dymoke</v>
      </c>
      <c r="G741" s="2" t="str">
        <f>IF(VLOOKUP(C741,customers!A$1:I$1001,3,FALSE)=0," ",VLOOKUP(C741,customers!A$1:I$1001,3,FALSE))</f>
        <v>jdymokeje@prnewswire.com</v>
      </c>
      <c r="H741" s="2" t="str">
        <f>VLOOKUP(C741,customers!A$1:I$1001,7,FALSE)</f>
        <v>Ireland</v>
      </c>
      <c r="I741" s="26" t="str">
        <f>IF(INDEX(products!$A$1:$G$49,MATCH(orders!$D741,products!$A$1:$A$49,0),MATCH(orders!I$1,products!$A$1:$G$1,0))="Rob","Robusta",IF(INDEX(products!$A$1:$G$49,MATCH(orders!$D741,products!$A$1:$A$49,0),MATCH(orders!I$1,products!$A$1:$G$1,0))="Exc","Excelsa",IF(INDEX(products!$A$1:$G$49,MATCH(orders!$D741,products!$A$1:$A$49,0),MATCH(orders!I$1,products!$A$1:$G$1,0))="Ara","Arabica","Liberica")))</f>
        <v>Excelsa</v>
      </c>
      <c r="J741" s="26" t="str">
        <f>IF(INDEX(products!$A$1:$G$49,MATCH(orders!$D741,products!$A$1:$A$49,0),MATCH(orders!J$1,products!$A$1:$G$1,0))="M","Medium",IF(INDEX(products!$A$1:$G$49,MATCH(orders!$D741,products!$A$1:$A$49,0),MATCH(orders!J$1,products!$A$1:$G$1,0))="L","Light","Dark"))</f>
        <v>Dark</v>
      </c>
      <c r="K741" s="27">
        <f>INDEX(products!$A$1:$G$49,MATCH(orders!$D741,products!$A$1:$A$49,0),MATCH(orders!K$1,products!$A$1:$G$1,0))</f>
        <v>0.2</v>
      </c>
      <c r="L741" s="28">
        <f>INDEX(products!$A$1:$G$49,MATCH(orders!$D741,products!$A$1:$A$49,0),MATCH(orders!L$1,products!$A$1:$G$1,0))</f>
        <v>3.645</v>
      </c>
      <c r="M741" s="21">
        <f>E741*L741</f>
        <v>18.225000000000001</v>
      </c>
      <c r="N741" s="7" t="str">
        <f>VLOOKUP(orders!$F741,customers!B$1:I$1001,8,FALSE)</f>
        <v>No</v>
      </c>
    </row>
    <row r="742" spans="1:14" x14ac:dyDescent="0.3">
      <c r="A742" s="12" t="s">
        <v>4670</v>
      </c>
      <c r="B742" s="18">
        <v>44643</v>
      </c>
      <c r="C742" s="12" t="s">
        <v>4671</v>
      </c>
      <c r="D742" s="6" t="s">
        <v>6173</v>
      </c>
      <c r="E742" s="12">
        <v>4</v>
      </c>
      <c r="F742" s="12" t="str">
        <f>VLOOKUP(C742,customers!A$1:I$1001,2,FALSE)</f>
        <v>Kandace Cragell</v>
      </c>
      <c r="G742" s="12" t="str">
        <f>IF(VLOOKUP(C742,customers!A$1:I$1001,3,FALSE)=0," ",VLOOKUP(C742,customers!A$1:I$1001,3,FALSE))</f>
        <v>kcragellkk@google.com</v>
      </c>
      <c r="H742" s="12" t="str">
        <f>VLOOKUP(C742,customers!A$1:I$1001,7,FALSE)</f>
        <v>Ireland</v>
      </c>
      <c r="I742" s="15" t="str">
        <f>IF(INDEX(products!$A$1:$G$49,MATCH(orders!$D742,products!$A$1:$A$49,0),MATCH(orders!I$1,products!$A$1:$G$1,0))="Rob","Robusta",IF(INDEX(products!$A$1:$G$49,MATCH(orders!$D742,products!$A$1:$A$49,0),MATCH(orders!I$1,products!$A$1:$G$1,0))="Exc","Excelsa",IF(INDEX(products!$A$1:$G$49,MATCH(orders!$D742,products!$A$1:$A$49,0),MATCH(orders!I$1,products!$A$1:$G$1,0))="Ara","Arabica","Liberica")))</f>
        <v>Robusta</v>
      </c>
      <c r="J742" s="15" t="str">
        <f>IF(INDEX(products!$A$1:$G$49,MATCH(orders!$D742,products!$A$1:$A$49,0),MATCH(orders!J$1,products!$A$1:$G$1,0))="M","Medium",IF(INDEX(products!$A$1:$G$49,MATCH(orders!$D742,products!$A$1:$A$49,0),MATCH(orders!J$1,products!$A$1:$G$1,0))="L","Light","Dark"))</f>
        <v>Light</v>
      </c>
      <c r="K742" s="24">
        <f>INDEX(products!$A$1:$G$49,MATCH(orders!$D742,products!$A$1:$A$49,0),MATCH(orders!K$1,products!$A$1:$G$1,0))</f>
        <v>0.5</v>
      </c>
      <c r="L742" s="25">
        <f>INDEX(products!$A$1:$G$49,MATCH(orders!$D742,products!$A$1:$A$49,0),MATCH(orders!L$1,products!$A$1:$G$1,0))</f>
        <v>7.169999999999999</v>
      </c>
      <c r="M742" s="22">
        <f>E742*L742</f>
        <v>28.679999999999996</v>
      </c>
      <c r="N742" s="6" t="str">
        <f>VLOOKUP(orders!$F742,customers!B$1:I$1001,8,FALSE)</f>
        <v>No</v>
      </c>
    </row>
    <row r="743" spans="1:14" x14ac:dyDescent="0.3">
      <c r="A743" s="2" t="s">
        <v>4676</v>
      </c>
      <c r="B743" s="17">
        <v>43566</v>
      </c>
      <c r="C743" s="2" t="s">
        <v>4677</v>
      </c>
      <c r="D743" s="7" t="s">
        <v>6159</v>
      </c>
      <c r="E743" s="2">
        <v>2</v>
      </c>
      <c r="F743" s="2" t="str">
        <f>VLOOKUP(C743,customers!A$1:I$1001,2,FALSE)</f>
        <v>Lyon Ibert</v>
      </c>
      <c r="G743" s="2" t="str">
        <f>IF(VLOOKUP(C743,customers!A$1:I$1001,3,FALSE)=0," ",VLOOKUP(C743,customers!A$1:I$1001,3,FALSE))</f>
        <v>libertkl@huffingtonpost.com</v>
      </c>
      <c r="H743" s="2" t="str">
        <f>VLOOKUP(C743,customers!A$1:I$1001,7,FALSE)</f>
        <v>United States</v>
      </c>
      <c r="I743" s="26" t="str">
        <f>IF(INDEX(products!$A$1:$G$49,MATCH(orders!$D743,products!$A$1:$A$49,0),MATCH(orders!I$1,products!$A$1:$G$1,0))="Rob","Robusta",IF(INDEX(products!$A$1:$G$49,MATCH(orders!$D743,products!$A$1:$A$49,0),MATCH(orders!I$1,products!$A$1:$G$1,0))="Exc","Excelsa",IF(INDEX(products!$A$1:$G$49,MATCH(orders!$D743,products!$A$1:$A$49,0),MATCH(orders!I$1,products!$A$1:$G$1,0))="Ara","Arabica","Liberica")))</f>
        <v>Liberica</v>
      </c>
      <c r="J743" s="26" t="str">
        <f>IF(INDEX(products!$A$1:$G$49,MATCH(orders!$D743,products!$A$1:$A$49,0),MATCH(orders!J$1,products!$A$1:$G$1,0))="M","Medium",IF(INDEX(products!$A$1:$G$49,MATCH(orders!$D743,products!$A$1:$A$49,0),MATCH(orders!J$1,products!$A$1:$G$1,0))="L","Light","Dark"))</f>
        <v>Medium</v>
      </c>
      <c r="K743" s="27">
        <f>INDEX(products!$A$1:$G$49,MATCH(orders!$D743,products!$A$1:$A$49,0),MATCH(orders!K$1,products!$A$1:$G$1,0))</f>
        <v>0.2</v>
      </c>
      <c r="L743" s="28">
        <f>INDEX(products!$A$1:$G$49,MATCH(orders!$D743,products!$A$1:$A$49,0),MATCH(orders!L$1,products!$A$1:$G$1,0))</f>
        <v>4.3650000000000002</v>
      </c>
      <c r="M743" s="21">
        <f>E743*L743</f>
        <v>8.73</v>
      </c>
      <c r="N743" s="7" t="str">
        <f>VLOOKUP(orders!$F743,customers!B$1:I$1001,8,FALSE)</f>
        <v>No</v>
      </c>
    </row>
    <row r="744" spans="1:14" x14ac:dyDescent="0.3">
      <c r="A744" s="12" t="s">
        <v>4682</v>
      </c>
      <c r="B744" s="18">
        <v>44133</v>
      </c>
      <c r="C744" s="12" t="s">
        <v>4683</v>
      </c>
      <c r="D744" s="6" t="s">
        <v>6162</v>
      </c>
      <c r="E744" s="12">
        <v>4</v>
      </c>
      <c r="F744" s="12" t="str">
        <f>VLOOKUP(C744,customers!A$1:I$1001,2,FALSE)</f>
        <v>Reese Lidgey</v>
      </c>
      <c r="G744" s="12" t="str">
        <f>IF(VLOOKUP(C744,customers!A$1:I$1001,3,FALSE)=0," ",VLOOKUP(C744,customers!A$1:I$1001,3,FALSE))</f>
        <v>rlidgeykm@vimeo.com</v>
      </c>
      <c r="H744" s="12" t="str">
        <f>VLOOKUP(C744,customers!A$1:I$1001,7,FALSE)</f>
        <v>United States</v>
      </c>
      <c r="I744" s="15" t="str">
        <f>IF(INDEX(products!$A$1:$G$49,MATCH(orders!$D744,products!$A$1:$A$49,0),MATCH(orders!I$1,products!$A$1:$G$1,0))="Rob","Robusta",IF(INDEX(products!$A$1:$G$49,MATCH(orders!$D744,products!$A$1:$A$49,0),MATCH(orders!I$1,products!$A$1:$G$1,0))="Exc","Excelsa",IF(INDEX(products!$A$1:$G$49,MATCH(orders!$D744,products!$A$1:$A$49,0),MATCH(orders!I$1,products!$A$1:$G$1,0))="Ara","Arabica","Liberica")))</f>
        <v>Liberica</v>
      </c>
      <c r="J744" s="15" t="str">
        <f>IF(INDEX(products!$A$1:$G$49,MATCH(orders!$D744,products!$A$1:$A$49,0),MATCH(orders!J$1,products!$A$1:$G$1,0))="M","Medium",IF(INDEX(products!$A$1:$G$49,MATCH(orders!$D744,products!$A$1:$A$49,0),MATCH(orders!J$1,products!$A$1:$G$1,0))="L","Light","Dark"))</f>
        <v>Medium</v>
      </c>
      <c r="K744" s="24">
        <f>INDEX(products!$A$1:$G$49,MATCH(orders!$D744,products!$A$1:$A$49,0),MATCH(orders!K$1,products!$A$1:$G$1,0))</f>
        <v>1</v>
      </c>
      <c r="L744" s="25">
        <f>INDEX(products!$A$1:$G$49,MATCH(orders!$D744,products!$A$1:$A$49,0),MATCH(orders!L$1,products!$A$1:$G$1,0))</f>
        <v>14.55</v>
      </c>
      <c r="M744" s="22">
        <f>E744*L744</f>
        <v>58.2</v>
      </c>
      <c r="N744" s="6" t="str">
        <f>VLOOKUP(orders!$F744,customers!B$1:I$1001,8,FALSE)</f>
        <v>No</v>
      </c>
    </row>
    <row r="745" spans="1:14" x14ac:dyDescent="0.3">
      <c r="A745" s="2" t="s">
        <v>4688</v>
      </c>
      <c r="B745" s="17">
        <v>44042</v>
      </c>
      <c r="C745" s="2" t="s">
        <v>4689</v>
      </c>
      <c r="D745" s="7" t="s">
        <v>6158</v>
      </c>
      <c r="E745" s="2">
        <v>3</v>
      </c>
      <c r="F745" s="2" t="str">
        <f>VLOOKUP(C745,customers!A$1:I$1001,2,FALSE)</f>
        <v>Tersina Castagne</v>
      </c>
      <c r="G745" s="2" t="str">
        <f>IF(VLOOKUP(C745,customers!A$1:I$1001,3,FALSE)=0," ",VLOOKUP(C745,customers!A$1:I$1001,3,FALSE))</f>
        <v>tcastagnekn@wikia.com</v>
      </c>
      <c r="H745" s="2" t="str">
        <f>VLOOKUP(C745,customers!A$1:I$1001,7,FALSE)</f>
        <v>United States</v>
      </c>
      <c r="I745" s="26" t="str">
        <f>IF(INDEX(products!$A$1:$G$49,MATCH(orders!$D745,products!$A$1:$A$49,0),MATCH(orders!I$1,products!$A$1:$G$1,0))="Rob","Robusta",IF(INDEX(products!$A$1:$G$49,MATCH(orders!$D745,products!$A$1:$A$49,0),MATCH(orders!I$1,products!$A$1:$G$1,0))="Exc","Excelsa",IF(INDEX(products!$A$1:$G$49,MATCH(orders!$D745,products!$A$1:$A$49,0),MATCH(orders!I$1,products!$A$1:$G$1,0))="Ara","Arabica","Liberica")))</f>
        <v>Arabica</v>
      </c>
      <c r="J745" s="26" t="str">
        <f>IF(INDEX(products!$A$1:$G$49,MATCH(orders!$D745,products!$A$1:$A$49,0),MATCH(orders!J$1,products!$A$1:$G$1,0))="M","Medium",IF(INDEX(products!$A$1:$G$49,MATCH(orders!$D745,products!$A$1:$A$49,0),MATCH(orders!J$1,products!$A$1:$G$1,0))="L","Light","Dark"))</f>
        <v>Dark</v>
      </c>
      <c r="K745" s="27">
        <f>INDEX(products!$A$1:$G$49,MATCH(orders!$D745,products!$A$1:$A$49,0),MATCH(orders!K$1,products!$A$1:$G$1,0))</f>
        <v>0.5</v>
      </c>
      <c r="L745" s="28">
        <f>INDEX(products!$A$1:$G$49,MATCH(orders!$D745,products!$A$1:$A$49,0),MATCH(orders!L$1,products!$A$1:$G$1,0))</f>
        <v>5.97</v>
      </c>
      <c r="M745" s="21">
        <f>E745*L745</f>
        <v>17.91</v>
      </c>
      <c r="N745" s="7" t="str">
        <f>VLOOKUP(orders!$F745,customers!B$1:I$1001,8,FALSE)</f>
        <v>No</v>
      </c>
    </row>
    <row r="746" spans="1:14" x14ac:dyDescent="0.3">
      <c r="A746" s="12" t="s">
        <v>4694</v>
      </c>
      <c r="B746" s="18">
        <v>43539</v>
      </c>
      <c r="C746" s="12" t="s">
        <v>4695</v>
      </c>
      <c r="D746" s="6" t="s">
        <v>6174</v>
      </c>
      <c r="E746" s="12">
        <v>6</v>
      </c>
      <c r="F746" s="12" t="str">
        <f>VLOOKUP(C746,customers!A$1:I$1001,2,FALSE)</f>
        <v>Samuele Klaaassen</v>
      </c>
      <c r="G746" s="12" t="str">
        <f>IF(VLOOKUP(C746,customers!A$1:I$1001,3,FALSE)=0," ",VLOOKUP(C746,customers!A$1:I$1001,3,FALSE))</f>
        <v xml:space="preserve"> </v>
      </c>
      <c r="H746" s="12" t="str">
        <f>VLOOKUP(C746,customers!A$1:I$1001,7,FALSE)</f>
        <v>United States</v>
      </c>
      <c r="I746" s="15" t="str">
        <f>IF(INDEX(products!$A$1:$G$49,MATCH(orders!$D746,products!$A$1:$A$49,0),MATCH(orders!I$1,products!$A$1:$G$1,0))="Rob","Robusta",IF(INDEX(products!$A$1:$G$49,MATCH(orders!$D746,products!$A$1:$A$49,0),MATCH(orders!I$1,products!$A$1:$G$1,0))="Exc","Excelsa",IF(INDEX(products!$A$1:$G$49,MATCH(orders!$D746,products!$A$1:$A$49,0),MATCH(orders!I$1,products!$A$1:$G$1,0))="Ara","Arabica","Liberica")))</f>
        <v>Robusta</v>
      </c>
      <c r="J746" s="15" t="str">
        <f>IF(INDEX(products!$A$1:$G$49,MATCH(orders!$D746,products!$A$1:$A$49,0),MATCH(orders!J$1,products!$A$1:$G$1,0))="M","Medium",IF(INDEX(products!$A$1:$G$49,MATCH(orders!$D746,products!$A$1:$A$49,0),MATCH(orders!J$1,products!$A$1:$G$1,0))="L","Light","Dark"))</f>
        <v>Medium</v>
      </c>
      <c r="K746" s="24">
        <f>INDEX(products!$A$1:$G$49,MATCH(orders!$D746,products!$A$1:$A$49,0),MATCH(orders!K$1,products!$A$1:$G$1,0))</f>
        <v>0.2</v>
      </c>
      <c r="L746" s="25">
        <f>INDEX(products!$A$1:$G$49,MATCH(orders!$D746,products!$A$1:$A$49,0),MATCH(orders!L$1,products!$A$1:$G$1,0))</f>
        <v>2.9849999999999999</v>
      </c>
      <c r="M746" s="22">
        <f>E746*L746</f>
        <v>17.91</v>
      </c>
      <c r="N746" s="6" t="str">
        <f>VLOOKUP(orders!$F746,customers!B$1:I$1001,8,FALSE)</f>
        <v>Yes</v>
      </c>
    </row>
    <row r="747" spans="1:14" x14ac:dyDescent="0.3">
      <c r="A747" s="2" t="s">
        <v>4699</v>
      </c>
      <c r="B747" s="17">
        <v>44557</v>
      </c>
      <c r="C747" s="2" t="s">
        <v>4700</v>
      </c>
      <c r="D747" s="7" t="s">
        <v>6144</v>
      </c>
      <c r="E747" s="2">
        <v>2</v>
      </c>
      <c r="F747" s="2" t="str">
        <f>VLOOKUP(C747,customers!A$1:I$1001,2,FALSE)</f>
        <v>Jordana Halden</v>
      </c>
      <c r="G747" s="2" t="str">
        <f>IF(VLOOKUP(C747,customers!A$1:I$1001,3,FALSE)=0," ",VLOOKUP(C747,customers!A$1:I$1001,3,FALSE))</f>
        <v>jhaldenkp@comcast.net</v>
      </c>
      <c r="H747" s="2" t="str">
        <f>VLOOKUP(C747,customers!A$1:I$1001,7,FALSE)</f>
        <v>Ireland</v>
      </c>
      <c r="I747" s="26" t="str">
        <f>IF(INDEX(products!$A$1:$G$49,MATCH(orders!$D747,products!$A$1:$A$49,0),MATCH(orders!I$1,products!$A$1:$G$1,0))="Rob","Robusta",IF(INDEX(products!$A$1:$G$49,MATCH(orders!$D747,products!$A$1:$A$49,0),MATCH(orders!I$1,products!$A$1:$G$1,0))="Exc","Excelsa",IF(INDEX(products!$A$1:$G$49,MATCH(orders!$D747,products!$A$1:$A$49,0),MATCH(orders!I$1,products!$A$1:$G$1,0))="Ara","Arabica","Liberica")))</f>
        <v>Excelsa</v>
      </c>
      <c r="J747" s="26" t="str">
        <f>IF(INDEX(products!$A$1:$G$49,MATCH(orders!$D747,products!$A$1:$A$49,0),MATCH(orders!J$1,products!$A$1:$G$1,0))="M","Medium",IF(INDEX(products!$A$1:$G$49,MATCH(orders!$D747,products!$A$1:$A$49,0),MATCH(orders!J$1,products!$A$1:$G$1,0))="L","Light","Dark"))</f>
        <v>Dark</v>
      </c>
      <c r="K747" s="27">
        <f>INDEX(products!$A$1:$G$49,MATCH(orders!$D747,products!$A$1:$A$49,0),MATCH(orders!K$1,products!$A$1:$G$1,0))</f>
        <v>0.5</v>
      </c>
      <c r="L747" s="28">
        <f>INDEX(products!$A$1:$G$49,MATCH(orders!$D747,products!$A$1:$A$49,0),MATCH(orders!L$1,products!$A$1:$G$1,0))</f>
        <v>7.29</v>
      </c>
      <c r="M747" s="21">
        <f>E747*L747</f>
        <v>14.58</v>
      </c>
      <c r="N747" s="7" t="str">
        <f>VLOOKUP(orders!$F747,customers!B$1:I$1001,8,FALSE)</f>
        <v>No</v>
      </c>
    </row>
    <row r="748" spans="1:14" x14ac:dyDescent="0.3">
      <c r="A748" s="12" t="s">
        <v>4705</v>
      </c>
      <c r="B748" s="18">
        <v>43741</v>
      </c>
      <c r="C748" s="12" t="s">
        <v>4706</v>
      </c>
      <c r="D748" s="6" t="s">
        <v>6155</v>
      </c>
      <c r="E748" s="12">
        <v>3</v>
      </c>
      <c r="F748" s="12" t="str">
        <f>VLOOKUP(C748,customers!A$1:I$1001,2,FALSE)</f>
        <v>Hussein Olliff</v>
      </c>
      <c r="G748" s="12" t="str">
        <f>IF(VLOOKUP(C748,customers!A$1:I$1001,3,FALSE)=0," ",VLOOKUP(C748,customers!A$1:I$1001,3,FALSE))</f>
        <v>holliffkq@sciencedirect.com</v>
      </c>
      <c r="H748" s="12" t="str">
        <f>VLOOKUP(C748,customers!A$1:I$1001,7,FALSE)</f>
        <v>Ireland</v>
      </c>
      <c r="I748" s="15" t="str">
        <f>IF(INDEX(products!$A$1:$G$49,MATCH(orders!$D748,products!$A$1:$A$49,0),MATCH(orders!I$1,products!$A$1:$G$1,0))="Rob","Robusta",IF(INDEX(products!$A$1:$G$49,MATCH(orders!$D748,products!$A$1:$A$49,0),MATCH(orders!I$1,products!$A$1:$G$1,0))="Exc","Excelsa",IF(INDEX(products!$A$1:$G$49,MATCH(orders!$D748,products!$A$1:$A$49,0),MATCH(orders!I$1,products!$A$1:$G$1,0))="Ara","Arabica","Liberica")))</f>
        <v>Arabica</v>
      </c>
      <c r="J748" s="15" t="str">
        <f>IF(INDEX(products!$A$1:$G$49,MATCH(orders!$D748,products!$A$1:$A$49,0),MATCH(orders!J$1,products!$A$1:$G$1,0))="M","Medium",IF(INDEX(products!$A$1:$G$49,MATCH(orders!$D748,products!$A$1:$A$49,0),MATCH(orders!J$1,products!$A$1:$G$1,0))="L","Light","Dark"))</f>
        <v>Medium</v>
      </c>
      <c r="K748" s="24">
        <f>INDEX(products!$A$1:$G$49,MATCH(orders!$D748,products!$A$1:$A$49,0),MATCH(orders!K$1,products!$A$1:$G$1,0))</f>
        <v>1</v>
      </c>
      <c r="L748" s="25">
        <f>INDEX(products!$A$1:$G$49,MATCH(orders!$D748,products!$A$1:$A$49,0),MATCH(orders!L$1,products!$A$1:$G$1,0))</f>
        <v>11.25</v>
      </c>
      <c r="M748" s="22">
        <f>E748*L748</f>
        <v>33.75</v>
      </c>
      <c r="N748" s="6" t="str">
        <f>VLOOKUP(orders!$F748,customers!B$1:I$1001,8,FALSE)</f>
        <v>No</v>
      </c>
    </row>
    <row r="749" spans="1:14" x14ac:dyDescent="0.3">
      <c r="A749" s="2" t="s">
        <v>4711</v>
      </c>
      <c r="B749" s="17">
        <v>43501</v>
      </c>
      <c r="C749" s="2" t="s">
        <v>4712</v>
      </c>
      <c r="D749" s="7" t="s">
        <v>6160</v>
      </c>
      <c r="E749" s="2">
        <v>4</v>
      </c>
      <c r="F749" s="2" t="str">
        <f>VLOOKUP(C749,customers!A$1:I$1001,2,FALSE)</f>
        <v>Teddi Quadri</v>
      </c>
      <c r="G749" s="2" t="str">
        <f>IF(VLOOKUP(C749,customers!A$1:I$1001,3,FALSE)=0," ",VLOOKUP(C749,customers!A$1:I$1001,3,FALSE))</f>
        <v>tquadrikr@opensource.org</v>
      </c>
      <c r="H749" s="2" t="str">
        <f>VLOOKUP(C749,customers!A$1:I$1001,7,FALSE)</f>
        <v>Ireland</v>
      </c>
      <c r="I749" s="26" t="str">
        <f>IF(INDEX(products!$A$1:$G$49,MATCH(orders!$D749,products!$A$1:$A$49,0),MATCH(orders!I$1,products!$A$1:$G$1,0))="Rob","Robusta",IF(INDEX(products!$A$1:$G$49,MATCH(orders!$D749,products!$A$1:$A$49,0),MATCH(orders!I$1,products!$A$1:$G$1,0))="Exc","Excelsa",IF(INDEX(products!$A$1:$G$49,MATCH(orders!$D749,products!$A$1:$A$49,0),MATCH(orders!I$1,products!$A$1:$G$1,0))="Ara","Arabica","Liberica")))</f>
        <v>Liberica</v>
      </c>
      <c r="J749" s="26" t="str">
        <f>IF(INDEX(products!$A$1:$G$49,MATCH(orders!$D749,products!$A$1:$A$49,0),MATCH(orders!J$1,products!$A$1:$G$1,0))="M","Medium",IF(INDEX(products!$A$1:$G$49,MATCH(orders!$D749,products!$A$1:$A$49,0),MATCH(orders!J$1,products!$A$1:$G$1,0))="L","Light","Dark"))</f>
        <v>Medium</v>
      </c>
      <c r="K749" s="27">
        <f>INDEX(products!$A$1:$G$49,MATCH(orders!$D749,products!$A$1:$A$49,0),MATCH(orders!K$1,products!$A$1:$G$1,0))</f>
        <v>0.5</v>
      </c>
      <c r="L749" s="28">
        <f>INDEX(products!$A$1:$G$49,MATCH(orders!$D749,products!$A$1:$A$49,0),MATCH(orders!L$1,products!$A$1:$G$1,0))</f>
        <v>8.73</v>
      </c>
      <c r="M749" s="21">
        <f>E749*L749</f>
        <v>34.92</v>
      </c>
      <c r="N749" s="7" t="str">
        <f>VLOOKUP(orders!$F749,customers!B$1:I$1001,8,FALSE)</f>
        <v>Yes</v>
      </c>
    </row>
    <row r="750" spans="1:14" x14ac:dyDescent="0.3">
      <c r="A750" s="12" t="s">
        <v>4717</v>
      </c>
      <c r="B750" s="18">
        <v>44074</v>
      </c>
      <c r="C750" s="12" t="s">
        <v>4718</v>
      </c>
      <c r="D750" s="6" t="s">
        <v>6144</v>
      </c>
      <c r="E750" s="12">
        <v>2</v>
      </c>
      <c r="F750" s="12" t="str">
        <f>VLOOKUP(C750,customers!A$1:I$1001,2,FALSE)</f>
        <v>Felita Eshmade</v>
      </c>
      <c r="G750" s="12" t="str">
        <f>IF(VLOOKUP(C750,customers!A$1:I$1001,3,FALSE)=0," ",VLOOKUP(C750,customers!A$1:I$1001,3,FALSE))</f>
        <v>feshmadeks@umn.edu</v>
      </c>
      <c r="H750" s="12" t="str">
        <f>VLOOKUP(C750,customers!A$1:I$1001,7,FALSE)</f>
        <v>United States</v>
      </c>
      <c r="I750" s="15" t="str">
        <f>IF(INDEX(products!$A$1:$G$49,MATCH(orders!$D750,products!$A$1:$A$49,0),MATCH(orders!I$1,products!$A$1:$G$1,0))="Rob","Robusta",IF(INDEX(products!$A$1:$G$49,MATCH(orders!$D750,products!$A$1:$A$49,0),MATCH(orders!I$1,products!$A$1:$G$1,0))="Exc","Excelsa",IF(INDEX(products!$A$1:$G$49,MATCH(orders!$D750,products!$A$1:$A$49,0),MATCH(orders!I$1,products!$A$1:$G$1,0))="Ara","Arabica","Liberica")))</f>
        <v>Excelsa</v>
      </c>
      <c r="J750" s="15" t="str">
        <f>IF(INDEX(products!$A$1:$G$49,MATCH(orders!$D750,products!$A$1:$A$49,0),MATCH(orders!J$1,products!$A$1:$G$1,0))="M","Medium",IF(INDEX(products!$A$1:$G$49,MATCH(orders!$D750,products!$A$1:$A$49,0),MATCH(orders!J$1,products!$A$1:$G$1,0))="L","Light","Dark"))</f>
        <v>Dark</v>
      </c>
      <c r="K750" s="24">
        <f>INDEX(products!$A$1:$G$49,MATCH(orders!$D750,products!$A$1:$A$49,0),MATCH(orders!K$1,products!$A$1:$G$1,0))</f>
        <v>0.5</v>
      </c>
      <c r="L750" s="25">
        <f>INDEX(products!$A$1:$G$49,MATCH(orders!$D750,products!$A$1:$A$49,0),MATCH(orders!L$1,products!$A$1:$G$1,0))</f>
        <v>7.29</v>
      </c>
      <c r="M750" s="22">
        <f>E750*L750</f>
        <v>14.58</v>
      </c>
      <c r="N750" s="6" t="str">
        <f>VLOOKUP(orders!$F750,customers!B$1:I$1001,8,FALSE)</f>
        <v>No</v>
      </c>
    </row>
    <row r="751" spans="1:14" x14ac:dyDescent="0.3">
      <c r="A751" s="2" t="s">
        <v>4723</v>
      </c>
      <c r="B751" s="17">
        <v>44209</v>
      </c>
      <c r="C751" s="2" t="s">
        <v>4724</v>
      </c>
      <c r="D751" s="7" t="s">
        <v>6163</v>
      </c>
      <c r="E751" s="2">
        <v>2</v>
      </c>
      <c r="F751" s="2" t="str">
        <f>VLOOKUP(C751,customers!A$1:I$1001,2,FALSE)</f>
        <v>Melodie OIlier</v>
      </c>
      <c r="G751" s="2" t="str">
        <f>IF(VLOOKUP(C751,customers!A$1:I$1001,3,FALSE)=0," ",VLOOKUP(C751,customers!A$1:I$1001,3,FALSE))</f>
        <v>moilierkt@paginegialle.it</v>
      </c>
      <c r="H751" s="2" t="str">
        <f>VLOOKUP(C751,customers!A$1:I$1001,7,FALSE)</f>
        <v>Ireland</v>
      </c>
      <c r="I751" s="26" t="str">
        <f>IF(INDEX(products!$A$1:$G$49,MATCH(orders!$D751,products!$A$1:$A$49,0),MATCH(orders!I$1,products!$A$1:$G$1,0))="Rob","Robusta",IF(INDEX(products!$A$1:$G$49,MATCH(orders!$D751,products!$A$1:$A$49,0),MATCH(orders!I$1,products!$A$1:$G$1,0))="Exc","Excelsa",IF(INDEX(products!$A$1:$G$49,MATCH(orders!$D751,products!$A$1:$A$49,0),MATCH(orders!I$1,products!$A$1:$G$1,0))="Ara","Arabica","Liberica")))</f>
        <v>Robusta</v>
      </c>
      <c r="J751" s="26" t="str">
        <f>IF(INDEX(products!$A$1:$G$49,MATCH(orders!$D751,products!$A$1:$A$49,0),MATCH(orders!J$1,products!$A$1:$G$1,0))="M","Medium",IF(INDEX(products!$A$1:$G$49,MATCH(orders!$D751,products!$A$1:$A$49,0),MATCH(orders!J$1,products!$A$1:$G$1,0))="L","Light","Dark"))</f>
        <v>Dark</v>
      </c>
      <c r="K751" s="27">
        <f>INDEX(products!$A$1:$G$49,MATCH(orders!$D751,products!$A$1:$A$49,0),MATCH(orders!K$1,products!$A$1:$G$1,0))</f>
        <v>0.2</v>
      </c>
      <c r="L751" s="28">
        <f>INDEX(products!$A$1:$G$49,MATCH(orders!$D751,products!$A$1:$A$49,0),MATCH(orders!L$1,products!$A$1:$G$1,0))</f>
        <v>2.6849999999999996</v>
      </c>
      <c r="M751" s="21">
        <f>E751*L751</f>
        <v>5.3699999999999992</v>
      </c>
      <c r="N751" s="7" t="str">
        <f>VLOOKUP(orders!$F751,customers!B$1:I$1001,8,FALSE)</f>
        <v>Yes</v>
      </c>
    </row>
    <row r="752" spans="1:14" x14ac:dyDescent="0.3">
      <c r="A752" s="12" t="s">
        <v>4730</v>
      </c>
      <c r="B752" s="18">
        <v>44277</v>
      </c>
      <c r="C752" s="12" t="s">
        <v>4731</v>
      </c>
      <c r="D752" s="6" t="s">
        <v>6146</v>
      </c>
      <c r="E752" s="12">
        <v>1</v>
      </c>
      <c r="F752" s="12" t="str">
        <f>VLOOKUP(C752,customers!A$1:I$1001,2,FALSE)</f>
        <v>Hazel Iacopini</v>
      </c>
      <c r="G752" s="12" t="str">
        <f>IF(VLOOKUP(C752,customers!A$1:I$1001,3,FALSE)=0," ",VLOOKUP(C752,customers!A$1:I$1001,3,FALSE))</f>
        <v xml:space="preserve"> </v>
      </c>
      <c r="H752" s="12" t="str">
        <f>VLOOKUP(C752,customers!A$1:I$1001,7,FALSE)</f>
        <v>United States</v>
      </c>
      <c r="I752" s="15" t="str">
        <f>IF(INDEX(products!$A$1:$G$49,MATCH(orders!$D752,products!$A$1:$A$49,0),MATCH(orders!I$1,products!$A$1:$G$1,0))="Rob","Robusta",IF(INDEX(products!$A$1:$G$49,MATCH(orders!$D752,products!$A$1:$A$49,0),MATCH(orders!I$1,products!$A$1:$G$1,0))="Exc","Excelsa",IF(INDEX(products!$A$1:$G$49,MATCH(orders!$D752,products!$A$1:$A$49,0),MATCH(orders!I$1,products!$A$1:$G$1,0))="Ara","Arabica","Liberica")))</f>
        <v>Robusta</v>
      </c>
      <c r="J752" s="15" t="str">
        <f>IF(INDEX(products!$A$1:$G$49,MATCH(orders!$D752,products!$A$1:$A$49,0),MATCH(orders!J$1,products!$A$1:$G$1,0))="M","Medium",IF(INDEX(products!$A$1:$G$49,MATCH(orders!$D752,products!$A$1:$A$49,0),MATCH(orders!J$1,products!$A$1:$G$1,0))="L","Light","Dark"))</f>
        <v>Medium</v>
      </c>
      <c r="K752" s="24">
        <f>INDEX(products!$A$1:$G$49,MATCH(orders!$D752,products!$A$1:$A$49,0),MATCH(orders!K$1,products!$A$1:$G$1,0))</f>
        <v>0.5</v>
      </c>
      <c r="L752" s="25">
        <f>INDEX(products!$A$1:$G$49,MATCH(orders!$D752,products!$A$1:$A$49,0),MATCH(orders!L$1,products!$A$1:$G$1,0))</f>
        <v>5.97</v>
      </c>
      <c r="M752" s="22">
        <f>E752*L752</f>
        <v>5.97</v>
      </c>
      <c r="N752" s="6" t="str">
        <f>VLOOKUP(orders!$F752,customers!B$1:I$1001,8,FALSE)</f>
        <v>Yes</v>
      </c>
    </row>
    <row r="753" spans="1:14" x14ac:dyDescent="0.3">
      <c r="A753" s="2" t="s">
        <v>4735</v>
      </c>
      <c r="B753" s="17">
        <v>43847</v>
      </c>
      <c r="C753" s="2" t="s">
        <v>4736</v>
      </c>
      <c r="D753" s="7" t="s">
        <v>6161</v>
      </c>
      <c r="E753" s="2">
        <v>2</v>
      </c>
      <c r="F753" s="2" t="str">
        <f>VLOOKUP(C753,customers!A$1:I$1001,2,FALSE)</f>
        <v>Vinny Shoebotham</v>
      </c>
      <c r="G753" s="2" t="str">
        <f>IF(VLOOKUP(C753,customers!A$1:I$1001,3,FALSE)=0," ",VLOOKUP(C753,customers!A$1:I$1001,3,FALSE))</f>
        <v>vshoebothamkv@redcross.org</v>
      </c>
      <c r="H753" s="2" t="str">
        <f>VLOOKUP(C753,customers!A$1:I$1001,7,FALSE)</f>
        <v>United States</v>
      </c>
      <c r="I753" s="26" t="str">
        <f>IF(INDEX(products!$A$1:$G$49,MATCH(orders!$D753,products!$A$1:$A$49,0),MATCH(orders!I$1,products!$A$1:$G$1,0))="Rob","Robusta",IF(INDEX(products!$A$1:$G$49,MATCH(orders!$D753,products!$A$1:$A$49,0),MATCH(orders!I$1,products!$A$1:$G$1,0))="Exc","Excelsa",IF(INDEX(products!$A$1:$G$49,MATCH(orders!$D753,products!$A$1:$A$49,0),MATCH(orders!I$1,products!$A$1:$G$1,0))="Ara","Arabica","Liberica")))</f>
        <v>Liberica</v>
      </c>
      <c r="J753" s="26" t="str">
        <f>IF(INDEX(products!$A$1:$G$49,MATCH(orders!$D753,products!$A$1:$A$49,0),MATCH(orders!J$1,products!$A$1:$G$1,0))="M","Medium",IF(INDEX(products!$A$1:$G$49,MATCH(orders!$D753,products!$A$1:$A$49,0),MATCH(orders!J$1,products!$A$1:$G$1,0))="L","Light","Dark"))</f>
        <v>Light</v>
      </c>
      <c r="K753" s="27">
        <f>INDEX(products!$A$1:$G$49,MATCH(orders!$D753,products!$A$1:$A$49,0),MATCH(orders!K$1,products!$A$1:$G$1,0))</f>
        <v>0.5</v>
      </c>
      <c r="L753" s="28">
        <f>INDEX(products!$A$1:$G$49,MATCH(orders!$D753,products!$A$1:$A$49,0),MATCH(orders!L$1,products!$A$1:$G$1,0))</f>
        <v>9.51</v>
      </c>
      <c r="M753" s="21">
        <f>E753*L753</f>
        <v>19.02</v>
      </c>
      <c r="N753" s="7" t="str">
        <f>VLOOKUP(orders!$F753,customers!B$1:I$1001,8,FALSE)</f>
        <v>No</v>
      </c>
    </row>
    <row r="754" spans="1:14" x14ac:dyDescent="0.3">
      <c r="A754" s="12" t="s">
        <v>4741</v>
      </c>
      <c r="B754" s="18">
        <v>43648</v>
      </c>
      <c r="C754" s="12" t="s">
        <v>4742</v>
      </c>
      <c r="D754" s="6" t="s">
        <v>6141</v>
      </c>
      <c r="E754" s="12">
        <v>2</v>
      </c>
      <c r="F754" s="12" t="str">
        <f>VLOOKUP(C754,customers!A$1:I$1001,2,FALSE)</f>
        <v>Bran Sterke</v>
      </c>
      <c r="G754" s="12" t="str">
        <f>IF(VLOOKUP(C754,customers!A$1:I$1001,3,FALSE)=0," ",VLOOKUP(C754,customers!A$1:I$1001,3,FALSE))</f>
        <v>bsterkekw@biblegateway.com</v>
      </c>
      <c r="H754" s="12" t="str">
        <f>VLOOKUP(C754,customers!A$1:I$1001,7,FALSE)</f>
        <v>United States</v>
      </c>
      <c r="I754" s="15" t="str">
        <f>IF(INDEX(products!$A$1:$G$49,MATCH(orders!$D754,products!$A$1:$A$49,0),MATCH(orders!I$1,products!$A$1:$G$1,0))="Rob","Robusta",IF(INDEX(products!$A$1:$G$49,MATCH(orders!$D754,products!$A$1:$A$49,0),MATCH(orders!I$1,products!$A$1:$G$1,0))="Exc","Excelsa",IF(INDEX(products!$A$1:$G$49,MATCH(orders!$D754,products!$A$1:$A$49,0),MATCH(orders!I$1,products!$A$1:$G$1,0))="Ara","Arabica","Liberica")))</f>
        <v>Excelsa</v>
      </c>
      <c r="J754" s="15" t="str">
        <f>IF(INDEX(products!$A$1:$G$49,MATCH(orders!$D754,products!$A$1:$A$49,0),MATCH(orders!J$1,products!$A$1:$G$1,0))="M","Medium",IF(INDEX(products!$A$1:$G$49,MATCH(orders!$D754,products!$A$1:$A$49,0),MATCH(orders!J$1,products!$A$1:$G$1,0))="L","Light","Dark"))</f>
        <v>Medium</v>
      </c>
      <c r="K754" s="24">
        <f>INDEX(products!$A$1:$G$49,MATCH(orders!$D754,products!$A$1:$A$49,0),MATCH(orders!K$1,products!$A$1:$G$1,0))</f>
        <v>1</v>
      </c>
      <c r="L754" s="25">
        <f>INDEX(products!$A$1:$G$49,MATCH(orders!$D754,products!$A$1:$A$49,0),MATCH(orders!L$1,products!$A$1:$G$1,0))</f>
        <v>13.75</v>
      </c>
      <c r="M754" s="22">
        <f>E754*L754</f>
        <v>27.5</v>
      </c>
      <c r="N754" s="6" t="str">
        <f>VLOOKUP(orders!$F754,customers!B$1:I$1001,8,FALSE)</f>
        <v>Yes</v>
      </c>
    </row>
    <row r="755" spans="1:14" x14ac:dyDescent="0.3">
      <c r="A755" s="2" t="s">
        <v>4747</v>
      </c>
      <c r="B755" s="17">
        <v>44704</v>
      </c>
      <c r="C755" s="2" t="s">
        <v>4748</v>
      </c>
      <c r="D755" s="7" t="s">
        <v>6158</v>
      </c>
      <c r="E755" s="2">
        <v>5</v>
      </c>
      <c r="F755" s="2" t="str">
        <f>VLOOKUP(C755,customers!A$1:I$1001,2,FALSE)</f>
        <v>Simone Capon</v>
      </c>
      <c r="G755" s="2" t="str">
        <f>IF(VLOOKUP(C755,customers!A$1:I$1001,3,FALSE)=0," ",VLOOKUP(C755,customers!A$1:I$1001,3,FALSE))</f>
        <v>scaponkx@craigslist.org</v>
      </c>
      <c r="H755" s="2" t="str">
        <f>VLOOKUP(C755,customers!A$1:I$1001,7,FALSE)</f>
        <v>United States</v>
      </c>
      <c r="I755" s="26" t="str">
        <f>IF(INDEX(products!$A$1:$G$49,MATCH(orders!$D755,products!$A$1:$A$49,0),MATCH(orders!I$1,products!$A$1:$G$1,0))="Rob","Robusta",IF(INDEX(products!$A$1:$G$49,MATCH(orders!$D755,products!$A$1:$A$49,0),MATCH(orders!I$1,products!$A$1:$G$1,0))="Exc","Excelsa",IF(INDEX(products!$A$1:$G$49,MATCH(orders!$D755,products!$A$1:$A$49,0),MATCH(orders!I$1,products!$A$1:$G$1,0))="Ara","Arabica","Liberica")))</f>
        <v>Arabica</v>
      </c>
      <c r="J755" s="26" t="str">
        <f>IF(INDEX(products!$A$1:$G$49,MATCH(orders!$D755,products!$A$1:$A$49,0),MATCH(orders!J$1,products!$A$1:$G$1,0))="M","Medium",IF(INDEX(products!$A$1:$G$49,MATCH(orders!$D755,products!$A$1:$A$49,0),MATCH(orders!J$1,products!$A$1:$G$1,0))="L","Light","Dark"))</f>
        <v>Dark</v>
      </c>
      <c r="K755" s="27">
        <f>INDEX(products!$A$1:$G$49,MATCH(orders!$D755,products!$A$1:$A$49,0),MATCH(orders!K$1,products!$A$1:$G$1,0))</f>
        <v>0.5</v>
      </c>
      <c r="L755" s="28">
        <f>INDEX(products!$A$1:$G$49,MATCH(orders!$D755,products!$A$1:$A$49,0),MATCH(orders!L$1,products!$A$1:$G$1,0))</f>
        <v>5.97</v>
      </c>
      <c r="M755" s="21">
        <f>E755*L755</f>
        <v>29.849999999999998</v>
      </c>
      <c r="N755" s="7" t="str">
        <f>VLOOKUP(orders!$F755,customers!B$1:I$1001,8,FALSE)</f>
        <v>No</v>
      </c>
    </row>
    <row r="756" spans="1:14" x14ac:dyDescent="0.3">
      <c r="A756" s="12" t="s">
        <v>4753</v>
      </c>
      <c r="B756" s="18">
        <v>44726</v>
      </c>
      <c r="C756" s="12" t="s">
        <v>4434</v>
      </c>
      <c r="D756" s="6" t="s">
        <v>6154</v>
      </c>
      <c r="E756" s="12">
        <v>6</v>
      </c>
      <c r="F756" s="12" t="str">
        <f>VLOOKUP(C756,customers!A$1:I$1001,2,FALSE)</f>
        <v>Jimmy Dymoke</v>
      </c>
      <c r="G756" s="12" t="str">
        <f>IF(VLOOKUP(C756,customers!A$1:I$1001,3,FALSE)=0," ",VLOOKUP(C756,customers!A$1:I$1001,3,FALSE))</f>
        <v>jdymokeje@prnewswire.com</v>
      </c>
      <c r="H756" s="12" t="str">
        <f>VLOOKUP(C756,customers!A$1:I$1001,7,FALSE)</f>
        <v>Ireland</v>
      </c>
      <c r="I756" s="15" t="str">
        <f>IF(INDEX(products!$A$1:$G$49,MATCH(orders!$D756,products!$A$1:$A$49,0),MATCH(orders!I$1,products!$A$1:$G$1,0))="Rob","Robusta",IF(INDEX(products!$A$1:$G$49,MATCH(orders!$D756,products!$A$1:$A$49,0),MATCH(orders!I$1,products!$A$1:$G$1,0))="Exc","Excelsa",IF(INDEX(products!$A$1:$G$49,MATCH(orders!$D756,products!$A$1:$A$49,0),MATCH(orders!I$1,products!$A$1:$G$1,0))="Ara","Arabica","Liberica")))</f>
        <v>Arabica</v>
      </c>
      <c r="J756" s="15" t="str">
        <f>IF(INDEX(products!$A$1:$G$49,MATCH(orders!$D756,products!$A$1:$A$49,0),MATCH(orders!J$1,products!$A$1:$G$1,0))="M","Medium",IF(INDEX(products!$A$1:$G$49,MATCH(orders!$D756,products!$A$1:$A$49,0),MATCH(orders!J$1,products!$A$1:$G$1,0))="L","Light","Dark"))</f>
        <v>Dark</v>
      </c>
      <c r="K756" s="24">
        <f>INDEX(products!$A$1:$G$49,MATCH(orders!$D756,products!$A$1:$A$49,0),MATCH(orders!K$1,products!$A$1:$G$1,0))</f>
        <v>0.2</v>
      </c>
      <c r="L756" s="25">
        <f>INDEX(products!$A$1:$G$49,MATCH(orders!$D756,products!$A$1:$A$49,0),MATCH(orders!L$1,products!$A$1:$G$1,0))</f>
        <v>2.9849999999999999</v>
      </c>
      <c r="M756" s="22">
        <f>E756*L756</f>
        <v>17.91</v>
      </c>
      <c r="N756" s="6" t="str">
        <f>VLOOKUP(orders!$F756,customers!B$1:I$1001,8,FALSE)</f>
        <v>No</v>
      </c>
    </row>
    <row r="757" spans="1:14" x14ac:dyDescent="0.3">
      <c r="A757" s="2" t="s">
        <v>4758</v>
      </c>
      <c r="B757" s="17">
        <v>44397</v>
      </c>
      <c r="C757" s="2" t="s">
        <v>4759</v>
      </c>
      <c r="D757" s="7" t="s">
        <v>6145</v>
      </c>
      <c r="E757" s="2">
        <v>6</v>
      </c>
      <c r="F757" s="2" t="str">
        <f>VLOOKUP(C757,customers!A$1:I$1001,2,FALSE)</f>
        <v>Foster Constance</v>
      </c>
      <c r="G757" s="2" t="str">
        <f>IF(VLOOKUP(C757,customers!A$1:I$1001,3,FALSE)=0," ",VLOOKUP(C757,customers!A$1:I$1001,3,FALSE))</f>
        <v>fconstancekz@ifeng.com</v>
      </c>
      <c r="H757" s="2" t="str">
        <f>VLOOKUP(C757,customers!A$1:I$1001,7,FALSE)</f>
        <v>United States</v>
      </c>
      <c r="I757" s="26" t="str">
        <f>IF(INDEX(products!$A$1:$G$49,MATCH(orders!$D757,products!$A$1:$A$49,0),MATCH(orders!I$1,products!$A$1:$G$1,0))="Rob","Robusta",IF(INDEX(products!$A$1:$G$49,MATCH(orders!$D757,products!$A$1:$A$49,0),MATCH(orders!I$1,products!$A$1:$G$1,0))="Exc","Excelsa",IF(INDEX(products!$A$1:$G$49,MATCH(orders!$D757,products!$A$1:$A$49,0),MATCH(orders!I$1,products!$A$1:$G$1,0))="Ara","Arabica","Liberica")))</f>
        <v>Liberica</v>
      </c>
      <c r="J757" s="26" t="str">
        <f>IF(INDEX(products!$A$1:$G$49,MATCH(orders!$D757,products!$A$1:$A$49,0),MATCH(orders!J$1,products!$A$1:$G$1,0))="M","Medium",IF(INDEX(products!$A$1:$G$49,MATCH(orders!$D757,products!$A$1:$A$49,0),MATCH(orders!J$1,products!$A$1:$G$1,0))="L","Light","Dark"))</f>
        <v>Light</v>
      </c>
      <c r="K757" s="27">
        <f>INDEX(products!$A$1:$G$49,MATCH(orders!$D757,products!$A$1:$A$49,0),MATCH(orders!K$1,products!$A$1:$G$1,0))</f>
        <v>0.2</v>
      </c>
      <c r="L757" s="28">
        <f>INDEX(products!$A$1:$G$49,MATCH(orders!$D757,products!$A$1:$A$49,0),MATCH(orders!L$1,products!$A$1:$G$1,0))</f>
        <v>4.7549999999999999</v>
      </c>
      <c r="M757" s="21">
        <f>E757*L757</f>
        <v>28.53</v>
      </c>
      <c r="N757" s="7" t="str">
        <f>VLOOKUP(orders!$F757,customers!B$1:I$1001,8,FALSE)</f>
        <v>No</v>
      </c>
    </row>
    <row r="758" spans="1:14" x14ac:dyDescent="0.3">
      <c r="A758" s="12" t="s">
        <v>4764</v>
      </c>
      <c r="B758" s="18">
        <v>44715</v>
      </c>
      <c r="C758" s="12" t="s">
        <v>4765</v>
      </c>
      <c r="D758" s="6" t="s">
        <v>6177</v>
      </c>
      <c r="E758" s="12">
        <v>4</v>
      </c>
      <c r="F758" s="12" t="str">
        <f>VLOOKUP(C758,customers!A$1:I$1001,2,FALSE)</f>
        <v>Fernando Sulman</v>
      </c>
      <c r="G758" s="12" t="str">
        <f>IF(VLOOKUP(C758,customers!A$1:I$1001,3,FALSE)=0," ",VLOOKUP(C758,customers!A$1:I$1001,3,FALSE))</f>
        <v>fsulmanl0@washington.edu</v>
      </c>
      <c r="H758" s="12" t="str">
        <f>VLOOKUP(C758,customers!A$1:I$1001,7,FALSE)</f>
        <v>United States</v>
      </c>
      <c r="I758" s="15" t="str">
        <f>IF(INDEX(products!$A$1:$G$49,MATCH(orders!$D758,products!$A$1:$A$49,0),MATCH(orders!I$1,products!$A$1:$G$1,0))="Rob","Robusta",IF(INDEX(products!$A$1:$G$49,MATCH(orders!$D758,products!$A$1:$A$49,0),MATCH(orders!I$1,products!$A$1:$G$1,0))="Exc","Excelsa",IF(INDEX(products!$A$1:$G$49,MATCH(orders!$D758,products!$A$1:$A$49,0),MATCH(orders!I$1,products!$A$1:$G$1,0))="Ara","Arabica","Liberica")))</f>
        <v>Robusta</v>
      </c>
      <c r="J758" s="15" t="str">
        <f>IF(INDEX(products!$A$1:$G$49,MATCH(orders!$D758,products!$A$1:$A$49,0),MATCH(orders!J$1,products!$A$1:$G$1,0))="M","Medium",IF(INDEX(products!$A$1:$G$49,MATCH(orders!$D758,products!$A$1:$A$49,0),MATCH(orders!J$1,products!$A$1:$G$1,0))="L","Light","Dark"))</f>
        <v>Dark</v>
      </c>
      <c r="K758" s="24">
        <f>INDEX(products!$A$1:$G$49,MATCH(orders!$D758,products!$A$1:$A$49,0),MATCH(orders!K$1,products!$A$1:$G$1,0))</f>
        <v>1</v>
      </c>
      <c r="L758" s="25">
        <f>INDEX(products!$A$1:$G$49,MATCH(orders!$D758,products!$A$1:$A$49,0),MATCH(orders!L$1,products!$A$1:$G$1,0))</f>
        <v>8.9499999999999993</v>
      </c>
      <c r="M758" s="22">
        <f>E758*L758</f>
        <v>35.799999999999997</v>
      </c>
      <c r="N758" s="6" t="str">
        <f>VLOOKUP(orders!$F758,customers!B$1:I$1001,8,FALSE)</f>
        <v>Yes</v>
      </c>
    </row>
    <row r="759" spans="1:14" x14ac:dyDescent="0.3">
      <c r="A759" s="2" t="s">
        <v>4770</v>
      </c>
      <c r="B759" s="17">
        <v>43977</v>
      </c>
      <c r="C759" s="2" t="s">
        <v>4771</v>
      </c>
      <c r="D759" s="7" t="s">
        <v>6158</v>
      </c>
      <c r="E759" s="2">
        <v>3</v>
      </c>
      <c r="F759" s="2" t="str">
        <f>VLOOKUP(C759,customers!A$1:I$1001,2,FALSE)</f>
        <v>Dorotea Hollyman</v>
      </c>
      <c r="G759" s="2" t="str">
        <f>IF(VLOOKUP(C759,customers!A$1:I$1001,3,FALSE)=0," ",VLOOKUP(C759,customers!A$1:I$1001,3,FALSE))</f>
        <v>dhollymanl1@ibm.com</v>
      </c>
      <c r="H759" s="2" t="str">
        <f>VLOOKUP(C759,customers!A$1:I$1001,7,FALSE)</f>
        <v>United States</v>
      </c>
      <c r="I759" s="26" t="str">
        <f>IF(INDEX(products!$A$1:$G$49,MATCH(orders!$D759,products!$A$1:$A$49,0),MATCH(orders!I$1,products!$A$1:$G$1,0))="Rob","Robusta",IF(INDEX(products!$A$1:$G$49,MATCH(orders!$D759,products!$A$1:$A$49,0),MATCH(orders!I$1,products!$A$1:$G$1,0))="Exc","Excelsa",IF(INDEX(products!$A$1:$G$49,MATCH(orders!$D759,products!$A$1:$A$49,0),MATCH(orders!I$1,products!$A$1:$G$1,0))="Ara","Arabica","Liberica")))</f>
        <v>Arabica</v>
      </c>
      <c r="J759" s="26" t="str">
        <f>IF(INDEX(products!$A$1:$G$49,MATCH(orders!$D759,products!$A$1:$A$49,0),MATCH(orders!J$1,products!$A$1:$G$1,0))="M","Medium",IF(INDEX(products!$A$1:$G$49,MATCH(orders!$D759,products!$A$1:$A$49,0),MATCH(orders!J$1,products!$A$1:$G$1,0))="L","Light","Dark"))</f>
        <v>Dark</v>
      </c>
      <c r="K759" s="27">
        <f>INDEX(products!$A$1:$G$49,MATCH(orders!$D759,products!$A$1:$A$49,0),MATCH(orders!K$1,products!$A$1:$G$1,0))</f>
        <v>0.5</v>
      </c>
      <c r="L759" s="28">
        <f>INDEX(products!$A$1:$G$49,MATCH(orders!$D759,products!$A$1:$A$49,0),MATCH(orders!L$1,products!$A$1:$G$1,0))</f>
        <v>5.97</v>
      </c>
      <c r="M759" s="21">
        <f>E759*L759</f>
        <v>17.91</v>
      </c>
      <c r="N759" s="7" t="str">
        <f>VLOOKUP(orders!$F759,customers!B$1:I$1001,8,FALSE)</f>
        <v>Yes</v>
      </c>
    </row>
    <row r="760" spans="1:14" x14ac:dyDescent="0.3">
      <c r="A760" s="12" t="s">
        <v>4776</v>
      </c>
      <c r="B760" s="18">
        <v>43672</v>
      </c>
      <c r="C760" s="12" t="s">
        <v>4777</v>
      </c>
      <c r="D760" s="6" t="s">
        <v>6177</v>
      </c>
      <c r="E760" s="12">
        <v>1</v>
      </c>
      <c r="F760" s="12" t="str">
        <f>VLOOKUP(C760,customers!A$1:I$1001,2,FALSE)</f>
        <v>Lorelei Nardoni</v>
      </c>
      <c r="G760" s="12" t="str">
        <f>IF(VLOOKUP(C760,customers!A$1:I$1001,3,FALSE)=0," ",VLOOKUP(C760,customers!A$1:I$1001,3,FALSE))</f>
        <v>lnardonil2@hao123.com</v>
      </c>
      <c r="H760" s="12" t="str">
        <f>VLOOKUP(C760,customers!A$1:I$1001,7,FALSE)</f>
        <v>United States</v>
      </c>
      <c r="I760" s="15" t="str">
        <f>IF(INDEX(products!$A$1:$G$49,MATCH(orders!$D760,products!$A$1:$A$49,0),MATCH(orders!I$1,products!$A$1:$G$1,0))="Rob","Robusta",IF(INDEX(products!$A$1:$G$49,MATCH(orders!$D760,products!$A$1:$A$49,0),MATCH(orders!I$1,products!$A$1:$G$1,0))="Exc","Excelsa",IF(INDEX(products!$A$1:$G$49,MATCH(orders!$D760,products!$A$1:$A$49,0),MATCH(orders!I$1,products!$A$1:$G$1,0))="Ara","Arabica","Liberica")))</f>
        <v>Robusta</v>
      </c>
      <c r="J760" s="15" t="str">
        <f>IF(INDEX(products!$A$1:$G$49,MATCH(orders!$D760,products!$A$1:$A$49,0),MATCH(orders!J$1,products!$A$1:$G$1,0))="M","Medium",IF(INDEX(products!$A$1:$G$49,MATCH(orders!$D760,products!$A$1:$A$49,0),MATCH(orders!J$1,products!$A$1:$G$1,0))="L","Light","Dark"))</f>
        <v>Dark</v>
      </c>
      <c r="K760" s="24">
        <f>INDEX(products!$A$1:$G$49,MATCH(orders!$D760,products!$A$1:$A$49,0),MATCH(orders!K$1,products!$A$1:$G$1,0))</f>
        <v>1</v>
      </c>
      <c r="L760" s="25">
        <f>INDEX(products!$A$1:$G$49,MATCH(orders!$D760,products!$A$1:$A$49,0),MATCH(orders!L$1,products!$A$1:$G$1,0))</f>
        <v>8.9499999999999993</v>
      </c>
      <c r="M760" s="22">
        <f>E760*L760</f>
        <v>8.9499999999999993</v>
      </c>
      <c r="N760" s="6" t="str">
        <f>VLOOKUP(orders!$F760,customers!B$1:I$1001,8,FALSE)</f>
        <v>No</v>
      </c>
    </row>
    <row r="761" spans="1:14" x14ac:dyDescent="0.3">
      <c r="A761" s="2" t="s">
        <v>4781</v>
      </c>
      <c r="B761" s="17">
        <v>44126</v>
      </c>
      <c r="C761" s="2" t="s">
        <v>4782</v>
      </c>
      <c r="D761" s="7" t="s">
        <v>6165</v>
      </c>
      <c r="E761" s="2">
        <v>1</v>
      </c>
      <c r="F761" s="2" t="str">
        <f>VLOOKUP(C761,customers!A$1:I$1001,2,FALSE)</f>
        <v>Dallas Yarham</v>
      </c>
      <c r="G761" s="2" t="str">
        <f>IF(VLOOKUP(C761,customers!A$1:I$1001,3,FALSE)=0," ",VLOOKUP(C761,customers!A$1:I$1001,3,FALSE))</f>
        <v>dyarhaml3@moonfruit.com</v>
      </c>
      <c r="H761" s="2" t="str">
        <f>VLOOKUP(C761,customers!A$1:I$1001,7,FALSE)</f>
        <v>United States</v>
      </c>
      <c r="I761" s="26" t="str">
        <f>IF(INDEX(products!$A$1:$G$49,MATCH(orders!$D761,products!$A$1:$A$49,0),MATCH(orders!I$1,products!$A$1:$G$1,0))="Rob","Robusta",IF(INDEX(products!$A$1:$G$49,MATCH(orders!$D761,products!$A$1:$A$49,0),MATCH(orders!I$1,products!$A$1:$G$1,0))="Exc","Excelsa",IF(INDEX(products!$A$1:$G$49,MATCH(orders!$D761,products!$A$1:$A$49,0),MATCH(orders!I$1,products!$A$1:$G$1,0))="Ara","Arabica","Liberica")))</f>
        <v>Liberica</v>
      </c>
      <c r="J761" s="26" t="str">
        <f>IF(INDEX(products!$A$1:$G$49,MATCH(orders!$D761,products!$A$1:$A$49,0),MATCH(orders!J$1,products!$A$1:$G$1,0))="M","Medium",IF(INDEX(products!$A$1:$G$49,MATCH(orders!$D761,products!$A$1:$A$49,0),MATCH(orders!J$1,products!$A$1:$G$1,0))="L","Light","Dark"))</f>
        <v>Dark</v>
      </c>
      <c r="K761" s="27">
        <f>INDEX(products!$A$1:$G$49,MATCH(orders!$D761,products!$A$1:$A$49,0),MATCH(orders!K$1,products!$A$1:$G$1,0))</f>
        <v>2.5</v>
      </c>
      <c r="L761" s="28">
        <f>INDEX(products!$A$1:$G$49,MATCH(orders!$D761,products!$A$1:$A$49,0),MATCH(orders!L$1,products!$A$1:$G$1,0))</f>
        <v>29.784999999999997</v>
      </c>
      <c r="M761" s="21">
        <f>E761*L761</f>
        <v>29.784999999999997</v>
      </c>
      <c r="N761" s="7" t="str">
        <f>VLOOKUP(orders!$F761,customers!B$1:I$1001,8,FALSE)</f>
        <v>Yes</v>
      </c>
    </row>
    <row r="762" spans="1:14" x14ac:dyDescent="0.3">
      <c r="A762" s="12" t="s">
        <v>4787</v>
      </c>
      <c r="B762" s="18">
        <v>44189</v>
      </c>
      <c r="C762" s="12" t="s">
        <v>4788</v>
      </c>
      <c r="D762" s="6" t="s">
        <v>6176</v>
      </c>
      <c r="E762" s="12">
        <v>5</v>
      </c>
      <c r="F762" s="12" t="str">
        <f>VLOOKUP(C762,customers!A$1:I$1001,2,FALSE)</f>
        <v>Arlana Ferrea</v>
      </c>
      <c r="G762" s="12" t="str">
        <f>IF(VLOOKUP(C762,customers!A$1:I$1001,3,FALSE)=0," ",VLOOKUP(C762,customers!A$1:I$1001,3,FALSE))</f>
        <v>aferreal4@wikia.com</v>
      </c>
      <c r="H762" s="12" t="str">
        <f>VLOOKUP(C762,customers!A$1:I$1001,7,FALSE)</f>
        <v>United States</v>
      </c>
      <c r="I762" s="15" t="str">
        <f>IF(INDEX(products!$A$1:$G$49,MATCH(orders!$D762,products!$A$1:$A$49,0),MATCH(orders!I$1,products!$A$1:$G$1,0))="Rob","Robusta",IF(INDEX(products!$A$1:$G$49,MATCH(orders!$D762,products!$A$1:$A$49,0),MATCH(orders!I$1,products!$A$1:$G$1,0))="Exc","Excelsa",IF(INDEX(products!$A$1:$G$49,MATCH(orders!$D762,products!$A$1:$A$49,0),MATCH(orders!I$1,products!$A$1:$G$1,0))="Ara","Arabica","Liberica")))</f>
        <v>Excelsa</v>
      </c>
      <c r="J762" s="15" t="str">
        <f>IF(INDEX(products!$A$1:$G$49,MATCH(orders!$D762,products!$A$1:$A$49,0),MATCH(orders!J$1,products!$A$1:$G$1,0))="M","Medium",IF(INDEX(products!$A$1:$G$49,MATCH(orders!$D762,products!$A$1:$A$49,0),MATCH(orders!J$1,products!$A$1:$G$1,0))="L","Light","Dark"))</f>
        <v>Light</v>
      </c>
      <c r="K762" s="24">
        <f>INDEX(products!$A$1:$G$49,MATCH(orders!$D762,products!$A$1:$A$49,0),MATCH(orders!K$1,products!$A$1:$G$1,0))</f>
        <v>0.5</v>
      </c>
      <c r="L762" s="25">
        <f>INDEX(products!$A$1:$G$49,MATCH(orders!$D762,products!$A$1:$A$49,0),MATCH(orders!L$1,products!$A$1:$G$1,0))</f>
        <v>8.91</v>
      </c>
      <c r="M762" s="22">
        <f>E762*L762</f>
        <v>44.55</v>
      </c>
      <c r="N762" s="6" t="str">
        <f>VLOOKUP(orders!$F762,customers!B$1:I$1001,8,FALSE)</f>
        <v>No</v>
      </c>
    </row>
    <row r="763" spans="1:14" x14ac:dyDescent="0.3">
      <c r="A763" s="2" t="s">
        <v>4792</v>
      </c>
      <c r="B763" s="17">
        <v>43714</v>
      </c>
      <c r="C763" s="2" t="s">
        <v>4793</v>
      </c>
      <c r="D763" s="7" t="s">
        <v>6171</v>
      </c>
      <c r="E763" s="2">
        <v>6</v>
      </c>
      <c r="F763" s="2" t="str">
        <f>VLOOKUP(C763,customers!A$1:I$1001,2,FALSE)</f>
        <v>Chuck Kendrick</v>
      </c>
      <c r="G763" s="2" t="str">
        <f>IF(VLOOKUP(C763,customers!A$1:I$1001,3,FALSE)=0," ",VLOOKUP(C763,customers!A$1:I$1001,3,FALSE))</f>
        <v>ckendrickl5@webnode.com</v>
      </c>
      <c r="H763" s="2" t="str">
        <f>VLOOKUP(C763,customers!A$1:I$1001,7,FALSE)</f>
        <v>United States</v>
      </c>
      <c r="I763" s="26" t="str">
        <f>IF(INDEX(products!$A$1:$G$49,MATCH(orders!$D763,products!$A$1:$A$49,0),MATCH(orders!I$1,products!$A$1:$G$1,0))="Rob","Robusta",IF(INDEX(products!$A$1:$G$49,MATCH(orders!$D763,products!$A$1:$A$49,0),MATCH(orders!I$1,products!$A$1:$G$1,0))="Exc","Excelsa",IF(INDEX(products!$A$1:$G$49,MATCH(orders!$D763,products!$A$1:$A$49,0),MATCH(orders!I$1,products!$A$1:$G$1,0))="Ara","Arabica","Liberica")))</f>
        <v>Excelsa</v>
      </c>
      <c r="J763" s="26" t="str">
        <f>IF(INDEX(products!$A$1:$G$49,MATCH(orders!$D763,products!$A$1:$A$49,0),MATCH(orders!J$1,products!$A$1:$G$1,0))="M","Medium",IF(INDEX(products!$A$1:$G$49,MATCH(orders!$D763,products!$A$1:$A$49,0),MATCH(orders!J$1,products!$A$1:$G$1,0))="L","Light","Dark"))</f>
        <v>Light</v>
      </c>
      <c r="K763" s="27">
        <f>INDEX(products!$A$1:$G$49,MATCH(orders!$D763,products!$A$1:$A$49,0),MATCH(orders!K$1,products!$A$1:$G$1,0))</f>
        <v>1</v>
      </c>
      <c r="L763" s="28">
        <f>INDEX(products!$A$1:$G$49,MATCH(orders!$D763,products!$A$1:$A$49,0),MATCH(orders!L$1,products!$A$1:$G$1,0))</f>
        <v>14.85</v>
      </c>
      <c r="M763" s="21">
        <f>E763*L763</f>
        <v>89.1</v>
      </c>
      <c r="N763" s="7" t="str">
        <f>VLOOKUP(orders!$F763,customers!B$1:I$1001,8,FALSE)</f>
        <v>Yes</v>
      </c>
    </row>
    <row r="764" spans="1:14" x14ac:dyDescent="0.3">
      <c r="A764" s="12" t="s">
        <v>4797</v>
      </c>
      <c r="B764" s="18">
        <v>43563</v>
      </c>
      <c r="C764" s="12" t="s">
        <v>4798</v>
      </c>
      <c r="D764" s="6" t="s">
        <v>6160</v>
      </c>
      <c r="E764" s="12">
        <v>5</v>
      </c>
      <c r="F764" s="12" t="str">
        <f>VLOOKUP(C764,customers!A$1:I$1001,2,FALSE)</f>
        <v>Sharona Danilchik</v>
      </c>
      <c r="G764" s="12" t="str">
        <f>IF(VLOOKUP(C764,customers!A$1:I$1001,3,FALSE)=0," ",VLOOKUP(C764,customers!A$1:I$1001,3,FALSE))</f>
        <v>sdanilchikl6@mit.edu</v>
      </c>
      <c r="H764" s="12" t="str">
        <f>VLOOKUP(C764,customers!A$1:I$1001,7,FALSE)</f>
        <v>United Kingdom</v>
      </c>
      <c r="I764" s="15" t="str">
        <f>IF(INDEX(products!$A$1:$G$49,MATCH(orders!$D764,products!$A$1:$A$49,0),MATCH(orders!I$1,products!$A$1:$G$1,0))="Rob","Robusta",IF(INDEX(products!$A$1:$G$49,MATCH(orders!$D764,products!$A$1:$A$49,0),MATCH(orders!I$1,products!$A$1:$G$1,0))="Exc","Excelsa",IF(INDEX(products!$A$1:$G$49,MATCH(orders!$D764,products!$A$1:$A$49,0),MATCH(orders!I$1,products!$A$1:$G$1,0))="Ara","Arabica","Liberica")))</f>
        <v>Liberica</v>
      </c>
      <c r="J764" s="15" t="str">
        <f>IF(INDEX(products!$A$1:$G$49,MATCH(orders!$D764,products!$A$1:$A$49,0),MATCH(orders!J$1,products!$A$1:$G$1,0))="M","Medium",IF(INDEX(products!$A$1:$G$49,MATCH(orders!$D764,products!$A$1:$A$49,0),MATCH(orders!J$1,products!$A$1:$G$1,0))="L","Light","Dark"))</f>
        <v>Medium</v>
      </c>
      <c r="K764" s="24">
        <f>INDEX(products!$A$1:$G$49,MATCH(orders!$D764,products!$A$1:$A$49,0),MATCH(orders!K$1,products!$A$1:$G$1,0))</f>
        <v>0.5</v>
      </c>
      <c r="L764" s="25">
        <f>INDEX(products!$A$1:$G$49,MATCH(orders!$D764,products!$A$1:$A$49,0),MATCH(orders!L$1,products!$A$1:$G$1,0))</f>
        <v>8.73</v>
      </c>
      <c r="M764" s="22">
        <f>E764*L764</f>
        <v>43.650000000000006</v>
      </c>
      <c r="N764" s="6" t="str">
        <f>VLOOKUP(orders!$F764,customers!B$1:I$1001,8,FALSE)</f>
        <v>No</v>
      </c>
    </row>
    <row r="765" spans="1:14" x14ac:dyDescent="0.3">
      <c r="A765" s="2" t="s">
        <v>4803</v>
      </c>
      <c r="B765" s="17">
        <v>44587</v>
      </c>
      <c r="C765" s="2" t="s">
        <v>4804</v>
      </c>
      <c r="D765" s="7" t="s">
        <v>6180</v>
      </c>
      <c r="E765" s="2">
        <v>3</v>
      </c>
      <c r="F765" s="2" t="str">
        <f>VLOOKUP(C765,customers!A$1:I$1001,2,FALSE)</f>
        <v>Sarajane Potter</v>
      </c>
      <c r="G765" s="2" t="str">
        <f>IF(VLOOKUP(C765,customers!A$1:I$1001,3,FALSE)=0," ",VLOOKUP(C765,customers!A$1:I$1001,3,FALSE))</f>
        <v xml:space="preserve"> </v>
      </c>
      <c r="H765" s="2" t="str">
        <f>VLOOKUP(C765,customers!A$1:I$1001,7,FALSE)</f>
        <v>United States</v>
      </c>
      <c r="I765" s="26" t="str">
        <f>IF(INDEX(products!$A$1:$G$49,MATCH(orders!$D765,products!$A$1:$A$49,0),MATCH(orders!I$1,products!$A$1:$G$1,0))="Rob","Robusta",IF(INDEX(products!$A$1:$G$49,MATCH(orders!$D765,products!$A$1:$A$49,0),MATCH(orders!I$1,products!$A$1:$G$1,0))="Exc","Excelsa",IF(INDEX(products!$A$1:$G$49,MATCH(orders!$D765,products!$A$1:$A$49,0),MATCH(orders!I$1,products!$A$1:$G$1,0))="Ara","Arabica","Liberica")))</f>
        <v>Arabica</v>
      </c>
      <c r="J765" s="26" t="str">
        <f>IF(INDEX(products!$A$1:$G$49,MATCH(orders!$D765,products!$A$1:$A$49,0),MATCH(orders!J$1,products!$A$1:$G$1,0))="M","Medium",IF(INDEX(products!$A$1:$G$49,MATCH(orders!$D765,products!$A$1:$A$49,0),MATCH(orders!J$1,products!$A$1:$G$1,0))="L","Light","Dark"))</f>
        <v>Light</v>
      </c>
      <c r="K765" s="27">
        <f>INDEX(products!$A$1:$G$49,MATCH(orders!$D765,products!$A$1:$A$49,0),MATCH(orders!K$1,products!$A$1:$G$1,0))</f>
        <v>0.5</v>
      </c>
      <c r="L765" s="28">
        <f>INDEX(products!$A$1:$G$49,MATCH(orders!$D765,products!$A$1:$A$49,0),MATCH(orders!L$1,products!$A$1:$G$1,0))</f>
        <v>7.77</v>
      </c>
      <c r="M765" s="21">
        <f>E765*L765</f>
        <v>23.31</v>
      </c>
      <c r="N765" s="7" t="str">
        <f>VLOOKUP(orders!$F765,customers!B$1:I$1001,8,FALSE)</f>
        <v>No</v>
      </c>
    </row>
    <row r="766" spans="1:14" x14ac:dyDescent="0.3">
      <c r="A766" s="12" t="s">
        <v>4808</v>
      </c>
      <c r="B766" s="18">
        <v>43797</v>
      </c>
      <c r="C766" s="12" t="s">
        <v>4809</v>
      </c>
      <c r="D766" s="6" t="s">
        <v>6182</v>
      </c>
      <c r="E766" s="12">
        <v>6</v>
      </c>
      <c r="F766" s="12" t="str">
        <f>VLOOKUP(C766,customers!A$1:I$1001,2,FALSE)</f>
        <v>Bobby Folomkin</v>
      </c>
      <c r="G766" s="12" t="str">
        <f>IF(VLOOKUP(C766,customers!A$1:I$1001,3,FALSE)=0," ",VLOOKUP(C766,customers!A$1:I$1001,3,FALSE))</f>
        <v>bfolomkinl8@yolasite.com</v>
      </c>
      <c r="H766" s="12" t="str">
        <f>VLOOKUP(C766,customers!A$1:I$1001,7,FALSE)</f>
        <v>United States</v>
      </c>
      <c r="I766" s="15" t="str">
        <f>IF(INDEX(products!$A$1:$G$49,MATCH(orders!$D766,products!$A$1:$A$49,0),MATCH(orders!I$1,products!$A$1:$G$1,0))="Rob","Robusta",IF(INDEX(products!$A$1:$G$49,MATCH(orders!$D766,products!$A$1:$A$49,0),MATCH(orders!I$1,products!$A$1:$G$1,0))="Exc","Excelsa",IF(INDEX(products!$A$1:$G$49,MATCH(orders!$D766,products!$A$1:$A$49,0),MATCH(orders!I$1,products!$A$1:$G$1,0))="Ara","Arabica","Liberica")))</f>
        <v>Arabica</v>
      </c>
      <c r="J766" s="15" t="str">
        <f>IF(INDEX(products!$A$1:$G$49,MATCH(orders!$D766,products!$A$1:$A$49,0),MATCH(orders!J$1,products!$A$1:$G$1,0))="M","Medium",IF(INDEX(products!$A$1:$G$49,MATCH(orders!$D766,products!$A$1:$A$49,0),MATCH(orders!J$1,products!$A$1:$G$1,0))="L","Light","Dark"))</f>
        <v>Light</v>
      </c>
      <c r="K766" s="24">
        <f>INDEX(products!$A$1:$G$49,MATCH(orders!$D766,products!$A$1:$A$49,0),MATCH(orders!K$1,products!$A$1:$G$1,0))</f>
        <v>2.5</v>
      </c>
      <c r="L766" s="25">
        <f>INDEX(products!$A$1:$G$49,MATCH(orders!$D766,products!$A$1:$A$49,0),MATCH(orders!L$1,products!$A$1:$G$1,0))</f>
        <v>29.784999999999997</v>
      </c>
      <c r="M766" s="22">
        <f>E766*L766</f>
        <v>178.70999999999998</v>
      </c>
      <c r="N766" s="6" t="str">
        <f>VLOOKUP(orders!$F766,customers!B$1:I$1001,8,FALSE)</f>
        <v>Yes</v>
      </c>
    </row>
    <row r="767" spans="1:14" x14ac:dyDescent="0.3">
      <c r="A767" s="2" t="s">
        <v>4814</v>
      </c>
      <c r="B767" s="17">
        <v>43667</v>
      </c>
      <c r="C767" s="2" t="s">
        <v>4815</v>
      </c>
      <c r="D767" s="7" t="s">
        <v>6138</v>
      </c>
      <c r="E767" s="2">
        <v>6</v>
      </c>
      <c r="F767" s="2" t="str">
        <f>VLOOKUP(C767,customers!A$1:I$1001,2,FALSE)</f>
        <v>Rafferty Pursglove</v>
      </c>
      <c r="G767" s="2" t="str">
        <f>IF(VLOOKUP(C767,customers!A$1:I$1001,3,FALSE)=0," ",VLOOKUP(C767,customers!A$1:I$1001,3,FALSE))</f>
        <v>rpursglovel9@biblegateway.com</v>
      </c>
      <c r="H767" s="2" t="str">
        <f>VLOOKUP(C767,customers!A$1:I$1001,7,FALSE)</f>
        <v>United States</v>
      </c>
      <c r="I767" s="26" t="str">
        <f>IF(INDEX(products!$A$1:$G$49,MATCH(orders!$D767,products!$A$1:$A$49,0),MATCH(orders!I$1,products!$A$1:$G$1,0))="Rob","Robusta",IF(INDEX(products!$A$1:$G$49,MATCH(orders!$D767,products!$A$1:$A$49,0),MATCH(orders!I$1,products!$A$1:$G$1,0))="Exc","Excelsa",IF(INDEX(products!$A$1:$G$49,MATCH(orders!$D767,products!$A$1:$A$49,0),MATCH(orders!I$1,products!$A$1:$G$1,0))="Ara","Arabica","Liberica")))</f>
        <v>Robusta</v>
      </c>
      <c r="J767" s="26" t="str">
        <f>IF(INDEX(products!$A$1:$G$49,MATCH(orders!$D767,products!$A$1:$A$49,0),MATCH(orders!J$1,products!$A$1:$G$1,0))="M","Medium",IF(INDEX(products!$A$1:$G$49,MATCH(orders!$D767,products!$A$1:$A$49,0),MATCH(orders!J$1,products!$A$1:$G$1,0))="L","Light","Dark"))</f>
        <v>Medium</v>
      </c>
      <c r="K767" s="27">
        <f>INDEX(products!$A$1:$G$49,MATCH(orders!$D767,products!$A$1:$A$49,0),MATCH(orders!K$1,products!$A$1:$G$1,0))</f>
        <v>1</v>
      </c>
      <c r="L767" s="28">
        <f>INDEX(products!$A$1:$G$49,MATCH(orders!$D767,products!$A$1:$A$49,0),MATCH(orders!L$1,products!$A$1:$G$1,0))</f>
        <v>9.9499999999999993</v>
      </c>
      <c r="M767" s="21">
        <f>E767*L767</f>
        <v>59.699999999999996</v>
      </c>
      <c r="N767" s="7" t="str">
        <f>VLOOKUP(orders!$F767,customers!B$1:I$1001,8,FALSE)</f>
        <v>Yes</v>
      </c>
    </row>
    <row r="768" spans="1:14" x14ac:dyDescent="0.3">
      <c r="A768" s="12" t="s">
        <v>4814</v>
      </c>
      <c r="B768" s="18">
        <v>43667</v>
      </c>
      <c r="C768" s="12" t="s">
        <v>4815</v>
      </c>
      <c r="D768" s="6" t="s">
        <v>6180</v>
      </c>
      <c r="E768" s="12">
        <v>2</v>
      </c>
      <c r="F768" s="12" t="str">
        <f>VLOOKUP(C768,customers!A$1:I$1001,2,FALSE)</f>
        <v>Rafferty Pursglove</v>
      </c>
      <c r="G768" s="12" t="str">
        <f>IF(VLOOKUP(C768,customers!A$1:I$1001,3,FALSE)=0," ",VLOOKUP(C768,customers!A$1:I$1001,3,FALSE))</f>
        <v>rpursglovel9@biblegateway.com</v>
      </c>
      <c r="H768" s="12" t="str">
        <f>VLOOKUP(C768,customers!A$1:I$1001,7,FALSE)</f>
        <v>United States</v>
      </c>
      <c r="I768" s="15" t="str">
        <f>IF(INDEX(products!$A$1:$G$49,MATCH(orders!$D768,products!$A$1:$A$49,0),MATCH(orders!I$1,products!$A$1:$G$1,0))="Rob","Robusta",IF(INDEX(products!$A$1:$G$49,MATCH(orders!$D768,products!$A$1:$A$49,0),MATCH(orders!I$1,products!$A$1:$G$1,0))="Exc","Excelsa",IF(INDEX(products!$A$1:$G$49,MATCH(orders!$D768,products!$A$1:$A$49,0),MATCH(orders!I$1,products!$A$1:$G$1,0))="Ara","Arabica","Liberica")))</f>
        <v>Arabica</v>
      </c>
      <c r="J768" s="15" t="str">
        <f>IF(INDEX(products!$A$1:$G$49,MATCH(orders!$D768,products!$A$1:$A$49,0),MATCH(orders!J$1,products!$A$1:$G$1,0))="M","Medium",IF(INDEX(products!$A$1:$G$49,MATCH(orders!$D768,products!$A$1:$A$49,0),MATCH(orders!J$1,products!$A$1:$G$1,0))="L","Light","Dark"))</f>
        <v>Light</v>
      </c>
      <c r="K768" s="24">
        <f>INDEX(products!$A$1:$G$49,MATCH(orders!$D768,products!$A$1:$A$49,0),MATCH(orders!K$1,products!$A$1:$G$1,0))</f>
        <v>0.5</v>
      </c>
      <c r="L768" s="25">
        <f>INDEX(products!$A$1:$G$49,MATCH(orders!$D768,products!$A$1:$A$49,0),MATCH(orders!L$1,products!$A$1:$G$1,0))</f>
        <v>7.77</v>
      </c>
      <c r="M768" s="22">
        <f>E768*L768</f>
        <v>15.54</v>
      </c>
      <c r="N768" s="6" t="str">
        <f>VLOOKUP(orders!$F768,customers!B$1:I$1001,8,FALSE)</f>
        <v>Yes</v>
      </c>
    </row>
    <row r="769" spans="1:14" x14ac:dyDescent="0.3">
      <c r="A769" s="2" t="s">
        <v>4825</v>
      </c>
      <c r="B769" s="17">
        <v>44267</v>
      </c>
      <c r="C769" s="2" t="s">
        <v>4759</v>
      </c>
      <c r="D769" s="7" t="s">
        <v>6182</v>
      </c>
      <c r="E769" s="2">
        <v>3</v>
      </c>
      <c r="F769" s="2" t="str">
        <f>VLOOKUP(C769,customers!A$1:I$1001,2,FALSE)</f>
        <v>Foster Constance</v>
      </c>
      <c r="G769" s="2" t="str">
        <f>IF(VLOOKUP(C769,customers!A$1:I$1001,3,FALSE)=0," ",VLOOKUP(C769,customers!A$1:I$1001,3,FALSE))</f>
        <v>fconstancekz@ifeng.com</v>
      </c>
      <c r="H769" s="2" t="str">
        <f>VLOOKUP(C769,customers!A$1:I$1001,7,FALSE)</f>
        <v>United States</v>
      </c>
      <c r="I769" s="26" t="str">
        <f>IF(INDEX(products!$A$1:$G$49,MATCH(orders!$D769,products!$A$1:$A$49,0),MATCH(orders!I$1,products!$A$1:$G$1,0))="Rob","Robusta",IF(INDEX(products!$A$1:$G$49,MATCH(orders!$D769,products!$A$1:$A$49,0),MATCH(orders!I$1,products!$A$1:$G$1,0))="Exc","Excelsa",IF(INDEX(products!$A$1:$G$49,MATCH(orders!$D769,products!$A$1:$A$49,0),MATCH(orders!I$1,products!$A$1:$G$1,0))="Ara","Arabica","Liberica")))</f>
        <v>Arabica</v>
      </c>
      <c r="J769" s="26" t="str">
        <f>IF(INDEX(products!$A$1:$G$49,MATCH(orders!$D769,products!$A$1:$A$49,0),MATCH(orders!J$1,products!$A$1:$G$1,0))="M","Medium",IF(INDEX(products!$A$1:$G$49,MATCH(orders!$D769,products!$A$1:$A$49,0),MATCH(orders!J$1,products!$A$1:$G$1,0))="L","Light","Dark"))</f>
        <v>Light</v>
      </c>
      <c r="K769" s="27">
        <f>INDEX(products!$A$1:$G$49,MATCH(orders!$D769,products!$A$1:$A$49,0),MATCH(orders!K$1,products!$A$1:$G$1,0))</f>
        <v>2.5</v>
      </c>
      <c r="L769" s="28">
        <f>INDEX(products!$A$1:$G$49,MATCH(orders!$D769,products!$A$1:$A$49,0),MATCH(orders!L$1,products!$A$1:$G$1,0))</f>
        <v>29.784999999999997</v>
      </c>
      <c r="M769" s="21">
        <f>E769*L769</f>
        <v>89.35499999999999</v>
      </c>
      <c r="N769" s="7" t="str">
        <f>VLOOKUP(orders!$F769,customers!B$1:I$1001,8,FALSE)</f>
        <v>No</v>
      </c>
    </row>
    <row r="770" spans="1:14" x14ac:dyDescent="0.3">
      <c r="A770" s="12" t="s">
        <v>4831</v>
      </c>
      <c r="B770" s="18">
        <v>44562</v>
      </c>
      <c r="C770" s="12" t="s">
        <v>4759</v>
      </c>
      <c r="D770" s="6" t="s">
        <v>6179</v>
      </c>
      <c r="E770" s="12">
        <v>2</v>
      </c>
      <c r="F770" s="12" t="str">
        <f>VLOOKUP(C770,customers!A$1:I$1001,2,FALSE)</f>
        <v>Foster Constance</v>
      </c>
      <c r="G770" s="12" t="str">
        <f>IF(VLOOKUP(C770,customers!A$1:I$1001,3,FALSE)=0," ",VLOOKUP(C770,customers!A$1:I$1001,3,FALSE))</f>
        <v>fconstancekz@ifeng.com</v>
      </c>
      <c r="H770" s="12" t="str">
        <f>VLOOKUP(C770,customers!A$1:I$1001,7,FALSE)</f>
        <v>United States</v>
      </c>
      <c r="I770" s="15" t="str">
        <f>IF(INDEX(products!$A$1:$G$49,MATCH(orders!$D770,products!$A$1:$A$49,0),MATCH(orders!I$1,products!$A$1:$G$1,0))="Rob","Robusta",IF(INDEX(products!$A$1:$G$49,MATCH(orders!$D770,products!$A$1:$A$49,0),MATCH(orders!I$1,products!$A$1:$G$1,0))="Exc","Excelsa",IF(INDEX(products!$A$1:$G$49,MATCH(orders!$D770,products!$A$1:$A$49,0),MATCH(orders!I$1,products!$A$1:$G$1,0))="Ara","Arabica","Liberica")))</f>
        <v>Robusta</v>
      </c>
      <c r="J770" s="15" t="str">
        <f>IF(INDEX(products!$A$1:$G$49,MATCH(orders!$D770,products!$A$1:$A$49,0),MATCH(orders!J$1,products!$A$1:$G$1,0))="M","Medium",IF(INDEX(products!$A$1:$G$49,MATCH(orders!$D770,products!$A$1:$A$49,0),MATCH(orders!J$1,products!$A$1:$G$1,0))="L","Light","Dark"))</f>
        <v>Light</v>
      </c>
      <c r="K770" s="24">
        <f>INDEX(products!$A$1:$G$49,MATCH(orders!$D770,products!$A$1:$A$49,0),MATCH(orders!K$1,products!$A$1:$G$1,0))</f>
        <v>1</v>
      </c>
      <c r="L770" s="25">
        <f>INDEX(products!$A$1:$G$49,MATCH(orders!$D770,products!$A$1:$A$49,0),MATCH(orders!L$1,products!$A$1:$G$1,0))</f>
        <v>11.95</v>
      </c>
      <c r="M770" s="22">
        <f>E770*L770</f>
        <v>23.9</v>
      </c>
      <c r="N770" s="6" t="str">
        <f>VLOOKUP(orders!$F770,customers!B$1:I$1001,8,FALSE)</f>
        <v>No</v>
      </c>
    </row>
    <row r="771" spans="1:14" x14ac:dyDescent="0.3">
      <c r="A771" s="2" t="s">
        <v>4836</v>
      </c>
      <c r="B771" s="17">
        <v>43912</v>
      </c>
      <c r="C771" s="2" t="s">
        <v>4837</v>
      </c>
      <c r="D771" s="7" t="s">
        <v>6151</v>
      </c>
      <c r="E771" s="2">
        <v>6</v>
      </c>
      <c r="F771" s="2" t="str">
        <f>VLOOKUP(C771,customers!A$1:I$1001,2,FALSE)</f>
        <v>Dalia Eburah</v>
      </c>
      <c r="G771" s="2" t="str">
        <f>IF(VLOOKUP(C771,customers!A$1:I$1001,3,FALSE)=0," ",VLOOKUP(C771,customers!A$1:I$1001,3,FALSE))</f>
        <v>deburahld@google.co.jp</v>
      </c>
      <c r="H771" s="2" t="str">
        <f>VLOOKUP(C771,customers!A$1:I$1001,7,FALSE)</f>
        <v>United Kingdom</v>
      </c>
      <c r="I771" s="26" t="str">
        <f>IF(INDEX(products!$A$1:$G$49,MATCH(orders!$D771,products!$A$1:$A$49,0),MATCH(orders!I$1,products!$A$1:$G$1,0))="Rob","Robusta",IF(INDEX(products!$A$1:$G$49,MATCH(orders!$D771,products!$A$1:$A$49,0),MATCH(orders!I$1,products!$A$1:$G$1,0))="Exc","Excelsa",IF(INDEX(products!$A$1:$G$49,MATCH(orders!$D771,products!$A$1:$A$49,0),MATCH(orders!I$1,products!$A$1:$G$1,0))="Ara","Arabica","Liberica")))</f>
        <v>Robusta</v>
      </c>
      <c r="J771" s="26" t="str">
        <f>IF(INDEX(products!$A$1:$G$49,MATCH(orders!$D771,products!$A$1:$A$49,0),MATCH(orders!J$1,products!$A$1:$G$1,0))="M","Medium",IF(INDEX(products!$A$1:$G$49,MATCH(orders!$D771,products!$A$1:$A$49,0),MATCH(orders!J$1,products!$A$1:$G$1,0))="L","Light","Dark"))</f>
        <v>Medium</v>
      </c>
      <c r="K771" s="27">
        <f>INDEX(products!$A$1:$G$49,MATCH(orders!$D771,products!$A$1:$A$49,0),MATCH(orders!K$1,products!$A$1:$G$1,0))</f>
        <v>2.5</v>
      </c>
      <c r="L771" s="28">
        <f>INDEX(products!$A$1:$G$49,MATCH(orders!$D771,products!$A$1:$A$49,0),MATCH(orders!L$1,products!$A$1:$G$1,0))</f>
        <v>22.884999999999998</v>
      </c>
      <c r="M771" s="21">
        <f>E771*L771</f>
        <v>137.31</v>
      </c>
      <c r="N771" s="7" t="str">
        <f>VLOOKUP(orders!$F771,customers!B$1:I$1001,8,FALSE)</f>
        <v>No</v>
      </c>
    </row>
    <row r="772" spans="1:14" x14ac:dyDescent="0.3">
      <c r="A772" s="12" t="s">
        <v>4842</v>
      </c>
      <c r="B772" s="18">
        <v>44092</v>
      </c>
      <c r="C772" s="12" t="s">
        <v>4843</v>
      </c>
      <c r="D772" s="6" t="s">
        <v>6147</v>
      </c>
      <c r="E772" s="12">
        <v>1</v>
      </c>
      <c r="F772" s="12" t="str">
        <f>VLOOKUP(C772,customers!A$1:I$1001,2,FALSE)</f>
        <v>Martie Brimilcombe</v>
      </c>
      <c r="G772" s="12" t="str">
        <f>IF(VLOOKUP(C772,customers!A$1:I$1001,3,FALSE)=0," ",VLOOKUP(C772,customers!A$1:I$1001,3,FALSE))</f>
        <v>mbrimilcombele@cnn.com</v>
      </c>
      <c r="H772" s="12" t="str">
        <f>VLOOKUP(C772,customers!A$1:I$1001,7,FALSE)</f>
        <v>United States</v>
      </c>
      <c r="I772" s="15" t="str">
        <f>IF(INDEX(products!$A$1:$G$49,MATCH(orders!$D772,products!$A$1:$A$49,0),MATCH(orders!I$1,products!$A$1:$G$1,0))="Rob","Robusta",IF(INDEX(products!$A$1:$G$49,MATCH(orders!$D772,products!$A$1:$A$49,0),MATCH(orders!I$1,products!$A$1:$G$1,0))="Exc","Excelsa",IF(INDEX(products!$A$1:$G$49,MATCH(orders!$D772,products!$A$1:$A$49,0),MATCH(orders!I$1,products!$A$1:$G$1,0))="Ara","Arabica","Liberica")))</f>
        <v>Arabica</v>
      </c>
      <c r="J772" s="15" t="str">
        <f>IF(INDEX(products!$A$1:$G$49,MATCH(orders!$D772,products!$A$1:$A$49,0),MATCH(orders!J$1,products!$A$1:$G$1,0))="M","Medium",IF(INDEX(products!$A$1:$G$49,MATCH(orders!$D772,products!$A$1:$A$49,0),MATCH(orders!J$1,products!$A$1:$G$1,0))="L","Light","Dark"))</f>
        <v>Dark</v>
      </c>
      <c r="K772" s="24">
        <f>INDEX(products!$A$1:$G$49,MATCH(orders!$D772,products!$A$1:$A$49,0),MATCH(orders!K$1,products!$A$1:$G$1,0))</f>
        <v>1</v>
      </c>
      <c r="L772" s="25">
        <f>INDEX(products!$A$1:$G$49,MATCH(orders!$D772,products!$A$1:$A$49,0),MATCH(orders!L$1,products!$A$1:$G$1,0))</f>
        <v>9.9499999999999993</v>
      </c>
      <c r="M772" s="22">
        <f>E772*L772</f>
        <v>9.9499999999999993</v>
      </c>
      <c r="N772" s="6" t="str">
        <f>VLOOKUP(orders!$F772,customers!B$1:I$1001,8,FALSE)</f>
        <v>No</v>
      </c>
    </row>
    <row r="773" spans="1:14" x14ac:dyDescent="0.3">
      <c r="A773" s="2" t="s">
        <v>4847</v>
      </c>
      <c r="B773" s="17">
        <v>43468</v>
      </c>
      <c r="C773" s="2" t="s">
        <v>4848</v>
      </c>
      <c r="D773" s="7" t="s">
        <v>6173</v>
      </c>
      <c r="E773" s="2">
        <v>3</v>
      </c>
      <c r="F773" s="2" t="str">
        <f>VLOOKUP(C773,customers!A$1:I$1001,2,FALSE)</f>
        <v>Suzanna Bollam</v>
      </c>
      <c r="G773" s="2" t="str">
        <f>IF(VLOOKUP(C773,customers!A$1:I$1001,3,FALSE)=0," ",VLOOKUP(C773,customers!A$1:I$1001,3,FALSE))</f>
        <v>sbollamlf@list-manage.com</v>
      </c>
      <c r="H773" s="2" t="str">
        <f>VLOOKUP(C773,customers!A$1:I$1001,7,FALSE)</f>
        <v>United States</v>
      </c>
      <c r="I773" s="26" t="str">
        <f>IF(INDEX(products!$A$1:$G$49,MATCH(orders!$D773,products!$A$1:$A$49,0),MATCH(orders!I$1,products!$A$1:$G$1,0))="Rob","Robusta",IF(INDEX(products!$A$1:$G$49,MATCH(orders!$D773,products!$A$1:$A$49,0),MATCH(orders!I$1,products!$A$1:$G$1,0))="Exc","Excelsa",IF(INDEX(products!$A$1:$G$49,MATCH(orders!$D773,products!$A$1:$A$49,0),MATCH(orders!I$1,products!$A$1:$G$1,0))="Ara","Arabica","Liberica")))</f>
        <v>Robusta</v>
      </c>
      <c r="J773" s="26" t="str">
        <f>IF(INDEX(products!$A$1:$G$49,MATCH(orders!$D773,products!$A$1:$A$49,0),MATCH(orders!J$1,products!$A$1:$G$1,0))="M","Medium",IF(INDEX(products!$A$1:$G$49,MATCH(orders!$D773,products!$A$1:$A$49,0),MATCH(orders!J$1,products!$A$1:$G$1,0))="L","Light","Dark"))</f>
        <v>Light</v>
      </c>
      <c r="K773" s="27">
        <f>INDEX(products!$A$1:$G$49,MATCH(orders!$D773,products!$A$1:$A$49,0),MATCH(orders!K$1,products!$A$1:$G$1,0))</f>
        <v>0.5</v>
      </c>
      <c r="L773" s="28">
        <f>INDEX(products!$A$1:$G$49,MATCH(orders!$D773,products!$A$1:$A$49,0),MATCH(orders!L$1,products!$A$1:$G$1,0))</f>
        <v>7.169999999999999</v>
      </c>
      <c r="M773" s="21">
        <f>E773*L773</f>
        <v>21.509999999999998</v>
      </c>
      <c r="N773" s="7" t="str">
        <f>VLOOKUP(orders!$F773,customers!B$1:I$1001,8,FALSE)</f>
        <v>No</v>
      </c>
    </row>
    <row r="774" spans="1:14" x14ac:dyDescent="0.3">
      <c r="A774" s="12" t="s">
        <v>4853</v>
      </c>
      <c r="B774" s="18">
        <v>44468</v>
      </c>
      <c r="C774" s="12" t="s">
        <v>4854</v>
      </c>
      <c r="D774" s="6" t="s">
        <v>6141</v>
      </c>
      <c r="E774" s="12">
        <v>6</v>
      </c>
      <c r="F774" s="12" t="str">
        <f>VLOOKUP(C774,customers!A$1:I$1001,2,FALSE)</f>
        <v>Mellisa Mebes</v>
      </c>
      <c r="G774" s="12" t="str">
        <f>IF(VLOOKUP(C774,customers!A$1:I$1001,3,FALSE)=0," ",VLOOKUP(C774,customers!A$1:I$1001,3,FALSE))</f>
        <v xml:space="preserve"> </v>
      </c>
      <c r="H774" s="12" t="str">
        <f>VLOOKUP(C774,customers!A$1:I$1001,7,FALSE)</f>
        <v>United States</v>
      </c>
      <c r="I774" s="15" t="str">
        <f>IF(INDEX(products!$A$1:$G$49,MATCH(orders!$D774,products!$A$1:$A$49,0),MATCH(orders!I$1,products!$A$1:$G$1,0))="Rob","Robusta",IF(INDEX(products!$A$1:$G$49,MATCH(orders!$D774,products!$A$1:$A$49,0),MATCH(orders!I$1,products!$A$1:$G$1,0))="Exc","Excelsa",IF(INDEX(products!$A$1:$G$49,MATCH(orders!$D774,products!$A$1:$A$49,0),MATCH(orders!I$1,products!$A$1:$G$1,0))="Ara","Arabica","Liberica")))</f>
        <v>Excelsa</v>
      </c>
      <c r="J774" s="15" t="str">
        <f>IF(INDEX(products!$A$1:$G$49,MATCH(orders!$D774,products!$A$1:$A$49,0),MATCH(orders!J$1,products!$A$1:$G$1,0))="M","Medium",IF(INDEX(products!$A$1:$G$49,MATCH(orders!$D774,products!$A$1:$A$49,0),MATCH(orders!J$1,products!$A$1:$G$1,0))="L","Light","Dark"))</f>
        <v>Medium</v>
      </c>
      <c r="K774" s="24">
        <f>INDEX(products!$A$1:$G$49,MATCH(orders!$D774,products!$A$1:$A$49,0),MATCH(orders!K$1,products!$A$1:$G$1,0))</f>
        <v>1</v>
      </c>
      <c r="L774" s="25">
        <f>INDEX(products!$A$1:$G$49,MATCH(orders!$D774,products!$A$1:$A$49,0),MATCH(orders!L$1,products!$A$1:$G$1,0))</f>
        <v>13.75</v>
      </c>
      <c r="M774" s="22">
        <f>E774*L774</f>
        <v>82.5</v>
      </c>
      <c r="N774" s="6" t="str">
        <f>VLOOKUP(orders!$F774,customers!B$1:I$1001,8,FALSE)</f>
        <v>No</v>
      </c>
    </row>
    <row r="775" spans="1:14" x14ac:dyDescent="0.3">
      <c r="A775" s="2" t="s">
        <v>4858</v>
      </c>
      <c r="B775" s="17">
        <v>44488</v>
      </c>
      <c r="C775" s="2" t="s">
        <v>4859</v>
      </c>
      <c r="D775" s="7" t="s">
        <v>6159</v>
      </c>
      <c r="E775" s="2">
        <v>2</v>
      </c>
      <c r="F775" s="2" t="str">
        <f>VLOOKUP(C775,customers!A$1:I$1001,2,FALSE)</f>
        <v>Alva Filipczak</v>
      </c>
      <c r="G775" s="2" t="str">
        <f>IF(VLOOKUP(C775,customers!A$1:I$1001,3,FALSE)=0," ",VLOOKUP(C775,customers!A$1:I$1001,3,FALSE))</f>
        <v>afilipczaklh@ning.com</v>
      </c>
      <c r="H775" s="2" t="str">
        <f>VLOOKUP(C775,customers!A$1:I$1001,7,FALSE)</f>
        <v>Ireland</v>
      </c>
      <c r="I775" s="26" t="str">
        <f>IF(INDEX(products!$A$1:$G$49,MATCH(orders!$D775,products!$A$1:$A$49,0),MATCH(orders!I$1,products!$A$1:$G$1,0))="Rob","Robusta",IF(INDEX(products!$A$1:$G$49,MATCH(orders!$D775,products!$A$1:$A$49,0),MATCH(orders!I$1,products!$A$1:$G$1,0))="Exc","Excelsa",IF(INDEX(products!$A$1:$G$49,MATCH(orders!$D775,products!$A$1:$A$49,0),MATCH(orders!I$1,products!$A$1:$G$1,0))="Ara","Arabica","Liberica")))</f>
        <v>Liberica</v>
      </c>
      <c r="J775" s="26" t="str">
        <f>IF(INDEX(products!$A$1:$G$49,MATCH(orders!$D775,products!$A$1:$A$49,0),MATCH(orders!J$1,products!$A$1:$G$1,0))="M","Medium",IF(INDEX(products!$A$1:$G$49,MATCH(orders!$D775,products!$A$1:$A$49,0),MATCH(orders!J$1,products!$A$1:$G$1,0))="L","Light","Dark"))</f>
        <v>Medium</v>
      </c>
      <c r="K775" s="27">
        <f>INDEX(products!$A$1:$G$49,MATCH(orders!$D775,products!$A$1:$A$49,0),MATCH(orders!K$1,products!$A$1:$G$1,0))</f>
        <v>0.2</v>
      </c>
      <c r="L775" s="28">
        <f>INDEX(products!$A$1:$G$49,MATCH(orders!$D775,products!$A$1:$A$49,0),MATCH(orders!L$1,products!$A$1:$G$1,0))</f>
        <v>4.3650000000000002</v>
      </c>
      <c r="M775" s="21">
        <f>E775*L775</f>
        <v>8.73</v>
      </c>
      <c r="N775" s="7" t="str">
        <f>VLOOKUP(orders!$F775,customers!B$1:I$1001,8,FALSE)</f>
        <v>No</v>
      </c>
    </row>
    <row r="776" spans="1:14" x14ac:dyDescent="0.3">
      <c r="A776" s="12" t="s">
        <v>4864</v>
      </c>
      <c r="B776" s="18">
        <v>44756</v>
      </c>
      <c r="C776" s="12" t="s">
        <v>4865</v>
      </c>
      <c r="D776" s="6" t="s">
        <v>6138</v>
      </c>
      <c r="E776" s="12">
        <v>2</v>
      </c>
      <c r="F776" s="12" t="str">
        <f>VLOOKUP(C776,customers!A$1:I$1001,2,FALSE)</f>
        <v>Dorette Hinemoor</v>
      </c>
      <c r="G776" s="12" t="str">
        <f>IF(VLOOKUP(C776,customers!A$1:I$1001,3,FALSE)=0," ",VLOOKUP(C776,customers!A$1:I$1001,3,FALSE))</f>
        <v xml:space="preserve"> </v>
      </c>
      <c r="H776" s="12" t="str">
        <f>VLOOKUP(C776,customers!A$1:I$1001,7,FALSE)</f>
        <v>United States</v>
      </c>
      <c r="I776" s="15" t="str">
        <f>IF(INDEX(products!$A$1:$G$49,MATCH(orders!$D776,products!$A$1:$A$49,0),MATCH(orders!I$1,products!$A$1:$G$1,0))="Rob","Robusta",IF(INDEX(products!$A$1:$G$49,MATCH(orders!$D776,products!$A$1:$A$49,0),MATCH(orders!I$1,products!$A$1:$G$1,0))="Exc","Excelsa",IF(INDEX(products!$A$1:$G$49,MATCH(orders!$D776,products!$A$1:$A$49,0),MATCH(orders!I$1,products!$A$1:$G$1,0))="Ara","Arabica","Liberica")))</f>
        <v>Robusta</v>
      </c>
      <c r="J776" s="15" t="str">
        <f>IF(INDEX(products!$A$1:$G$49,MATCH(orders!$D776,products!$A$1:$A$49,0),MATCH(orders!J$1,products!$A$1:$G$1,0))="M","Medium",IF(INDEX(products!$A$1:$G$49,MATCH(orders!$D776,products!$A$1:$A$49,0),MATCH(orders!J$1,products!$A$1:$G$1,0))="L","Light","Dark"))</f>
        <v>Medium</v>
      </c>
      <c r="K776" s="24">
        <f>INDEX(products!$A$1:$G$49,MATCH(orders!$D776,products!$A$1:$A$49,0),MATCH(orders!K$1,products!$A$1:$G$1,0))</f>
        <v>1</v>
      </c>
      <c r="L776" s="25">
        <f>INDEX(products!$A$1:$G$49,MATCH(orders!$D776,products!$A$1:$A$49,0),MATCH(orders!L$1,products!$A$1:$G$1,0))</f>
        <v>9.9499999999999993</v>
      </c>
      <c r="M776" s="22">
        <f>E776*L776</f>
        <v>19.899999999999999</v>
      </c>
      <c r="N776" s="6" t="str">
        <f>VLOOKUP(orders!$F776,customers!B$1:I$1001,8,FALSE)</f>
        <v>Yes</v>
      </c>
    </row>
    <row r="777" spans="1:14" x14ac:dyDescent="0.3">
      <c r="A777" s="2" t="s">
        <v>4869</v>
      </c>
      <c r="B777" s="17">
        <v>44396</v>
      </c>
      <c r="C777" s="2" t="s">
        <v>4870</v>
      </c>
      <c r="D777" s="7" t="s">
        <v>6176</v>
      </c>
      <c r="E777" s="2">
        <v>2</v>
      </c>
      <c r="F777" s="2" t="str">
        <f>VLOOKUP(C777,customers!A$1:I$1001,2,FALSE)</f>
        <v>Rhetta Elnaugh</v>
      </c>
      <c r="G777" s="2" t="str">
        <f>IF(VLOOKUP(C777,customers!A$1:I$1001,3,FALSE)=0," ",VLOOKUP(C777,customers!A$1:I$1001,3,FALSE))</f>
        <v>relnaughlj@comsenz.com</v>
      </c>
      <c r="H777" s="2" t="str">
        <f>VLOOKUP(C777,customers!A$1:I$1001,7,FALSE)</f>
        <v>United States</v>
      </c>
      <c r="I777" s="26" t="str">
        <f>IF(INDEX(products!$A$1:$G$49,MATCH(orders!$D777,products!$A$1:$A$49,0),MATCH(orders!I$1,products!$A$1:$G$1,0))="Rob","Robusta",IF(INDEX(products!$A$1:$G$49,MATCH(orders!$D777,products!$A$1:$A$49,0),MATCH(orders!I$1,products!$A$1:$G$1,0))="Exc","Excelsa",IF(INDEX(products!$A$1:$G$49,MATCH(orders!$D777,products!$A$1:$A$49,0),MATCH(orders!I$1,products!$A$1:$G$1,0))="Ara","Arabica","Liberica")))</f>
        <v>Excelsa</v>
      </c>
      <c r="J777" s="26" t="str">
        <f>IF(INDEX(products!$A$1:$G$49,MATCH(orders!$D777,products!$A$1:$A$49,0),MATCH(orders!J$1,products!$A$1:$G$1,0))="M","Medium",IF(INDEX(products!$A$1:$G$49,MATCH(orders!$D777,products!$A$1:$A$49,0),MATCH(orders!J$1,products!$A$1:$G$1,0))="L","Light","Dark"))</f>
        <v>Light</v>
      </c>
      <c r="K777" s="27">
        <f>INDEX(products!$A$1:$G$49,MATCH(orders!$D777,products!$A$1:$A$49,0),MATCH(orders!K$1,products!$A$1:$G$1,0))</f>
        <v>0.5</v>
      </c>
      <c r="L777" s="28">
        <f>INDEX(products!$A$1:$G$49,MATCH(orders!$D777,products!$A$1:$A$49,0),MATCH(orders!L$1,products!$A$1:$G$1,0))</f>
        <v>8.91</v>
      </c>
      <c r="M777" s="21">
        <f>E777*L777</f>
        <v>17.82</v>
      </c>
      <c r="N777" s="7" t="str">
        <f>VLOOKUP(orders!$F777,customers!B$1:I$1001,8,FALSE)</f>
        <v>Yes</v>
      </c>
    </row>
    <row r="778" spans="1:14" x14ac:dyDescent="0.3">
      <c r="A778" s="12" t="s">
        <v>4875</v>
      </c>
      <c r="B778" s="18">
        <v>44540</v>
      </c>
      <c r="C778" s="12" t="s">
        <v>4876</v>
      </c>
      <c r="D778" s="6" t="s">
        <v>6157</v>
      </c>
      <c r="E778" s="12">
        <v>3</v>
      </c>
      <c r="F778" s="12" t="str">
        <f>VLOOKUP(C778,customers!A$1:I$1001,2,FALSE)</f>
        <v>Jule Deehan</v>
      </c>
      <c r="G778" s="12" t="str">
        <f>IF(VLOOKUP(C778,customers!A$1:I$1001,3,FALSE)=0," ",VLOOKUP(C778,customers!A$1:I$1001,3,FALSE))</f>
        <v>jdeehanlk@about.me</v>
      </c>
      <c r="H778" s="12" t="str">
        <f>VLOOKUP(C778,customers!A$1:I$1001,7,FALSE)</f>
        <v>United States</v>
      </c>
      <c r="I778" s="15" t="str">
        <f>IF(INDEX(products!$A$1:$G$49,MATCH(orders!$D778,products!$A$1:$A$49,0),MATCH(orders!I$1,products!$A$1:$G$1,0))="Rob","Robusta",IF(INDEX(products!$A$1:$G$49,MATCH(orders!$D778,products!$A$1:$A$49,0),MATCH(orders!I$1,products!$A$1:$G$1,0))="Exc","Excelsa",IF(INDEX(products!$A$1:$G$49,MATCH(orders!$D778,products!$A$1:$A$49,0),MATCH(orders!I$1,products!$A$1:$G$1,0))="Ara","Arabica","Liberica")))</f>
        <v>Arabica</v>
      </c>
      <c r="J778" s="15" t="str">
        <f>IF(INDEX(products!$A$1:$G$49,MATCH(orders!$D778,products!$A$1:$A$49,0),MATCH(orders!J$1,products!$A$1:$G$1,0))="M","Medium",IF(INDEX(products!$A$1:$G$49,MATCH(orders!$D778,products!$A$1:$A$49,0),MATCH(orders!J$1,products!$A$1:$G$1,0))="L","Light","Dark"))</f>
        <v>Medium</v>
      </c>
      <c r="K778" s="24">
        <f>INDEX(products!$A$1:$G$49,MATCH(orders!$D778,products!$A$1:$A$49,0),MATCH(orders!K$1,products!$A$1:$G$1,0))</f>
        <v>0.5</v>
      </c>
      <c r="L778" s="25">
        <f>INDEX(products!$A$1:$G$49,MATCH(orders!$D778,products!$A$1:$A$49,0),MATCH(orders!L$1,products!$A$1:$G$1,0))</f>
        <v>6.75</v>
      </c>
      <c r="M778" s="22">
        <f>E778*L778</f>
        <v>20.25</v>
      </c>
      <c r="N778" s="6" t="str">
        <f>VLOOKUP(orders!$F778,customers!B$1:I$1001,8,FALSE)</f>
        <v>No</v>
      </c>
    </row>
    <row r="779" spans="1:14" x14ac:dyDescent="0.3">
      <c r="A779" s="2" t="s">
        <v>4881</v>
      </c>
      <c r="B779" s="17">
        <v>43541</v>
      </c>
      <c r="C779" s="2" t="s">
        <v>4882</v>
      </c>
      <c r="D779" s="7" t="s">
        <v>6182</v>
      </c>
      <c r="E779" s="2">
        <v>2</v>
      </c>
      <c r="F779" s="2" t="str">
        <f>VLOOKUP(C779,customers!A$1:I$1001,2,FALSE)</f>
        <v>Janella Eden</v>
      </c>
      <c r="G779" s="2" t="str">
        <f>IF(VLOOKUP(C779,customers!A$1:I$1001,3,FALSE)=0," ",VLOOKUP(C779,customers!A$1:I$1001,3,FALSE))</f>
        <v>jedenll@e-recht24.de</v>
      </c>
      <c r="H779" s="2" t="str">
        <f>VLOOKUP(C779,customers!A$1:I$1001,7,FALSE)</f>
        <v>United States</v>
      </c>
      <c r="I779" s="26" t="str">
        <f>IF(INDEX(products!$A$1:$G$49,MATCH(orders!$D779,products!$A$1:$A$49,0),MATCH(orders!I$1,products!$A$1:$G$1,0))="Rob","Robusta",IF(INDEX(products!$A$1:$G$49,MATCH(orders!$D779,products!$A$1:$A$49,0),MATCH(orders!I$1,products!$A$1:$G$1,0))="Exc","Excelsa",IF(INDEX(products!$A$1:$G$49,MATCH(orders!$D779,products!$A$1:$A$49,0),MATCH(orders!I$1,products!$A$1:$G$1,0))="Ara","Arabica","Liberica")))</f>
        <v>Arabica</v>
      </c>
      <c r="J779" s="26" t="str">
        <f>IF(INDEX(products!$A$1:$G$49,MATCH(orders!$D779,products!$A$1:$A$49,0),MATCH(orders!J$1,products!$A$1:$G$1,0))="M","Medium",IF(INDEX(products!$A$1:$G$49,MATCH(orders!$D779,products!$A$1:$A$49,0),MATCH(orders!J$1,products!$A$1:$G$1,0))="L","Light","Dark"))</f>
        <v>Light</v>
      </c>
      <c r="K779" s="27">
        <f>INDEX(products!$A$1:$G$49,MATCH(orders!$D779,products!$A$1:$A$49,0),MATCH(orders!K$1,products!$A$1:$G$1,0))</f>
        <v>2.5</v>
      </c>
      <c r="L779" s="28">
        <f>INDEX(products!$A$1:$G$49,MATCH(orders!$D779,products!$A$1:$A$49,0),MATCH(orders!L$1,products!$A$1:$G$1,0))</f>
        <v>29.784999999999997</v>
      </c>
      <c r="M779" s="21">
        <f>E779*L779</f>
        <v>59.569999999999993</v>
      </c>
      <c r="N779" s="7" t="str">
        <f>VLOOKUP(orders!$F779,customers!B$1:I$1001,8,FALSE)</f>
        <v>No</v>
      </c>
    </row>
    <row r="780" spans="1:14" x14ac:dyDescent="0.3">
      <c r="A780" s="12" t="s">
        <v>4886</v>
      </c>
      <c r="B780" s="18">
        <v>43889</v>
      </c>
      <c r="C780" s="12" t="s">
        <v>4933</v>
      </c>
      <c r="D780" s="6" t="s">
        <v>6161</v>
      </c>
      <c r="E780" s="12">
        <v>2</v>
      </c>
      <c r="F780" s="12" t="str">
        <f>VLOOKUP(C780,customers!A$1:I$1001,2,FALSE)</f>
        <v>Cam Jewster</v>
      </c>
      <c r="G780" s="12" t="str">
        <f>IF(VLOOKUP(C780,customers!A$1:I$1001,3,FALSE)=0," ",VLOOKUP(C780,customers!A$1:I$1001,3,FALSE))</f>
        <v>cjewsterlu@moonfruit.com</v>
      </c>
      <c r="H780" s="12" t="str">
        <f>VLOOKUP(C780,customers!A$1:I$1001,7,FALSE)</f>
        <v>United States</v>
      </c>
      <c r="I780" s="15" t="str">
        <f>IF(INDEX(products!$A$1:$G$49,MATCH(orders!$D780,products!$A$1:$A$49,0),MATCH(orders!I$1,products!$A$1:$G$1,0))="Rob","Robusta",IF(INDEX(products!$A$1:$G$49,MATCH(orders!$D780,products!$A$1:$A$49,0),MATCH(orders!I$1,products!$A$1:$G$1,0))="Exc","Excelsa",IF(INDEX(products!$A$1:$G$49,MATCH(orders!$D780,products!$A$1:$A$49,0),MATCH(orders!I$1,products!$A$1:$G$1,0))="Ara","Arabica","Liberica")))</f>
        <v>Liberica</v>
      </c>
      <c r="J780" s="15" t="str">
        <f>IF(INDEX(products!$A$1:$G$49,MATCH(orders!$D780,products!$A$1:$A$49,0),MATCH(orders!J$1,products!$A$1:$G$1,0))="M","Medium",IF(INDEX(products!$A$1:$G$49,MATCH(orders!$D780,products!$A$1:$A$49,0),MATCH(orders!J$1,products!$A$1:$G$1,0))="L","Light","Dark"))</f>
        <v>Light</v>
      </c>
      <c r="K780" s="24">
        <f>INDEX(products!$A$1:$G$49,MATCH(orders!$D780,products!$A$1:$A$49,0),MATCH(orders!K$1,products!$A$1:$G$1,0))</f>
        <v>0.5</v>
      </c>
      <c r="L780" s="25">
        <f>INDEX(products!$A$1:$G$49,MATCH(orders!$D780,products!$A$1:$A$49,0),MATCH(orders!L$1,products!$A$1:$G$1,0))</f>
        <v>9.51</v>
      </c>
      <c r="M780" s="22">
        <f>E780*L780</f>
        <v>19.02</v>
      </c>
      <c r="N780" s="6" t="str">
        <f>VLOOKUP(orders!$F780,customers!B$1:I$1001,8,FALSE)</f>
        <v>Yes</v>
      </c>
    </row>
    <row r="781" spans="1:14" x14ac:dyDescent="0.3">
      <c r="A781" s="2" t="s">
        <v>4892</v>
      </c>
      <c r="B781" s="17">
        <v>43985</v>
      </c>
      <c r="C781" s="2" t="s">
        <v>4893</v>
      </c>
      <c r="D781" s="7" t="s">
        <v>6143</v>
      </c>
      <c r="E781" s="2">
        <v>6</v>
      </c>
      <c r="F781" s="2" t="str">
        <f>VLOOKUP(C781,customers!A$1:I$1001,2,FALSE)</f>
        <v>Ugo Southerden</v>
      </c>
      <c r="G781" s="2" t="str">
        <f>IF(VLOOKUP(C781,customers!A$1:I$1001,3,FALSE)=0," ",VLOOKUP(C781,customers!A$1:I$1001,3,FALSE))</f>
        <v>usoutherdenln@hao123.com</v>
      </c>
      <c r="H781" s="2" t="str">
        <f>VLOOKUP(C781,customers!A$1:I$1001,7,FALSE)</f>
        <v>United States</v>
      </c>
      <c r="I781" s="26" t="str">
        <f>IF(INDEX(products!$A$1:$G$49,MATCH(orders!$D781,products!$A$1:$A$49,0),MATCH(orders!I$1,products!$A$1:$G$1,0))="Rob","Robusta",IF(INDEX(products!$A$1:$G$49,MATCH(orders!$D781,products!$A$1:$A$49,0),MATCH(orders!I$1,products!$A$1:$G$1,0))="Exc","Excelsa",IF(INDEX(products!$A$1:$G$49,MATCH(orders!$D781,products!$A$1:$A$49,0),MATCH(orders!I$1,products!$A$1:$G$1,0))="Ara","Arabica","Liberica")))</f>
        <v>Liberica</v>
      </c>
      <c r="J781" s="26" t="str">
        <f>IF(INDEX(products!$A$1:$G$49,MATCH(orders!$D781,products!$A$1:$A$49,0),MATCH(orders!J$1,products!$A$1:$G$1,0))="M","Medium",IF(INDEX(products!$A$1:$G$49,MATCH(orders!$D781,products!$A$1:$A$49,0),MATCH(orders!J$1,products!$A$1:$G$1,0))="L","Light","Dark"))</f>
        <v>Dark</v>
      </c>
      <c r="K781" s="27">
        <f>INDEX(products!$A$1:$G$49,MATCH(orders!$D781,products!$A$1:$A$49,0),MATCH(orders!K$1,products!$A$1:$G$1,0))</f>
        <v>1</v>
      </c>
      <c r="L781" s="28">
        <f>INDEX(products!$A$1:$G$49,MATCH(orders!$D781,products!$A$1:$A$49,0),MATCH(orders!L$1,products!$A$1:$G$1,0))</f>
        <v>12.95</v>
      </c>
      <c r="M781" s="21">
        <f>E781*L781</f>
        <v>77.699999999999989</v>
      </c>
      <c r="N781" s="7" t="str">
        <f>VLOOKUP(orders!$F781,customers!B$1:I$1001,8,FALSE)</f>
        <v>Yes</v>
      </c>
    </row>
    <row r="782" spans="1:14" x14ac:dyDescent="0.3">
      <c r="A782" s="12" t="s">
        <v>4898</v>
      </c>
      <c r="B782" s="18">
        <v>43883</v>
      </c>
      <c r="C782" s="12" t="s">
        <v>4899</v>
      </c>
      <c r="D782" s="6" t="s">
        <v>6141</v>
      </c>
      <c r="E782" s="12">
        <v>3</v>
      </c>
      <c r="F782" s="12" t="str">
        <f>VLOOKUP(C782,customers!A$1:I$1001,2,FALSE)</f>
        <v>Verne Dunkerley</v>
      </c>
      <c r="G782" s="12" t="str">
        <f>IF(VLOOKUP(C782,customers!A$1:I$1001,3,FALSE)=0," ",VLOOKUP(C782,customers!A$1:I$1001,3,FALSE))</f>
        <v xml:space="preserve"> </v>
      </c>
      <c r="H782" s="12" t="str">
        <f>VLOOKUP(C782,customers!A$1:I$1001,7,FALSE)</f>
        <v>United States</v>
      </c>
      <c r="I782" s="15" t="str">
        <f>IF(INDEX(products!$A$1:$G$49,MATCH(orders!$D782,products!$A$1:$A$49,0),MATCH(orders!I$1,products!$A$1:$G$1,0))="Rob","Robusta",IF(INDEX(products!$A$1:$G$49,MATCH(orders!$D782,products!$A$1:$A$49,0),MATCH(orders!I$1,products!$A$1:$G$1,0))="Exc","Excelsa",IF(INDEX(products!$A$1:$G$49,MATCH(orders!$D782,products!$A$1:$A$49,0),MATCH(orders!I$1,products!$A$1:$G$1,0))="Ara","Arabica","Liberica")))</f>
        <v>Excelsa</v>
      </c>
      <c r="J782" s="15" t="str">
        <f>IF(INDEX(products!$A$1:$G$49,MATCH(orders!$D782,products!$A$1:$A$49,0),MATCH(orders!J$1,products!$A$1:$G$1,0))="M","Medium",IF(INDEX(products!$A$1:$G$49,MATCH(orders!$D782,products!$A$1:$A$49,0),MATCH(orders!J$1,products!$A$1:$G$1,0))="L","Light","Dark"))</f>
        <v>Medium</v>
      </c>
      <c r="K782" s="24">
        <f>INDEX(products!$A$1:$G$49,MATCH(orders!$D782,products!$A$1:$A$49,0),MATCH(orders!K$1,products!$A$1:$G$1,0))</f>
        <v>1</v>
      </c>
      <c r="L782" s="25">
        <f>INDEX(products!$A$1:$G$49,MATCH(orders!$D782,products!$A$1:$A$49,0),MATCH(orders!L$1,products!$A$1:$G$1,0))</f>
        <v>13.75</v>
      </c>
      <c r="M782" s="22">
        <f>E782*L782</f>
        <v>41.25</v>
      </c>
      <c r="N782" s="6" t="str">
        <f>VLOOKUP(orders!$F782,customers!B$1:I$1001,8,FALSE)</f>
        <v>No</v>
      </c>
    </row>
    <row r="783" spans="1:14" x14ac:dyDescent="0.3">
      <c r="A783" s="2" t="s">
        <v>4903</v>
      </c>
      <c r="B783" s="17">
        <v>43778</v>
      </c>
      <c r="C783" s="2" t="s">
        <v>4904</v>
      </c>
      <c r="D783" s="7" t="s">
        <v>6164</v>
      </c>
      <c r="E783" s="2">
        <v>4</v>
      </c>
      <c r="F783" s="2" t="str">
        <f>VLOOKUP(C783,customers!A$1:I$1001,2,FALSE)</f>
        <v>Lacee Burtenshaw</v>
      </c>
      <c r="G783" s="2" t="str">
        <f>IF(VLOOKUP(C783,customers!A$1:I$1001,3,FALSE)=0," ",VLOOKUP(C783,customers!A$1:I$1001,3,FALSE))</f>
        <v>lburtenshawlp@shinystat.com</v>
      </c>
      <c r="H783" s="2" t="str">
        <f>VLOOKUP(C783,customers!A$1:I$1001,7,FALSE)</f>
        <v>United States</v>
      </c>
      <c r="I783" s="26" t="str">
        <f>IF(INDEX(products!$A$1:$G$49,MATCH(orders!$D783,products!$A$1:$A$49,0),MATCH(orders!I$1,products!$A$1:$G$1,0))="Rob","Robusta",IF(INDEX(products!$A$1:$G$49,MATCH(orders!$D783,products!$A$1:$A$49,0),MATCH(orders!I$1,products!$A$1:$G$1,0))="Exc","Excelsa",IF(INDEX(products!$A$1:$G$49,MATCH(orders!$D783,products!$A$1:$A$49,0),MATCH(orders!I$1,products!$A$1:$G$1,0))="Ara","Arabica","Liberica")))</f>
        <v>Liberica</v>
      </c>
      <c r="J783" s="26" t="str">
        <f>IF(INDEX(products!$A$1:$G$49,MATCH(orders!$D783,products!$A$1:$A$49,0),MATCH(orders!J$1,products!$A$1:$G$1,0))="M","Medium",IF(INDEX(products!$A$1:$G$49,MATCH(orders!$D783,products!$A$1:$A$49,0),MATCH(orders!J$1,products!$A$1:$G$1,0))="L","Light","Dark"))</f>
        <v>Light</v>
      </c>
      <c r="K783" s="27">
        <f>INDEX(products!$A$1:$G$49,MATCH(orders!$D783,products!$A$1:$A$49,0),MATCH(orders!K$1,products!$A$1:$G$1,0))</f>
        <v>2.5</v>
      </c>
      <c r="L783" s="28">
        <f>INDEX(products!$A$1:$G$49,MATCH(orders!$D783,products!$A$1:$A$49,0),MATCH(orders!L$1,products!$A$1:$G$1,0))</f>
        <v>36.454999999999998</v>
      </c>
      <c r="M783" s="21">
        <f>E783*L783</f>
        <v>145.82</v>
      </c>
      <c r="N783" s="7" t="str">
        <f>VLOOKUP(orders!$F783,customers!B$1:I$1001,8,FALSE)</f>
        <v>No</v>
      </c>
    </row>
    <row r="784" spans="1:14" x14ac:dyDescent="0.3">
      <c r="A784" s="12" t="s">
        <v>4909</v>
      </c>
      <c r="B784" s="18">
        <v>43897</v>
      </c>
      <c r="C784" s="12" t="s">
        <v>4910</v>
      </c>
      <c r="D784" s="6" t="s">
        <v>6184</v>
      </c>
      <c r="E784" s="12">
        <v>6</v>
      </c>
      <c r="F784" s="12" t="str">
        <f>VLOOKUP(C784,customers!A$1:I$1001,2,FALSE)</f>
        <v>Adorne Gregoratti</v>
      </c>
      <c r="G784" s="12" t="str">
        <f>IF(VLOOKUP(C784,customers!A$1:I$1001,3,FALSE)=0," ",VLOOKUP(C784,customers!A$1:I$1001,3,FALSE))</f>
        <v>agregorattilq@vistaprint.com</v>
      </c>
      <c r="H784" s="12" t="str">
        <f>VLOOKUP(C784,customers!A$1:I$1001,7,FALSE)</f>
        <v>Ireland</v>
      </c>
      <c r="I784" s="15" t="str">
        <f>IF(INDEX(products!$A$1:$G$49,MATCH(orders!$D784,products!$A$1:$A$49,0),MATCH(orders!I$1,products!$A$1:$G$1,0))="Rob","Robusta",IF(INDEX(products!$A$1:$G$49,MATCH(orders!$D784,products!$A$1:$A$49,0),MATCH(orders!I$1,products!$A$1:$G$1,0))="Exc","Excelsa",IF(INDEX(products!$A$1:$G$49,MATCH(orders!$D784,products!$A$1:$A$49,0),MATCH(orders!I$1,products!$A$1:$G$1,0))="Ara","Arabica","Liberica")))</f>
        <v>Excelsa</v>
      </c>
      <c r="J784" s="15" t="str">
        <f>IF(INDEX(products!$A$1:$G$49,MATCH(orders!$D784,products!$A$1:$A$49,0),MATCH(orders!J$1,products!$A$1:$G$1,0))="M","Medium",IF(INDEX(products!$A$1:$G$49,MATCH(orders!$D784,products!$A$1:$A$49,0),MATCH(orders!J$1,products!$A$1:$G$1,0))="L","Light","Dark"))</f>
        <v>Light</v>
      </c>
      <c r="K784" s="24">
        <f>INDEX(products!$A$1:$G$49,MATCH(orders!$D784,products!$A$1:$A$49,0),MATCH(orders!K$1,products!$A$1:$G$1,0))</f>
        <v>0.2</v>
      </c>
      <c r="L784" s="25">
        <f>INDEX(products!$A$1:$G$49,MATCH(orders!$D784,products!$A$1:$A$49,0),MATCH(orders!L$1,products!$A$1:$G$1,0))</f>
        <v>4.4550000000000001</v>
      </c>
      <c r="M784" s="22">
        <f>E784*L784</f>
        <v>26.73</v>
      </c>
      <c r="N784" s="6" t="str">
        <f>VLOOKUP(orders!$F784,customers!B$1:I$1001,8,FALSE)</f>
        <v>No</v>
      </c>
    </row>
    <row r="785" spans="1:14" x14ac:dyDescent="0.3">
      <c r="A785" s="2" t="s">
        <v>4915</v>
      </c>
      <c r="B785" s="17">
        <v>44312</v>
      </c>
      <c r="C785" s="2" t="s">
        <v>4916</v>
      </c>
      <c r="D785" s="7" t="s">
        <v>6160</v>
      </c>
      <c r="E785" s="2">
        <v>5</v>
      </c>
      <c r="F785" s="2" t="str">
        <f>VLOOKUP(C785,customers!A$1:I$1001,2,FALSE)</f>
        <v>Chris Croster</v>
      </c>
      <c r="G785" s="2" t="str">
        <f>IF(VLOOKUP(C785,customers!A$1:I$1001,3,FALSE)=0," ",VLOOKUP(C785,customers!A$1:I$1001,3,FALSE))</f>
        <v>ccrosterlr@gov.uk</v>
      </c>
      <c r="H785" s="2" t="str">
        <f>VLOOKUP(C785,customers!A$1:I$1001,7,FALSE)</f>
        <v>United States</v>
      </c>
      <c r="I785" s="26" t="str">
        <f>IF(INDEX(products!$A$1:$G$49,MATCH(orders!$D785,products!$A$1:$A$49,0),MATCH(orders!I$1,products!$A$1:$G$1,0))="Rob","Robusta",IF(INDEX(products!$A$1:$G$49,MATCH(orders!$D785,products!$A$1:$A$49,0),MATCH(orders!I$1,products!$A$1:$G$1,0))="Exc","Excelsa",IF(INDEX(products!$A$1:$G$49,MATCH(orders!$D785,products!$A$1:$A$49,0),MATCH(orders!I$1,products!$A$1:$G$1,0))="Ara","Arabica","Liberica")))</f>
        <v>Liberica</v>
      </c>
      <c r="J785" s="26" t="str">
        <f>IF(INDEX(products!$A$1:$G$49,MATCH(orders!$D785,products!$A$1:$A$49,0),MATCH(orders!J$1,products!$A$1:$G$1,0))="M","Medium",IF(INDEX(products!$A$1:$G$49,MATCH(orders!$D785,products!$A$1:$A$49,0),MATCH(orders!J$1,products!$A$1:$G$1,0))="L","Light","Dark"))</f>
        <v>Medium</v>
      </c>
      <c r="K785" s="27">
        <f>INDEX(products!$A$1:$G$49,MATCH(orders!$D785,products!$A$1:$A$49,0),MATCH(orders!K$1,products!$A$1:$G$1,0))</f>
        <v>0.5</v>
      </c>
      <c r="L785" s="28">
        <f>INDEX(products!$A$1:$G$49,MATCH(orders!$D785,products!$A$1:$A$49,0),MATCH(orders!L$1,products!$A$1:$G$1,0))</f>
        <v>8.73</v>
      </c>
      <c r="M785" s="21">
        <f>E785*L785</f>
        <v>43.650000000000006</v>
      </c>
      <c r="N785" s="7" t="str">
        <f>VLOOKUP(orders!$F785,customers!B$1:I$1001,8,FALSE)</f>
        <v>Yes</v>
      </c>
    </row>
    <row r="786" spans="1:14" x14ac:dyDescent="0.3">
      <c r="A786" s="12" t="s">
        <v>4921</v>
      </c>
      <c r="B786" s="18">
        <v>44511</v>
      </c>
      <c r="C786" s="12" t="s">
        <v>4922</v>
      </c>
      <c r="D786" s="6" t="s">
        <v>6170</v>
      </c>
      <c r="E786" s="12">
        <v>2</v>
      </c>
      <c r="F786" s="12" t="str">
        <f>VLOOKUP(C786,customers!A$1:I$1001,2,FALSE)</f>
        <v>Graeme Whitehead</v>
      </c>
      <c r="G786" s="12" t="str">
        <f>IF(VLOOKUP(C786,customers!A$1:I$1001,3,FALSE)=0," ",VLOOKUP(C786,customers!A$1:I$1001,3,FALSE))</f>
        <v>gwhiteheadls@hp.com</v>
      </c>
      <c r="H786" s="12" t="str">
        <f>VLOOKUP(C786,customers!A$1:I$1001,7,FALSE)</f>
        <v>United States</v>
      </c>
      <c r="I786" s="15" t="str">
        <f>IF(INDEX(products!$A$1:$G$49,MATCH(orders!$D786,products!$A$1:$A$49,0),MATCH(orders!I$1,products!$A$1:$G$1,0))="Rob","Robusta",IF(INDEX(products!$A$1:$G$49,MATCH(orders!$D786,products!$A$1:$A$49,0),MATCH(orders!I$1,products!$A$1:$G$1,0))="Exc","Excelsa",IF(INDEX(products!$A$1:$G$49,MATCH(orders!$D786,products!$A$1:$A$49,0),MATCH(orders!I$1,products!$A$1:$G$1,0))="Ara","Arabica","Liberica")))</f>
        <v>Liberica</v>
      </c>
      <c r="J786" s="15" t="str">
        <f>IF(INDEX(products!$A$1:$G$49,MATCH(orders!$D786,products!$A$1:$A$49,0),MATCH(orders!J$1,products!$A$1:$G$1,0))="M","Medium",IF(INDEX(products!$A$1:$G$49,MATCH(orders!$D786,products!$A$1:$A$49,0),MATCH(orders!J$1,products!$A$1:$G$1,0))="L","Light","Dark"))</f>
        <v>Light</v>
      </c>
      <c r="K786" s="24">
        <f>INDEX(products!$A$1:$G$49,MATCH(orders!$D786,products!$A$1:$A$49,0),MATCH(orders!K$1,products!$A$1:$G$1,0))</f>
        <v>1</v>
      </c>
      <c r="L786" s="25">
        <f>INDEX(products!$A$1:$G$49,MATCH(orders!$D786,products!$A$1:$A$49,0),MATCH(orders!L$1,products!$A$1:$G$1,0))</f>
        <v>15.85</v>
      </c>
      <c r="M786" s="22">
        <f>E786*L786</f>
        <v>31.7</v>
      </c>
      <c r="N786" s="6" t="str">
        <f>VLOOKUP(orders!$F786,customers!B$1:I$1001,8,FALSE)</f>
        <v>No</v>
      </c>
    </row>
    <row r="787" spans="1:14" x14ac:dyDescent="0.3">
      <c r="A787" s="2" t="s">
        <v>4926</v>
      </c>
      <c r="B787" s="17">
        <v>44362</v>
      </c>
      <c r="C787" s="2" t="s">
        <v>4927</v>
      </c>
      <c r="D787" s="7" t="s">
        <v>6168</v>
      </c>
      <c r="E787" s="2">
        <v>1</v>
      </c>
      <c r="F787" s="2" t="str">
        <f>VLOOKUP(C787,customers!A$1:I$1001,2,FALSE)</f>
        <v>Haslett Jodrelle</v>
      </c>
      <c r="G787" s="2" t="str">
        <f>IF(VLOOKUP(C787,customers!A$1:I$1001,3,FALSE)=0," ",VLOOKUP(C787,customers!A$1:I$1001,3,FALSE))</f>
        <v>hjodrellelt@samsung.com</v>
      </c>
      <c r="H787" s="2" t="str">
        <f>VLOOKUP(C787,customers!A$1:I$1001,7,FALSE)</f>
        <v>United States</v>
      </c>
      <c r="I787" s="26" t="str">
        <f>IF(INDEX(products!$A$1:$G$49,MATCH(orders!$D787,products!$A$1:$A$49,0),MATCH(orders!I$1,products!$A$1:$G$1,0))="Rob","Robusta",IF(INDEX(products!$A$1:$G$49,MATCH(orders!$D787,products!$A$1:$A$49,0),MATCH(orders!I$1,products!$A$1:$G$1,0))="Exc","Excelsa",IF(INDEX(products!$A$1:$G$49,MATCH(orders!$D787,products!$A$1:$A$49,0),MATCH(orders!I$1,products!$A$1:$G$1,0))="Ara","Arabica","Liberica")))</f>
        <v>Arabica</v>
      </c>
      <c r="J787" s="26" t="str">
        <f>IF(INDEX(products!$A$1:$G$49,MATCH(orders!$D787,products!$A$1:$A$49,0),MATCH(orders!J$1,products!$A$1:$G$1,0))="M","Medium",IF(INDEX(products!$A$1:$G$49,MATCH(orders!$D787,products!$A$1:$A$49,0),MATCH(orders!J$1,products!$A$1:$G$1,0))="L","Light","Dark"))</f>
        <v>Dark</v>
      </c>
      <c r="K787" s="27">
        <f>INDEX(products!$A$1:$G$49,MATCH(orders!$D787,products!$A$1:$A$49,0),MATCH(orders!K$1,products!$A$1:$G$1,0))</f>
        <v>2.5</v>
      </c>
      <c r="L787" s="28">
        <f>INDEX(products!$A$1:$G$49,MATCH(orders!$D787,products!$A$1:$A$49,0),MATCH(orders!L$1,products!$A$1:$G$1,0))</f>
        <v>22.884999999999998</v>
      </c>
      <c r="M787" s="21">
        <f>E787*L787</f>
        <v>22.884999999999998</v>
      </c>
      <c r="N787" s="7" t="str">
        <f>VLOOKUP(orders!$F787,customers!B$1:I$1001,8,FALSE)</f>
        <v>No</v>
      </c>
    </row>
    <row r="788" spans="1:14" x14ac:dyDescent="0.3">
      <c r="A788" s="12" t="s">
        <v>4932</v>
      </c>
      <c r="B788" s="18">
        <v>43888</v>
      </c>
      <c r="C788" s="12" t="s">
        <v>4933</v>
      </c>
      <c r="D788" s="6" t="s">
        <v>6185</v>
      </c>
      <c r="E788" s="12">
        <v>1</v>
      </c>
      <c r="F788" s="12" t="str">
        <f>VLOOKUP(C788,customers!A$1:I$1001,2,FALSE)</f>
        <v>Cam Jewster</v>
      </c>
      <c r="G788" s="12" t="str">
        <f>IF(VLOOKUP(C788,customers!A$1:I$1001,3,FALSE)=0," ",VLOOKUP(C788,customers!A$1:I$1001,3,FALSE))</f>
        <v>cjewsterlu@moonfruit.com</v>
      </c>
      <c r="H788" s="12" t="str">
        <f>VLOOKUP(C788,customers!A$1:I$1001,7,FALSE)</f>
        <v>United States</v>
      </c>
      <c r="I788" s="15" t="str">
        <f>IF(INDEX(products!$A$1:$G$49,MATCH(orders!$D788,products!$A$1:$A$49,0),MATCH(orders!I$1,products!$A$1:$G$1,0))="Rob","Robusta",IF(INDEX(products!$A$1:$G$49,MATCH(orders!$D788,products!$A$1:$A$49,0),MATCH(orders!I$1,products!$A$1:$G$1,0))="Exc","Excelsa",IF(INDEX(products!$A$1:$G$49,MATCH(orders!$D788,products!$A$1:$A$49,0),MATCH(orders!I$1,products!$A$1:$G$1,0))="Ara","Arabica","Liberica")))</f>
        <v>Excelsa</v>
      </c>
      <c r="J788" s="15" t="str">
        <f>IF(INDEX(products!$A$1:$G$49,MATCH(orders!$D788,products!$A$1:$A$49,0),MATCH(orders!J$1,products!$A$1:$G$1,0))="M","Medium",IF(INDEX(products!$A$1:$G$49,MATCH(orders!$D788,products!$A$1:$A$49,0),MATCH(orders!J$1,products!$A$1:$G$1,0))="L","Light","Dark"))</f>
        <v>Dark</v>
      </c>
      <c r="K788" s="24">
        <f>INDEX(products!$A$1:$G$49,MATCH(orders!$D788,products!$A$1:$A$49,0),MATCH(orders!K$1,products!$A$1:$G$1,0))</f>
        <v>2.5</v>
      </c>
      <c r="L788" s="25">
        <f>INDEX(products!$A$1:$G$49,MATCH(orders!$D788,products!$A$1:$A$49,0),MATCH(orders!L$1,products!$A$1:$G$1,0))</f>
        <v>27.945</v>
      </c>
      <c r="M788" s="22">
        <f>E788*L788</f>
        <v>27.945</v>
      </c>
      <c r="N788" s="6" t="str">
        <f>VLOOKUP(orders!$F788,customers!B$1:I$1001,8,FALSE)</f>
        <v>Yes</v>
      </c>
    </row>
    <row r="789" spans="1:14" x14ac:dyDescent="0.3">
      <c r="A789" s="2" t="s">
        <v>4938</v>
      </c>
      <c r="B789" s="17">
        <v>44305</v>
      </c>
      <c r="C789" s="2" t="s">
        <v>4939</v>
      </c>
      <c r="D789" s="7" t="s">
        <v>6141</v>
      </c>
      <c r="E789" s="2">
        <v>6</v>
      </c>
      <c r="F789" s="2" t="str">
        <f>VLOOKUP(C789,customers!A$1:I$1001,2,FALSE)</f>
        <v>Beryl Osborn</v>
      </c>
      <c r="G789" s="2" t="str">
        <f>IF(VLOOKUP(C789,customers!A$1:I$1001,3,FALSE)=0," ",VLOOKUP(C789,customers!A$1:I$1001,3,FALSE))</f>
        <v xml:space="preserve"> </v>
      </c>
      <c r="H789" s="2" t="str">
        <f>VLOOKUP(C789,customers!A$1:I$1001,7,FALSE)</f>
        <v>United States</v>
      </c>
      <c r="I789" s="26" t="str">
        <f>IF(INDEX(products!$A$1:$G$49,MATCH(orders!$D789,products!$A$1:$A$49,0),MATCH(orders!I$1,products!$A$1:$G$1,0))="Rob","Robusta",IF(INDEX(products!$A$1:$G$49,MATCH(orders!$D789,products!$A$1:$A$49,0),MATCH(orders!I$1,products!$A$1:$G$1,0))="Exc","Excelsa",IF(INDEX(products!$A$1:$G$49,MATCH(orders!$D789,products!$A$1:$A$49,0),MATCH(orders!I$1,products!$A$1:$G$1,0))="Ara","Arabica","Liberica")))</f>
        <v>Excelsa</v>
      </c>
      <c r="J789" s="26" t="str">
        <f>IF(INDEX(products!$A$1:$G$49,MATCH(orders!$D789,products!$A$1:$A$49,0),MATCH(orders!J$1,products!$A$1:$G$1,0))="M","Medium",IF(INDEX(products!$A$1:$G$49,MATCH(orders!$D789,products!$A$1:$A$49,0),MATCH(orders!J$1,products!$A$1:$G$1,0))="L","Light","Dark"))</f>
        <v>Medium</v>
      </c>
      <c r="K789" s="27">
        <f>INDEX(products!$A$1:$G$49,MATCH(orders!$D789,products!$A$1:$A$49,0),MATCH(orders!K$1,products!$A$1:$G$1,0))</f>
        <v>1</v>
      </c>
      <c r="L789" s="28">
        <f>INDEX(products!$A$1:$G$49,MATCH(orders!$D789,products!$A$1:$A$49,0),MATCH(orders!L$1,products!$A$1:$G$1,0))</f>
        <v>13.75</v>
      </c>
      <c r="M789" s="21">
        <f>E789*L789</f>
        <v>82.5</v>
      </c>
      <c r="N789" s="7" t="str">
        <f>VLOOKUP(orders!$F789,customers!B$1:I$1001,8,FALSE)</f>
        <v>Yes</v>
      </c>
    </row>
    <row r="790" spans="1:14" x14ac:dyDescent="0.3">
      <c r="A790" s="12" t="s">
        <v>4943</v>
      </c>
      <c r="B790" s="18">
        <v>44771</v>
      </c>
      <c r="C790" s="12" t="s">
        <v>4944</v>
      </c>
      <c r="D790" s="6" t="s">
        <v>6151</v>
      </c>
      <c r="E790" s="12">
        <v>2</v>
      </c>
      <c r="F790" s="12" t="str">
        <f>VLOOKUP(C790,customers!A$1:I$1001,2,FALSE)</f>
        <v>Kaela Nottram</v>
      </c>
      <c r="G790" s="12" t="str">
        <f>IF(VLOOKUP(C790,customers!A$1:I$1001,3,FALSE)=0," ",VLOOKUP(C790,customers!A$1:I$1001,3,FALSE))</f>
        <v>knottramlw@odnoklassniki.ru</v>
      </c>
      <c r="H790" s="12" t="str">
        <f>VLOOKUP(C790,customers!A$1:I$1001,7,FALSE)</f>
        <v>Ireland</v>
      </c>
      <c r="I790" s="15" t="str">
        <f>IF(INDEX(products!$A$1:$G$49,MATCH(orders!$D790,products!$A$1:$A$49,0),MATCH(orders!I$1,products!$A$1:$G$1,0))="Rob","Robusta",IF(INDEX(products!$A$1:$G$49,MATCH(orders!$D790,products!$A$1:$A$49,0),MATCH(orders!I$1,products!$A$1:$G$1,0))="Exc","Excelsa",IF(INDEX(products!$A$1:$G$49,MATCH(orders!$D790,products!$A$1:$A$49,0),MATCH(orders!I$1,products!$A$1:$G$1,0))="Ara","Arabica","Liberica")))</f>
        <v>Robusta</v>
      </c>
      <c r="J790" s="15" t="str">
        <f>IF(INDEX(products!$A$1:$G$49,MATCH(orders!$D790,products!$A$1:$A$49,0),MATCH(orders!J$1,products!$A$1:$G$1,0))="M","Medium",IF(INDEX(products!$A$1:$G$49,MATCH(orders!$D790,products!$A$1:$A$49,0),MATCH(orders!J$1,products!$A$1:$G$1,0))="L","Light","Dark"))</f>
        <v>Medium</v>
      </c>
      <c r="K790" s="24">
        <f>INDEX(products!$A$1:$G$49,MATCH(orders!$D790,products!$A$1:$A$49,0),MATCH(orders!K$1,products!$A$1:$G$1,0))</f>
        <v>2.5</v>
      </c>
      <c r="L790" s="25">
        <f>INDEX(products!$A$1:$G$49,MATCH(orders!$D790,products!$A$1:$A$49,0),MATCH(orders!L$1,products!$A$1:$G$1,0))</f>
        <v>22.884999999999998</v>
      </c>
      <c r="M790" s="22">
        <f>E790*L790</f>
        <v>45.769999999999996</v>
      </c>
      <c r="N790" s="6" t="str">
        <f>VLOOKUP(orders!$F790,customers!B$1:I$1001,8,FALSE)</f>
        <v>Yes</v>
      </c>
    </row>
    <row r="791" spans="1:14" x14ac:dyDescent="0.3">
      <c r="A791" s="2" t="s">
        <v>4949</v>
      </c>
      <c r="B791" s="17">
        <v>43485</v>
      </c>
      <c r="C791" s="2" t="s">
        <v>4950</v>
      </c>
      <c r="D791" s="7" t="s">
        <v>6140</v>
      </c>
      <c r="E791" s="2">
        <v>6</v>
      </c>
      <c r="F791" s="2" t="str">
        <f>VLOOKUP(C791,customers!A$1:I$1001,2,FALSE)</f>
        <v>Nobe Buney</v>
      </c>
      <c r="G791" s="2" t="str">
        <f>IF(VLOOKUP(C791,customers!A$1:I$1001,3,FALSE)=0," ",VLOOKUP(C791,customers!A$1:I$1001,3,FALSE))</f>
        <v>nbuneylx@jugem.jp</v>
      </c>
      <c r="H791" s="2" t="str">
        <f>VLOOKUP(C791,customers!A$1:I$1001,7,FALSE)</f>
        <v>United States</v>
      </c>
      <c r="I791" s="26" t="str">
        <f>IF(INDEX(products!$A$1:$G$49,MATCH(orders!$D791,products!$A$1:$A$49,0),MATCH(orders!I$1,products!$A$1:$G$1,0))="Rob","Robusta",IF(INDEX(products!$A$1:$G$49,MATCH(orders!$D791,products!$A$1:$A$49,0),MATCH(orders!I$1,products!$A$1:$G$1,0))="Exc","Excelsa",IF(INDEX(products!$A$1:$G$49,MATCH(orders!$D791,products!$A$1:$A$49,0),MATCH(orders!I$1,products!$A$1:$G$1,0))="Ara","Arabica","Liberica")))</f>
        <v>Arabica</v>
      </c>
      <c r="J791" s="26" t="str">
        <f>IF(INDEX(products!$A$1:$G$49,MATCH(orders!$D791,products!$A$1:$A$49,0),MATCH(orders!J$1,products!$A$1:$G$1,0))="M","Medium",IF(INDEX(products!$A$1:$G$49,MATCH(orders!$D791,products!$A$1:$A$49,0),MATCH(orders!J$1,products!$A$1:$G$1,0))="L","Light","Dark"))</f>
        <v>Light</v>
      </c>
      <c r="K791" s="27">
        <f>INDEX(products!$A$1:$G$49,MATCH(orders!$D791,products!$A$1:$A$49,0),MATCH(orders!K$1,products!$A$1:$G$1,0))</f>
        <v>1</v>
      </c>
      <c r="L791" s="28">
        <f>INDEX(products!$A$1:$G$49,MATCH(orders!$D791,products!$A$1:$A$49,0),MATCH(orders!L$1,products!$A$1:$G$1,0))</f>
        <v>12.95</v>
      </c>
      <c r="M791" s="21">
        <f>E791*L791</f>
        <v>77.699999999999989</v>
      </c>
      <c r="N791" s="7" t="str">
        <f>VLOOKUP(orders!$F791,customers!B$1:I$1001,8,FALSE)</f>
        <v>No</v>
      </c>
    </row>
    <row r="792" spans="1:14" x14ac:dyDescent="0.3">
      <c r="A792" s="12" t="s">
        <v>4955</v>
      </c>
      <c r="B792" s="18">
        <v>44613</v>
      </c>
      <c r="C792" s="12" t="s">
        <v>4956</v>
      </c>
      <c r="D792" s="6" t="s">
        <v>6180</v>
      </c>
      <c r="E792" s="12">
        <v>3</v>
      </c>
      <c r="F792" s="12" t="str">
        <f>VLOOKUP(C792,customers!A$1:I$1001,2,FALSE)</f>
        <v>Silvan McShea</v>
      </c>
      <c r="G792" s="12" t="str">
        <f>IF(VLOOKUP(C792,customers!A$1:I$1001,3,FALSE)=0," ",VLOOKUP(C792,customers!A$1:I$1001,3,FALSE))</f>
        <v>smcshealy@photobucket.com</v>
      </c>
      <c r="H792" s="12" t="str">
        <f>VLOOKUP(C792,customers!A$1:I$1001,7,FALSE)</f>
        <v>United States</v>
      </c>
      <c r="I792" s="15" t="str">
        <f>IF(INDEX(products!$A$1:$G$49,MATCH(orders!$D792,products!$A$1:$A$49,0),MATCH(orders!I$1,products!$A$1:$G$1,0))="Rob","Robusta",IF(INDEX(products!$A$1:$G$49,MATCH(orders!$D792,products!$A$1:$A$49,0),MATCH(orders!I$1,products!$A$1:$G$1,0))="Exc","Excelsa",IF(INDEX(products!$A$1:$G$49,MATCH(orders!$D792,products!$A$1:$A$49,0),MATCH(orders!I$1,products!$A$1:$G$1,0))="Ara","Arabica","Liberica")))</f>
        <v>Arabica</v>
      </c>
      <c r="J792" s="15" t="str">
        <f>IF(INDEX(products!$A$1:$G$49,MATCH(orders!$D792,products!$A$1:$A$49,0),MATCH(orders!J$1,products!$A$1:$G$1,0))="M","Medium",IF(INDEX(products!$A$1:$G$49,MATCH(orders!$D792,products!$A$1:$A$49,0),MATCH(orders!J$1,products!$A$1:$G$1,0))="L","Light","Dark"))</f>
        <v>Light</v>
      </c>
      <c r="K792" s="24">
        <f>INDEX(products!$A$1:$G$49,MATCH(orders!$D792,products!$A$1:$A$49,0),MATCH(orders!K$1,products!$A$1:$G$1,0))</f>
        <v>0.5</v>
      </c>
      <c r="L792" s="25">
        <f>INDEX(products!$A$1:$G$49,MATCH(orders!$D792,products!$A$1:$A$49,0),MATCH(orders!L$1,products!$A$1:$G$1,0))</f>
        <v>7.77</v>
      </c>
      <c r="M792" s="22">
        <f>E792*L792</f>
        <v>23.31</v>
      </c>
      <c r="N792" s="6" t="str">
        <f>VLOOKUP(orders!$F792,customers!B$1:I$1001,8,FALSE)</f>
        <v>No</v>
      </c>
    </row>
    <row r="793" spans="1:14" x14ac:dyDescent="0.3">
      <c r="A793" s="2" t="s">
        <v>4961</v>
      </c>
      <c r="B793" s="17">
        <v>43954</v>
      </c>
      <c r="C793" s="2" t="s">
        <v>4962</v>
      </c>
      <c r="D793" s="7" t="s">
        <v>6145</v>
      </c>
      <c r="E793" s="2">
        <v>5</v>
      </c>
      <c r="F793" s="2" t="str">
        <f>VLOOKUP(C793,customers!A$1:I$1001,2,FALSE)</f>
        <v>Karylin Huddart</v>
      </c>
      <c r="G793" s="2" t="str">
        <f>IF(VLOOKUP(C793,customers!A$1:I$1001,3,FALSE)=0," ",VLOOKUP(C793,customers!A$1:I$1001,3,FALSE))</f>
        <v>khuddartlz@about.com</v>
      </c>
      <c r="H793" s="2" t="str">
        <f>VLOOKUP(C793,customers!A$1:I$1001,7,FALSE)</f>
        <v>United States</v>
      </c>
      <c r="I793" s="26" t="str">
        <f>IF(INDEX(products!$A$1:$G$49,MATCH(orders!$D793,products!$A$1:$A$49,0),MATCH(orders!I$1,products!$A$1:$G$1,0))="Rob","Robusta",IF(INDEX(products!$A$1:$G$49,MATCH(orders!$D793,products!$A$1:$A$49,0),MATCH(orders!I$1,products!$A$1:$G$1,0))="Exc","Excelsa",IF(INDEX(products!$A$1:$G$49,MATCH(orders!$D793,products!$A$1:$A$49,0),MATCH(orders!I$1,products!$A$1:$G$1,0))="Ara","Arabica","Liberica")))</f>
        <v>Liberica</v>
      </c>
      <c r="J793" s="26" t="str">
        <f>IF(INDEX(products!$A$1:$G$49,MATCH(orders!$D793,products!$A$1:$A$49,0),MATCH(orders!J$1,products!$A$1:$G$1,0))="M","Medium",IF(INDEX(products!$A$1:$G$49,MATCH(orders!$D793,products!$A$1:$A$49,0),MATCH(orders!J$1,products!$A$1:$G$1,0))="L","Light","Dark"))</f>
        <v>Light</v>
      </c>
      <c r="K793" s="27">
        <f>INDEX(products!$A$1:$G$49,MATCH(orders!$D793,products!$A$1:$A$49,0),MATCH(orders!K$1,products!$A$1:$G$1,0))</f>
        <v>0.2</v>
      </c>
      <c r="L793" s="28">
        <f>INDEX(products!$A$1:$G$49,MATCH(orders!$D793,products!$A$1:$A$49,0),MATCH(orders!L$1,products!$A$1:$G$1,0))</f>
        <v>4.7549999999999999</v>
      </c>
      <c r="M793" s="21">
        <f>E793*L793</f>
        <v>23.774999999999999</v>
      </c>
      <c r="N793" s="7" t="str">
        <f>VLOOKUP(orders!$F793,customers!B$1:I$1001,8,FALSE)</f>
        <v>Yes</v>
      </c>
    </row>
    <row r="794" spans="1:14" x14ac:dyDescent="0.3">
      <c r="A794" s="12" t="s">
        <v>4967</v>
      </c>
      <c r="B794" s="18">
        <v>43545</v>
      </c>
      <c r="C794" s="12" t="s">
        <v>4968</v>
      </c>
      <c r="D794" s="6" t="s">
        <v>6160</v>
      </c>
      <c r="E794" s="12">
        <v>6</v>
      </c>
      <c r="F794" s="12" t="str">
        <f>VLOOKUP(C794,customers!A$1:I$1001,2,FALSE)</f>
        <v>Jereme Gippes</v>
      </c>
      <c r="G794" s="12" t="str">
        <f>IF(VLOOKUP(C794,customers!A$1:I$1001,3,FALSE)=0," ",VLOOKUP(C794,customers!A$1:I$1001,3,FALSE))</f>
        <v>jgippesm0@cloudflare.com</v>
      </c>
      <c r="H794" s="12" t="str">
        <f>VLOOKUP(C794,customers!A$1:I$1001,7,FALSE)</f>
        <v>United Kingdom</v>
      </c>
      <c r="I794" s="15" t="str">
        <f>IF(INDEX(products!$A$1:$G$49,MATCH(orders!$D794,products!$A$1:$A$49,0),MATCH(orders!I$1,products!$A$1:$G$1,0))="Rob","Robusta",IF(INDEX(products!$A$1:$G$49,MATCH(orders!$D794,products!$A$1:$A$49,0),MATCH(orders!I$1,products!$A$1:$G$1,0))="Exc","Excelsa",IF(INDEX(products!$A$1:$G$49,MATCH(orders!$D794,products!$A$1:$A$49,0),MATCH(orders!I$1,products!$A$1:$G$1,0))="Ara","Arabica","Liberica")))</f>
        <v>Liberica</v>
      </c>
      <c r="J794" s="15" t="str">
        <f>IF(INDEX(products!$A$1:$G$49,MATCH(orders!$D794,products!$A$1:$A$49,0),MATCH(orders!J$1,products!$A$1:$G$1,0))="M","Medium",IF(INDEX(products!$A$1:$G$49,MATCH(orders!$D794,products!$A$1:$A$49,0),MATCH(orders!J$1,products!$A$1:$G$1,0))="L","Light","Dark"))</f>
        <v>Medium</v>
      </c>
      <c r="K794" s="24">
        <f>INDEX(products!$A$1:$G$49,MATCH(orders!$D794,products!$A$1:$A$49,0),MATCH(orders!K$1,products!$A$1:$G$1,0))</f>
        <v>0.5</v>
      </c>
      <c r="L794" s="25">
        <f>INDEX(products!$A$1:$G$49,MATCH(orders!$D794,products!$A$1:$A$49,0),MATCH(orders!L$1,products!$A$1:$G$1,0))</f>
        <v>8.73</v>
      </c>
      <c r="M794" s="22">
        <f>E794*L794</f>
        <v>52.38</v>
      </c>
      <c r="N794" s="6" t="str">
        <f>VLOOKUP(orders!$F794,customers!B$1:I$1001,8,FALSE)</f>
        <v>Yes</v>
      </c>
    </row>
    <row r="795" spans="1:14" x14ac:dyDescent="0.3">
      <c r="A795" s="2" t="s">
        <v>4973</v>
      </c>
      <c r="B795" s="17">
        <v>43629</v>
      </c>
      <c r="C795" s="2" t="s">
        <v>4974</v>
      </c>
      <c r="D795" s="7" t="s">
        <v>6178</v>
      </c>
      <c r="E795" s="2">
        <v>5</v>
      </c>
      <c r="F795" s="2" t="str">
        <f>VLOOKUP(C795,customers!A$1:I$1001,2,FALSE)</f>
        <v>Lukas Whittlesee</v>
      </c>
      <c r="G795" s="2" t="str">
        <f>IF(VLOOKUP(C795,customers!A$1:I$1001,3,FALSE)=0," ",VLOOKUP(C795,customers!A$1:I$1001,3,FALSE))</f>
        <v>lwhittleseem1@e-recht24.de</v>
      </c>
      <c r="H795" s="2" t="str">
        <f>VLOOKUP(C795,customers!A$1:I$1001,7,FALSE)</f>
        <v>United States</v>
      </c>
      <c r="I795" s="26" t="str">
        <f>IF(INDEX(products!$A$1:$G$49,MATCH(orders!$D795,products!$A$1:$A$49,0),MATCH(orders!I$1,products!$A$1:$G$1,0))="Rob","Robusta",IF(INDEX(products!$A$1:$G$49,MATCH(orders!$D795,products!$A$1:$A$49,0),MATCH(orders!I$1,products!$A$1:$G$1,0))="Exc","Excelsa",IF(INDEX(products!$A$1:$G$49,MATCH(orders!$D795,products!$A$1:$A$49,0),MATCH(orders!I$1,products!$A$1:$G$1,0))="Ara","Arabica","Liberica")))</f>
        <v>Robusta</v>
      </c>
      <c r="J795" s="26" t="str">
        <f>IF(INDEX(products!$A$1:$G$49,MATCH(orders!$D795,products!$A$1:$A$49,0),MATCH(orders!J$1,products!$A$1:$G$1,0))="M","Medium",IF(INDEX(products!$A$1:$G$49,MATCH(orders!$D795,products!$A$1:$A$49,0),MATCH(orders!J$1,products!$A$1:$G$1,0))="L","Light","Dark"))</f>
        <v>Light</v>
      </c>
      <c r="K795" s="27">
        <f>INDEX(products!$A$1:$G$49,MATCH(orders!$D795,products!$A$1:$A$49,0),MATCH(orders!K$1,products!$A$1:$G$1,0))</f>
        <v>0.2</v>
      </c>
      <c r="L795" s="28">
        <f>INDEX(products!$A$1:$G$49,MATCH(orders!$D795,products!$A$1:$A$49,0),MATCH(orders!L$1,products!$A$1:$G$1,0))</f>
        <v>3.5849999999999995</v>
      </c>
      <c r="M795" s="21">
        <f>E795*L795</f>
        <v>17.924999999999997</v>
      </c>
      <c r="N795" s="7" t="str">
        <f>VLOOKUP(orders!$F795,customers!B$1:I$1001,8,FALSE)</f>
        <v>No</v>
      </c>
    </row>
    <row r="796" spans="1:14" x14ac:dyDescent="0.3">
      <c r="A796" s="12" t="s">
        <v>4979</v>
      </c>
      <c r="B796" s="18">
        <v>43987</v>
      </c>
      <c r="C796" s="12" t="s">
        <v>4980</v>
      </c>
      <c r="D796" s="6" t="s">
        <v>6182</v>
      </c>
      <c r="E796" s="12">
        <v>5</v>
      </c>
      <c r="F796" s="12" t="str">
        <f>VLOOKUP(C796,customers!A$1:I$1001,2,FALSE)</f>
        <v>Gregorius Trengrove</v>
      </c>
      <c r="G796" s="12" t="str">
        <f>IF(VLOOKUP(C796,customers!A$1:I$1001,3,FALSE)=0," ",VLOOKUP(C796,customers!A$1:I$1001,3,FALSE))</f>
        <v>gtrengrovem2@elpais.com</v>
      </c>
      <c r="H796" s="12" t="str">
        <f>VLOOKUP(C796,customers!A$1:I$1001,7,FALSE)</f>
        <v>United States</v>
      </c>
      <c r="I796" s="15" t="str">
        <f>IF(INDEX(products!$A$1:$G$49,MATCH(orders!$D796,products!$A$1:$A$49,0),MATCH(orders!I$1,products!$A$1:$G$1,0))="Rob","Robusta",IF(INDEX(products!$A$1:$G$49,MATCH(orders!$D796,products!$A$1:$A$49,0),MATCH(orders!I$1,products!$A$1:$G$1,0))="Exc","Excelsa",IF(INDEX(products!$A$1:$G$49,MATCH(orders!$D796,products!$A$1:$A$49,0),MATCH(orders!I$1,products!$A$1:$G$1,0))="Ara","Arabica","Liberica")))</f>
        <v>Arabica</v>
      </c>
      <c r="J796" s="15" t="str">
        <f>IF(INDEX(products!$A$1:$G$49,MATCH(orders!$D796,products!$A$1:$A$49,0),MATCH(orders!J$1,products!$A$1:$G$1,0))="M","Medium",IF(INDEX(products!$A$1:$G$49,MATCH(orders!$D796,products!$A$1:$A$49,0),MATCH(orders!J$1,products!$A$1:$G$1,0))="L","Light","Dark"))</f>
        <v>Light</v>
      </c>
      <c r="K796" s="24">
        <f>INDEX(products!$A$1:$G$49,MATCH(orders!$D796,products!$A$1:$A$49,0),MATCH(orders!K$1,products!$A$1:$G$1,0))</f>
        <v>2.5</v>
      </c>
      <c r="L796" s="25">
        <f>INDEX(products!$A$1:$G$49,MATCH(orders!$D796,products!$A$1:$A$49,0),MATCH(orders!L$1,products!$A$1:$G$1,0))</f>
        <v>29.784999999999997</v>
      </c>
      <c r="M796" s="22">
        <f>E796*L796</f>
        <v>148.92499999999998</v>
      </c>
      <c r="N796" s="6" t="str">
        <f>VLOOKUP(orders!$F796,customers!B$1:I$1001,8,FALSE)</f>
        <v>No</v>
      </c>
    </row>
    <row r="797" spans="1:14" x14ac:dyDescent="0.3">
      <c r="A797" s="2" t="s">
        <v>4985</v>
      </c>
      <c r="B797" s="17">
        <v>43540</v>
      </c>
      <c r="C797" s="2" t="s">
        <v>4986</v>
      </c>
      <c r="D797" s="7" t="s">
        <v>6173</v>
      </c>
      <c r="E797" s="2">
        <v>4</v>
      </c>
      <c r="F797" s="2" t="str">
        <f>VLOOKUP(C797,customers!A$1:I$1001,2,FALSE)</f>
        <v>Wright Caldero</v>
      </c>
      <c r="G797" s="2" t="str">
        <f>IF(VLOOKUP(C797,customers!A$1:I$1001,3,FALSE)=0," ",VLOOKUP(C797,customers!A$1:I$1001,3,FALSE))</f>
        <v>wcalderom3@stumbleupon.com</v>
      </c>
      <c r="H797" s="2" t="str">
        <f>VLOOKUP(C797,customers!A$1:I$1001,7,FALSE)</f>
        <v>United States</v>
      </c>
      <c r="I797" s="26" t="str">
        <f>IF(INDEX(products!$A$1:$G$49,MATCH(orders!$D797,products!$A$1:$A$49,0),MATCH(orders!I$1,products!$A$1:$G$1,0))="Rob","Robusta",IF(INDEX(products!$A$1:$G$49,MATCH(orders!$D797,products!$A$1:$A$49,0),MATCH(orders!I$1,products!$A$1:$G$1,0))="Exc","Excelsa",IF(INDEX(products!$A$1:$G$49,MATCH(orders!$D797,products!$A$1:$A$49,0),MATCH(orders!I$1,products!$A$1:$G$1,0))="Ara","Arabica","Liberica")))</f>
        <v>Robusta</v>
      </c>
      <c r="J797" s="26" t="str">
        <f>IF(INDEX(products!$A$1:$G$49,MATCH(orders!$D797,products!$A$1:$A$49,0),MATCH(orders!J$1,products!$A$1:$G$1,0))="M","Medium",IF(INDEX(products!$A$1:$G$49,MATCH(orders!$D797,products!$A$1:$A$49,0),MATCH(orders!J$1,products!$A$1:$G$1,0))="L","Light","Dark"))</f>
        <v>Light</v>
      </c>
      <c r="K797" s="27">
        <f>INDEX(products!$A$1:$G$49,MATCH(orders!$D797,products!$A$1:$A$49,0),MATCH(orders!K$1,products!$A$1:$G$1,0))</f>
        <v>0.5</v>
      </c>
      <c r="L797" s="28">
        <f>INDEX(products!$A$1:$G$49,MATCH(orders!$D797,products!$A$1:$A$49,0),MATCH(orders!L$1,products!$A$1:$G$1,0))</f>
        <v>7.169999999999999</v>
      </c>
      <c r="M797" s="21">
        <f>E797*L797</f>
        <v>28.679999999999996</v>
      </c>
      <c r="N797" s="7" t="str">
        <f>VLOOKUP(orders!$F797,customers!B$1:I$1001,8,FALSE)</f>
        <v>No</v>
      </c>
    </row>
    <row r="798" spans="1:14" x14ac:dyDescent="0.3">
      <c r="A798" s="12" t="s">
        <v>4991</v>
      </c>
      <c r="B798" s="18">
        <v>44533</v>
      </c>
      <c r="C798" s="12" t="s">
        <v>4992</v>
      </c>
      <c r="D798" s="6" t="s">
        <v>6161</v>
      </c>
      <c r="E798" s="12">
        <v>1</v>
      </c>
      <c r="F798" s="12" t="str">
        <f>VLOOKUP(C798,customers!A$1:I$1001,2,FALSE)</f>
        <v>Merell Zanazzi</v>
      </c>
      <c r="G798" s="12" t="str">
        <f>IF(VLOOKUP(C798,customers!A$1:I$1001,3,FALSE)=0," ",VLOOKUP(C798,customers!A$1:I$1001,3,FALSE))</f>
        <v xml:space="preserve"> </v>
      </c>
      <c r="H798" s="12" t="str">
        <f>VLOOKUP(C798,customers!A$1:I$1001,7,FALSE)</f>
        <v>United States</v>
      </c>
      <c r="I798" s="15" t="str">
        <f>IF(INDEX(products!$A$1:$G$49,MATCH(orders!$D798,products!$A$1:$A$49,0),MATCH(orders!I$1,products!$A$1:$G$1,0))="Rob","Robusta",IF(INDEX(products!$A$1:$G$49,MATCH(orders!$D798,products!$A$1:$A$49,0),MATCH(orders!I$1,products!$A$1:$G$1,0))="Exc","Excelsa",IF(INDEX(products!$A$1:$G$49,MATCH(orders!$D798,products!$A$1:$A$49,0),MATCH(orders!I$1,products!$A$1:$G$1,0))="Ara","Arabica","Liberica")))</f>
        <v>Liberica</v>
      </c>
      <c r="J798" s="15" t="str">
        <f>IF(INDEX(products!$A$1:$G$49,MATCH(orders!$D798,products!$A$1:$A$49,0),MATCH(orders!J$1,products!$A$1:$G$1,0))="M","Medium",IF(INDEX(products!$A$1:$G$49,MATCH(orders!$D798,products!$A$1:$A$49,0),MATCH(orders!J$1,products!$A$1:$G$1,0))="L","Light","Dark"))</f>
        <v>Light</v>
      </c>
      <c r="K798" s="24">
        <f>INDEX(products!$A$1:$G$49,MATCH(orders!$D798,products!$A$1:$A$49,0),MATCH(orders!K$1,products!$A$1:$G$1,0))</f>
        <v>0.5</v>
      </c>
      <c r="L798" s="25">
        <f>INDEX(products!$A$1:$G$49,MATCH(orders!$D798,products!$A$1:$A$49,0),MATCH(orders!L$1,products!$A$1:$G$1,0))</f>
        <v>9.51</v>
      </c>
      <c r="M798" s="22">
        <f>E798*L798</f>
        <v>9.51</v>
      </c>
      <c r="N798" s="6" t="str">
        <f>VLOOKUP(orders!$F798,customers!B$1:I$1001,8,FALSE)</f>
        <v>No</v>
      </c>
    </row>
    <row r="799" spans="1:14" x14ac:dyDescent="0.3">
      <c r="A799" s="2" t="s">
        <v>4996</v>
      </c>
      <c r="B799" s="17">
        <v>44751</v>
      </c>
      <c r="C799" s="2" t="s">
        <v>4997</v>
      </c>
      <c r="D799" s="7" t="s">
        <v>6180</v>
      </c>
      <c r="E799" s="2">
        <v>4</v>
      </c>
      <c r="F799" s="2" t="str">
        <f>VLOOKUP(C799,customers!A$1:I$1001,2,FALSE)</f>
        <v>Jed Kennicott</v>
      </c>
      <c r="G799" s="2" t="str">
        <f>IF(VLOOKUP(C799,customers!A$1:I$1001,3,FALSE)=0," ",VLOOKUP(C799,customers!A$1:I$1001,3,FALSE))</f>
        <v>jkennicottm5@yahoo.co.jp</v>
      </c>
      <c r="H799" s="2" t="str">
        <f>VLOOKUP(C799,customers!A$1:I$1001,7,FALSE)</f>
        <v>United States</v>
      </c>
      <c r="I799" s="26" t="str">
        <f>IF(INDEX(products!$A$1:$G$49,MATCH(orders!$D799,products!$A$1:$A$49,0),MATCH(orders!I$1,products!$A$1:$G$1,0))="Rob","Robusta",IF(INDEX(products!$A$1:$G$49,MATCH(orders!$D799,products!$A$1:$A$49,0),MATCH(orders!I$1,products!$A$1:$G$1,0))="Exc","Excelsa",IF(INDEX(products!$A$1:$G$49,MATCH(orders!$D799,products!$A$1:$A$49,0),MATCH(orders!I$1,products!$A$1:$G$1,0))="Ara","Arabica","Liberica")))</f>
        <v>Arabica</v>
      </c>
      <c r="J799" s="26" t="str">
        <f>IF(INDEX(products!$A$1:$G$49,MATCH(orders!$D799,products!$A$1:$A$49,0),MATCH(orders!J$1,products!$A$1:$G$1,0))="M","Medium",IF(INDEX(products!$A$1:$G$49,MATCH(orders!$D799,products!$A$1:$A$49,0),MATCH(orders!J$1,products!$A$1:$G$1,0))="L","Light","Dark"))</f>
        <v>Light</v>
      </c>
      <c r="K799" s="27">
        <f>INDEX(products!$A$1:$G$49,MATCH(orders!$D799,products!$A$1:$A$49,0),MATCH(orders!K$1,products!$A$1:$G$1,0))</f>
        <v>0.5</v>
      </c>
      <c r="L799" s="28">
        <f>INDEX(products!$A$1:$G$49,MATCH(orders!$D799,products!$A$1:$A$49,0),MATCH(orders!L$1,products!$A$1:$G$1,0))</f>
        <v>7.77</v>
      </c>
      <c r="M799" s="21">
        <f>E799*L799</f>
        <v>31.08</v>
      </c>
      <c r="N799" s="7" t="str">
        <f>VLOOKUP(orders!$F799,customers!B$1:I$1001,8,FALSE)</f>
        <v>No</v>
      </c>
    </row>
    <row r="800" spans="1:14" x14ac:dyDescent="0.3">
      <c r="A800" s="12" t="s">
        <v>5002</v>
      </c>
      <c r="B800" s="18">
        <v>43950</v>
      </c>
      <c r="C800" s="12" t="s">
        <v>5003</v>
      </c>
      <c r="D800" s="6" t="s">
        <v>6163</v>
      </c>
      <c r="E800" s="12">
        <v>3</v>
      </c>
      <c r="F800" s="12" t="str">
        <f>VLOOKUP(C800,customers!A$1:I$1001,2,FALSE)</f>
        <v>Guenevere Ruggen</v>
      </c>
      <c r="G800" s="12" t="str">
        <f>IF(VLOOKUP(C800,customers!A$1:I$1001,3,FALSE)=0," ",VLOOKUP(C800,customers!A$1:I$1001,3,FALSE))</f>
        <v>gruggenm6@nymag.com</v>
      </c>
      <c r="H800" s="12" t="str">
        <f>VLOOKUP(C800,customers!A$1:I$1001,7,FALSE)</f>
        <v>United States</v>
      </c>
      <c r="I800" s="15" t="str">
        <f>IF(INDEX(products!$A$1:$G$49,MATCH(orders!$D800,products!$A$1:$A$49,0),MATCH(orders!I$1,products!$A$1:$G$1,0))="Rob","Robusta",IF(INDEX(products!$A$1:$G$49,MATCH(orders!$D800,products!$A$1:$A$49,0),MATCH(orders!I$1,products!$A$1:$G$1,0))="Exc","Excelsa",IF(INDEX(products!$A$1:$G$49,MATCH(orders!$D800,products!$A$1:$A$49,0),MATCH(orders!I$1,products!$A$1:$G$1,0))="Ara","Arabica","Liberica")))</f>
        <v>Robusta</v>
      </c>
      <c r="J800" s="15" t="str">
        <f>IF(INDEX(products!$A$1:$G$49,MATCH(orders!$D800,products!$A$1:$A$49,0),MATCH(orders!J$1,products!$A$1:$G$1,0))="M","Medium",IF(INDEX(products!$A$1:$G$49,MATCH(orders!$D800,products!$A$1:$A$49,0),MATCH(orders!J$1,products!$A$1:$G$1,0))="L","Light","Dark"))</f>
        <v>Dark</v>
      </c>
      <c r="K800" s="24">
        <f>INDEX(products!$A$1:$G$49,MATCH(orders!$D800,products!$A$1:$A$49,0),MATCH(orders!K$1,products!$A$1:$G$1,0))</f>
        <v>0.2</v>
      </c>
      <c r="L800" s="25">
        <f>INDEX(products!$A$1:$G$49,MATCH(orders!$D800,products!$A$1:$A$49,0),MATCH(orders!L$1,products!$A$1:$G$1,0))</f>
        <v>2.6849999999999996</v>
      </c>
      <c r="M800" s="22">
        <f>E800*L800</f>
        <v>8.0549999999999997</v>
      </c>
      <c r="N800" s="6" t="str">
        <f>VLOOKUP(orders!$F800,customers!B$1:I$1001,8,FALSE)</f>
        <v>Yes</v>
      </c>
    </row>
    <row r="801" spans="1:14" x14ac:dyDescent="0.3">
      <c r="A801" s="2" t="s">
        <v>5008</v>
      </c>
      <c r="B801" s="17">
        <v>44588</v>
      </c>
      <c r="C801" s="2" t="s">
        <v>5009</v>
      </c>
      <c r="D801" s="7" t="s">
        <v>6183</v>
      </c>
      <c r="E801" s="2">
        <v>3</v>
      </c>
      <c r="F801" s="2" t="str">
        <f>VLOOKUP(C801,customers!A$1:I$1001,2,FALSE)</f>
        <v>Gonzales Cicculi</v>
      </c>
      <c r="G801" s="2" t="str">
        <f>IF(VLOOKUP(C801,customers!A$1:I$1001,3,FALSE)=0," ",VLOOKUP(C801,customers!A$1:I$1001,3,FALSE))</f>
        <v xml:space="preserve"> </v>
      </c>
      <c r="H801" s="2" t="str">
        <f>VLOOKUP(C801,customers!A$1:I$1001,7,FALSE)</f>
        <v>United States</v>
      </c>
      <c r="I801" s="26" t="str">
        <f>IF(INDEX(products!$A$1:$G$49,MATCH(orders!$D801,products!$A$1:$A$49,0),MATCH(orders!I$1,products!$A$1:$G$1,0))="Rob","Robusta",IF(INDEX(products!$A$1:$G$49,MATCH(orders!$D801,products!$A$1:$A$49,0),MATCH(orders!I$1,products!$A$1:$G$1,0))="Exc","Excelsa",IF(INDEX(products!$A$1:$G$49,MATCH(orders!$D801,products!$A$1:$A$49,0),MATCH(orders!I$1,products!$A$1:$G$1,0))="Ara","Arabica","Liberica")))</f>
        <v>Excelsa</v>
      </c>
      <c r="J801" s="26" t="str">
        <f>IF(INDEX(products!$A$1:$G$49,MATCH(orders!$D801,products!$A$1:$A$49,0),MATCH(orders!J$1,products!$A$1:$G$1,0))="M","Medium",IF(INDEX(products!$A$1:$G$49,MATCH(orders!$D801,products!$A$1:$A$49,0),MATCH(orders!J$1,products!$A$1:$G$1,0))="L","Light","Dark"))</f>
        <v>Dark</v>
      </c>
      <c r="K801" s="27">
        <f>INDEX(products!$A$1:$G$49,MATCH(orders!$D801,products!$A$1:$A$49,0),MATCH(orders!K$1,products!$A$1:$G$1,0))</f>
        <v>1</v>
      </c>
      <c r="L801" s="28">
        <f>INDEX(products!$A$1:$G$49,MATCH(orders!$D801,products!$A$1:$A$49,0),MATCH(orders!L$1,products!$A$1:$G$1,0))</f>
        <v>12.15</v>
      </c>
      <c r="M801" s="21">
        <f>E801*L801</f>
        <v>36.450000000000003</v>
      </c>
      <c r="N801" s="7" t="str">
        <f>VLOOKUP(orders!$F801,customers!B$1:I$1001,8,FALSE)</f>
        <v>Yes</v>
      </c>
    </row>
    <row r="802" spans="1:14" x14ac:dyDescent="0.3">
      <c r="A802" s="12" t="s">
        <v>5012</v>
      </c>
      <c r="B802" s="18">
        <v>44240</v>
      </c>
      <c r="C802" s="12" t="s">
        <v>5013</v>
      </c>
      <c r="D802" s="6" t="s">
        <v>6163</v>
      </c>
      <c r="E802" s="12">
        <v>6</v>
      </c>
      <c r="F802" s="12" t="str">
        <f>VLOOKUP(C802,customers!A$1:I$1001,2,FALSE)</f>
        <v>Man Fright</v>
      </c>
      <c r="G802" s="12" t="str">
        <f>IF(VLOOKUP(C802,customers!A$1:I$1001,3,FALSE)=0," ",VLOOKUP(C802,customers!A$1:I$1001,3,FALSE))</f>
        <v>mfrightm8@harvard.edu</v>
      </c>
      <c r="H802" s="12" t="str">
        <f>VLOOKUP(C802,customers!A$1:I$1001,7,FALSE)</f>
        <v>Ireland</v>
      </c>
      <c r="I802" s="15" t="str">
        <f>IF(INDEX(products!$A$1:$G$49,MATCH(orders!$D802,products!$A$1:$A$49,0),MATCH(orders!I$1,products!$A$1:$G$1,0))="Rob","Robusta",IF(INDEX(products!$A$1:$G$49,MATCH(orders!$D802,products!$A$1:$A$49,0),MATCH(orders!I$1,products!$A$1:$G$1,0))="Exc","Excelsa",IF(INDEX(products!$A$1:$G$49,MATCH(orders!$D802,products!$A$1:$A$49,0),MATCH(orders!I$1,products!$A$1:$G$1,0))="Ara","Arabica","Liberica")))</f>
        <v>Robusta</v>
      </c>
      <c r="J802" s="15" t="str">
        <f>IF(INDEX(products!$A$1:$G$49,MATCH(orders!$D802,products!$A$1:$A$49,0),MATCH(orders!J$1,products!$A$1:$G$1,0))="M","Medium",IF(INDEX(products!$A$1:$G$49,MATCH(orders!$D802,products!$A$1:$A$49,0),MATCH(orders!J$1,products!$A$1:$G$1,0))="L","Light","Dark"))</f>
        <v>Dark</v>
      </c>
      <c r="K802" s="24">
        <f>INDEX(products!$A$1:$G$49,MATCH(orders!$D802,products!$A$1:$A$49,0),MATCH(orders!K$1,products!$A$1:$G$1,0))</f>
        <v>0.2</v>
      </c>
      <c r="L802" s="25">
        <f>INDEX(products!$A$1:$G$49,MATCH(orders!$D802,products!$A$1:$A$49,0),MATCH(orders!L$1,products!$A$1:$G$1,0))</f>
        <v>2.6849999999999996</v>
      </c>
      <c r="M802" s="22">
        <f>E802*L802</f>
        <v>16.11</v>
      </c>
      <c r="N802" s="6" t="str">
        <f>VLOOKUP(orders!$F802,customers!B$1:I$1001,8,FALSE)</f>
        <v>No</v>
      </c>
    </row>
    <row r="803" spans="1:14" x14ac:dyDescent="0.3">
      <c r="A803" s="2" t="s">
        <v>5018</v>
      </c>
      <c r="B803" s="17">
        <v>44025</v>
      </c>
      <c r="C803" s="2" t="s">
        <v>5019</v>
      </c>
      <c r="D803" s="7" t="s">
        <v>6149</v>
      </c>
      <c r="E803" s="2">
        <v>2</v>
      </c>
      <c r="F803" s="2" t="str">
        <f>VLOOKUP(C803,customers!A$1:I$1001,2,FALSE)</f>
        <v>Boyce Tarte</v>
      </c>
      <c r="G803" s="2" t="str">
        <f>IF(VLOOKUP(C803,customers!A$1:I$1001,3,FALSE)=0," ",VLOOKUP(C803,customers!A$1:I$1001,3,FALSE))</f>
        <v>btartem9@aol.com</v>
      </c>
      <c r="H803" s="2" t="str">
        <f>VLOOKUP(C803,customers!A$1:I$1001,7,FALSE)</f>
        <v>United States</v>
      </c>
      <c r="I803" s="26" t="str">
        <f>IF(INDEX(products!$A$1:$G$49,MATCH(orders!$D803,products!$A$1:$A$49,0),MATCH(orders!I$1,products!$A$1:$G$1,0))="Rob","Robusta",IF(INDEX(products!$A$1:$G$49,MATCH(orders!$D803,products!$A$1:$A$49,0),MATCH(orders!I$1,products!$A$1:$G$1,0))="Exc","Excelsa",IF(INDEX(products!$A$1:$G$49,MATCH(orders!$D803,products!$A$1:$A$49,0),MATCH(orders!I$1,products!$A$1:$G$1,0))="Ara","Arabica","Liberica")))</f>
        <v>Robusta</v>
      </c>
      <c r="J803" s="26" t="str">
        <f>IF(INDEX(products!$A$1:$G$49,MATCH(orders!$D803,products!$A$1:$A$49,0),MATCH(orders!J$1,products!$A$1:$G$1,0))="M","Medium",IF(INDEX(products!$A$1:$G$49,MATCH(orders!$D803,products!$A$1:$A$49,0),MATCH(orders!J$1,products!$A$1:$G$1,0))="L","Light","Dark"))</f>
        <v>Dark</v>
      </c>
      <c r="K803" s="27">
        <f>INDEX(products!$A$1:$G$49,MATCH(orders!$D803,products!$A$1:$A$49,0),MATCH(orders!K$1,products!$A$1:$G$1,0))</f>
        <v>2.5</v>
      </c>
      <c r="L803" s="28">
        <f>INDEX(products!$A$1:$G$49,MATCH(orders!$D803,products!$A$1:$A$49,0),MATCH(orders!L$1,products!$A$1:$G$1,0))</f>
        <v>20.584999999999997</v>
      </c>
      <c r="M803" s="21">
        <f>E803*L803</f>
        <v>41.169999999999995</v>
      </c>
      <c r="N803" s="7" t="str">
        <f>VLOOKUP(orders!$F803,customers!B$1:I$1001,8,FALSE)</f>
        <v>Yes</v>
      </c>
    </row>
    <row r="804" spans="1:14" x14ac:dyDescent="0.3">
      <c r="A804" s="12" t="s">
        <v>5024</v>
      </c>
      <c r="B804" s="18">
        <v>43902</v>
      </c>
      <c r="C804" s="12" t="s">
        <v>5025</v>
      </c>
      <c r="D804" s="6" t="s">
        <v>6163</v>
      </c>
      <c r="E804" s="12">
        <v>4</v>
      </c>
      <c r="F804" s="12" t="str">
        <f>VLOOKUP(C804,customers!A$1:I$1001,2,FALSE)</f>
        <v>Caddric Krzysztofiak</v>
      </c>
      <c r="G804" s="12" t="str">
        <f>IF(VLOOKUP(C804,customers!A$1:I$1001,3,FALSE)=0," ",VLOOKUP(C804,customers!A$1:I$1001,3,FALSE))</f>
        <v>ckrzysztofiakma@skyrock.com</v>
      </c>
      <c r="H804" s="12" t="str">
        <f>VLOOKUP(C804,customers!A$1:I$1001,7,FALSE)</f>
        <v>United States</v>
      </c>
      <c r="I804" s="15" t="str">
        <f>IF(INDEX(products!$A$1:$G$49,MATCH(orders!$D804,products!$A$1:$A$49,0),MATCH(orders!I$1,products!$A$1:$G$1,0))="Rob","Robusta",IF(INDEX(products!$A$1:$G$49,MATCH(orders!$D804,products!$A$1:$A$49,0),MATCH(orders!I$1,products!$A$1:$G$1,0))="Exc","Excelsa",IF(INDEX(products!$A$1:$G$49,MATCH(orders!$D804,products!$A$1:$A$49,0),MATCH(orders!I$1,products!$A$1:$G$1,0))="Ara","Arabica","Liberica")))</f>
        <v>Robusta</v>
      </c>
      <c r="J804" s="15" t="str">
        <f>IF(INDEX(products!$A$1:$G$49,MATCH(orders!$D804,products!$A$1:$A$49,0),MATCH(orders!J$1,products!$A$1:$G$1,0))="M","Medium",IF(INDEX(products!$A$1:$G$49,MATCH(orders!$D804,products!$A$1:$A$49,0),MATCH(orders!J$1,products!$A$1:$G$1,0))="L","Light","Dark"))</f>
        <v>Dark</v>
      </c>
      <c r="K804" s="24">
        <f>INDEX(products!$A$1:$G$49,MATCH(orders!$D804,products!$A$1:$A$49,0),MATCH(orders!K$1,products!$A$1:$G$1,0))</f>
        <v>0.2</v>
      </c>
      <c r="L804" s="25">
        <f>INDEX(products!$A$1:$G$49,MATCH(orders!$D804,products!$A$1:$A$49,0),MATCH(orders!L$1,products!$A$1:$G$1,0))</f>
        <v>2.6849999999999996</v>
      </c>
      <c r="M804" s="22">
        <f>E804*L804</f>
        <v>10.739999999999998</v>
      </c>
      <c r="N804" s="6" t="str">
        <f>VLOOKUP(orders!$F804,customers!B$1:I$1001,8,FALSE)</f>
        <v>No</v>
      </c>
    </row>
    <row r="805" spans="1:14" x14ac:dyDescent="0.3">
      <c r="A805" s="2" t="s">
        <v>5030</v>
      </c>
      <c r="B805" s="17">
        <v>43955</v>
      </c>
      <c r="C805" s="2" t="s">
        <v>5031</v>
      </c>
      <c r="D805" s="7" t="s">
        <v>6166</v>
      </c>
      <c r="E805" s="2">
        <v>4</v>
      </c>
      <c r="F805" s="2" t="str">
        <f>VLOOKUP(C805,customers!A$1:I$1001,2,FALSE)</f>
        <v>Darn Penquet</v>
      </c>
      <c r="G805" s="2" t="str">
        <f>IF(VLOOKUP(C805,customers!A$1:I$1001,3,FALSE)=0," ",VLOOKUP(C805,customers!A$1:I$1001,3,FALSE))</f>
        <v>dpenquetmb@diigo.com</v>
      </c>
      <c r="H805" s="2" t="str">
        <f>VLOOKUP(C805,customers!A$1:I$1001,7,FALSE)</f>
        <v>United States</v>
      </c>
      <c r="I805" s="26" t="str">
        <f>IF(INDEX(products!$A$1:$G$49,MATCH(orders!$D805,products!$A$1:$A$49,0),MATCH(orders!I$1,products!$A$1:$G$1,0))="Rob","Robusta",IF(INDEX(products!$A$1:$G$49,MATCH(orders!$D805,products!$A$1:$A$49,0),MATCH(orders!I$1,products!$A$1:$G$1,0))="Exc","Excelsa",IF(INDEX(products!$A$1:$G$49,MATCH(orders!$D805,products!$A$1:$A$49,0),MATCH(orders!I$1,products!$A$1:$G$1,0))="Ara","Arabica","Liberica")))</f>
        <v>Excelsa</v>
      </c>
      <c r="J805" s="26" t="str">
        <f>IF(INDEX(products!$A$1:$G$49,MATCH(orders!$D805,products!$A$1:$A$49,0),MATCH(orders!J$1,products!$A$1:$G$1,0))="M","Medium",IF(INDEX(products!$A$1:$G$49,MATCH(orders!$D805,products!$A$1:$A$49,0),MATCH(orders!J$1,products!$A$1:$G$1,0))="L","Light","Dark"))</f>
        <v>Medium</v>
      </c>
      <c r="K805" s="27">
        <f>INDEX(products!$A$1:$G$49,MATCH(orders!$D805,products!$A$1:$A$49,0),MATCH(orders!K$1,products!$A$1:$G$1,0))</f>
        <v>2.5</v>
      </c>
      <c r="L805" s="28">
        <f>INDEX(products!$A$1:$G$49,MATCH(orders!$D805,products!$A$1:$A$49,0),MATCH(orders!L$1,products!$A$1:$G$1,0))</f>
        <v>31.624999999999996</v>
      </c>
      <c r="M805" s="21">
        <f>E805*L805</f>
        <v>126.49999999999999</v>
      </c>
      <c r="N805" s="7" t="str">
        <f>VLOOKUP(orders!$F805,customers!B$1:I$1001,8,FALSE)</f>
        <v>No</v>
      </c>
    </row>
    <row r="806" spans="1:14" x14ac:dyDescent="0.3">
      <c r="A806" s="12" t="s">
        <v>5035</v>
      </c>
      <c r="B806" s="18">
        <v>44289</v>
      </c>
      <c r="C806" s="12" t="s">
        <v>5036</v>
      </c>
      <c r="D806" s="6" t="s">
        <v>6179</v>
      </c>
      <c r="E806" s="12">
        <v>2</v>
      </c>
      <c r="F806" s="12" t="str">
        <f>VLOOKUP(C806,customers!A$1:I$1001,2,FALSE)</f>
        <v>Jammie Cloke</v>
      </c>
      <c r="G806" s="12" t="str">
        <f>IF(VLOOKUP(C806,customers!A$1:I$1001,3,FALSE)=0," ",VLOOKUP(C806,customers!A$1:I$1001,3,FALSE))</f>
        <v xml:space="preserve"> </v>
      </c>
      <c r="H806" s="12" t="str">
        <f>VLOOKUP(C806,customers!A$1:I$1001,7,FALSE)</f>
        <v>United Kingdom</v>
      </c>
      <c r="I806" s="15" t="str">
        <f>IF(INDEX(products!$A$1:$G$49,MATCH(orders!$D806,products!$A$1:$A$49,0),MATCH(orders!I$1,products!$A$1:$G$1,0))="Rob","Robusta",IF(INDEX(products!$A$1:$G$49,MATCH(orders!$D806,products!$A$1:$A$49,0),MATCH(orders!I$1,products!$A$1:$G$1,0))="Exc","Excelsa",IF(INDEX(products!$A$1:$G$49,MATCH(orders!$D806,products!$A$1:$A$49,0),MATCH(orders!I$1,products!$A$1:$G$1,0))="Ara","Arabica","Liberica")))</f>
        <v>Robusta</v>
      </c>
      <c r="J806" s="15" t="str">
        <f>IF(INDEX(products!$A$1:$G$49,MATCH(orders!$D806,products!$A$1:$A$49,0),MATCH(orders!J$1,products!$A$1:$G$1,0))="M","Medium",IF(INDEX(products!$A$1:$G$49,MATCH(orders!$D806,products!$A$1:$A$49,0),MATCH(orders!J$1,products!$A$1:$G$1,0))="L","Light","Dark"))</f>
        <v>Light</v>
      </c>
      <c r="K806" s="24">
        <f>INDEX(products!$A$1:$G$49,MATCH(orders!$D806,products!$A$1:$A$49,0),MATCH(orders!K$1,products!$A$1:$G$1,0))</f>
        <v>1</v>
      </c>
      <c r="L806" s="25">
        <f>INDEX(products!$A$1:$G$49,MATCH(orders!$D806,products!$A$1:$A$49,0),MATCH(orders!L$1,products!$A$1:$G$1,0))</f>
        <v>11.95</v>
      </c>
      <c r="M806" s="22">
        <f>E806*L806</f>
        <v>23.9</v>
      </c>
      <c r="N806" s="6" t="str">
        <f>VLOOKUP(orders!$F806,customers!B$1:I$1001,8,FALSE)</f>
        <v>No</v>
      </c>
    </row>
    <row r="807" spans="1:14" x14ac:dyDescent="0.3">
      <c r="A807" s="2" t="s">
        <v>5040</v>
      </c>
      <c r="B807" s="17">
        <v>44713</v>
      </c>
      <c r="C807" s="2" t="s">
        <v>5041</v>
      </c>
      <c r="D807" s="7" t="s">
        <v>6146</v>
      </c>
      <c r="E807" s="2">
        <v>1</v>
      </c>
      <c r="F807" s="2" t="str">
        <f>VLOOKUP(C807,customers!A$1:I$1001,2,FALSE)</f>
        <v>Chester Clowton</v>
      </c>
      <c r="G807" s="2" t="str">
        <f>IF(VLOOKUP(C807,customers!A$1:I$1001,3,FALSE)=0," ",VLOOKUP(C807,customers!A$1:I$1001,3,FALSE))</f>
        <v xml:space="preserve"> </v>
      </c>
      <c r="H807" s="2" t="str">
        <f>VLOOKUP(C807,customers!A$1:I$1001,7,FALSE)</f>
        <v>United States</v>
      </c>
      <c r="I807" s="26" t="str">
        <f>IF(INDEX(products!$A$1:$G$49,MATCH(orders!$D807,products!$A$1:$A$49,0),MATCH(orders!I$1,products!$A$1:$G$1,0))="Rob","Robusta",IF(INDEX(products!$A$1:$G$49,MATCH(orders!$D807,products!$A$1:$A$49,0),MATCH(orders!I$1,products!$A$1:$G$1,0))="Exc","Excelsa",IF(INDEX(products!$A$1:$G$49,MATCH(orders!$D807,products!$A$1:$A$49,0),MATCH(orders!I$1,products!$A$1:$G$1,0))="Ara","Arabica","Liberica")))</f>
        <v>Robusta</v>
      </c>
      <c r="J807" s="26" t="str">
        <f>IF(INDEX(products!$A$1:$G$49,MATCH(orders!$D807,products!$A$1:$A$49,0),MATCH(orders!J$1,products!$A$1:$G$1,0))="M","Medium",IF(INDEX(products!$A$1:$G$49,MATCH(orders!$D807,products!$A$1:$A$49,0),MATCH(orders!J$1,products!$A$1:$G$1,0))="L","Light","Dark"))</f>
        <v>Medium</v>
      </c>
      <c r="K807" s="27">
        <f>INDEX(products!$A$1:$G$49,MATCH(orders!$D807,products!$A$1:$A$49,0),MATCH(orders!K$1,products!$A$1:$G$1,0))</f>
        <v>0.5</v>
      </c>
      <c r="L807" s="28">
        <f>INDEX(products!$A$1:$G$49,MATCH(orders!$D807,products!$A$1:$A$49,0),MATCH(orders!L$1,products!$A$1:$G$1,0))</f>
        <v>5.97</v>
      </c>
      <c r="M807" s="21">
        <f>E807*L807</f>
        <v>5.97</v>
      </c>
      <c r="N807" s="7" t="str">
        <f>VLOOKUP(orders!$F807,customers!B$1:I$1001,8,FALSE)</f>
        <v>No</v>
      </c>
    </row>
    <row r="808" spans="1:14" x14ac:dyDescent="0.3">
      <c r="A808" s="12" t="s">
        <v>5046</v>
      </c>
      <c r="B808" s="18">
        <v>44241</v>
      </c>
      <c r="C808" s="12" t="s">
        <v>5047</v>
      </c>
      <c r="D808" s="6" t="s">
        <v>6150</v>
      </c>
      <c r="E808" s="12">
        <v>2</v>
      </c>
      <c r="F808" s="12" t="str">
        <f>VLOOKUP(C808,customers!A$1:I$1001,2,FALSE)</f>
        <v>Kathleen Diable</v>
      </c>
      <c r="G808" s="12" t="str">
        <f>IF(VLOOKUP(C808,customers!A$1:I$1001,3,FALSE)=0," ",VLOOKUP(C808,customers!A$1:I$1001,3,FALSE))</f>
        <v xml:space="preserve"> </v>
      </c>
      <c r="H808" s="12" t="str">
        <f>VLOOKUP(C808,customers!A$1:I$1001,7,FALSE)</f>
        <v>United Kingdom</v>
      </c>
      <c r="I808" s="15" t="str">
        <f>IF(INDEX(products!$A$1:$G$49,MATCH(orders!$D808,products!$A$1:$A$49,0),MATCH(orders!I$1,products!$A$1:$G$1,0))="Rob","Robusta",IF(INDEX(products!$A$1:$G$49,MATCH(orders!$D808,products!$A$1:$A$49,0),MATCH(orders!I$1,products!$A$1:$G$1,0))="Exc","Excelsa",IF(INDEX(products!$A$1:$G$49,MATCH(orders!$D808,products!$A$1:$A$49,0),MATCH(orders!I$1,products!$A$1:$G$1,0))="Ara","Arabica","Liberica")))</f>
        <v>Liberica</v>
      </c>
      <c r="J808" s="15" t="str">
        <f>IF(INDEX(products!$A$1:$G$49,MATCH(orders!$D808,products!$A$1:$A$49,0),MATCH(orders!J$1,products!$A$1:$G$1,0))="M","Medium",IF(INDEX(products!$A$1:$G$49,MATCH(orders!$D808,products!$A$1:$A$49,0),MATCH(orders!J$1,products!$A$1:$G$1,0))="L","Light","Dark"))</f>
        <v>Dark</v>
      </c>
      <c r="K808" s="24">
        <f>INDEX(products!$A$1:$G$49,MATCH(orders!$D808,products!$A$1:$A$49,0),MATCH(orders!K$1,products!$A$1:$G$1,0))</f>
        <v>0.2</v>
      </c>
      <c r="L808" s="25">
        <f>INDEX(products!$A$1:$G$49,MATCH(orders!$D808,products!$A$1:$A$49,0),MATCH(orders!L$1,products!$A$1:$G$1,0))</f>
        <v>3.8849999999999998</v>
      </c>
      <c r="M808" s="22">
        <f>E808*L808</f>
        <v>7.77</v>
      </c>
      <c r="N808" s="6" t="str">
        <f>VLOOKUP(orders!$F808,customers!B$1:I$1001,8,FALSE)</f>
        <v>Yes</v>
      </c>
    </row>
    <row r="809" spans="1:14" x14ac:dyDescent="0.3">
      <c r="A809" s="2" t="s">
        <v>5050</v>
      </c>
      <c r="B809" s="17">
        <v>44543</v>
      </c>
      <c r="C809" s="2" t="s">
        <v>5051</v>
      </c>
      <c r="D809" s="7" t="s">
        <v>6169</v>
      </c>
      <c r="E809" s="2">
        <v>3</v>
      </c>
      <c r="F809" s="2" t="str">
        <f>VLOOKUP(C809,customers!A$1:I$1001,2,FALSE)</f>
        <v>Koren Ferretti</v>
      </c>
      <c r="G809" s="2" t="str">
        <f>IF(VLOOKUP(C809,customers!A$1:I$1001,3,FALSE)=0," ",VLOOKUP(C809,customers!A$1:I$1001,3,FALSE))</f>
        <v>kferrettimf@huffingtonpost.com</v>
      </c>
      <c r="H809" s="2" t="str">
        <f>VLOOKUP(C809,customers!A$1:I$1001,7,FALSE)</f>
        <v>Ireland</v>
      </c>
      <c r="I809" s="26" t="str">
        <f>IF(INDEX(products!$A$1:$G$49,MATCH(orders!$D809,products!$A$1:$A$49,0),MATCH(orders!I$1,products!$A$1:$G$1,0))="Rob","Robusta",IF(INDEX(products!$A$1:$G$49,MATCH(orders!$D809,products!$A$1:$A$49,0),MATCH(orders!I$1,products!$A$1:$G$1,0))="Exc","Excelsa",IF(INDEX(products!$A$1:$G$49,MATCH(orders!$D809,products!$A$1:$A$49,0),MATCH(orders!I$1,products!$A$1:$G$1,0))="Ara","Arabica","Liberica")))</f>
        <v>Liberica</v>
      </c>
      <c r="J809" s="26" t="str">
        <f>IF(INDEX(products!$A$1:$G$49,MATCH(orders!$D809,products!$A$1:$A$49,0),MATCH(orders!J$1,products!$A$1:$G$1,0))="M","Medium",IF(INDEX(products!$A$1:$G$49,MATCH(orders!$D809,products!$A$1:$A$49,0),MATCH(orders!J$1,products!$A$1:$G$1,0))="L","Light","Dark"))</f>
        <v>Dark</v>
      </c>
      <c r="K809" s="27">
        <f>INDEX(products!$A$1:$G$49,MATCH(orders!$D809,products!$A$1:$A$49,0),MATCH(orders!K$1,products!$A$1:$G$1,0))</f>
        <v>0.5</v>
      </c>
      <c r="L809" s="28">
        <f>INDEX(products!$A$1:$G$49,MATCH(orders!$D809,products!$A$1:$A$49,0),MATCH(orders!L$1,products!$A$1:$G$1,0))</f>
        <v>7.77</v>
      </c>
      <c r="M809" s="21">
        <f>E809*L809</f>
        <v>23.31</v>
      </c>
      <c r="N809" s="7" t="str">
        <f>VLOOKUP(orders!$F809,customers!B$1:I$1001,8,FALSE)</f>
        <v>No</v>
      </c>
    </row>
    <row r="810" spans="1:14" x14ac:dyDescent="0.3">
      <c r="A810" s="12" t="s">
        <v>5056</v>
      </c>
      <c r="B810" s="18">
        <v>43868</v>
      </c>
      <c r="C810" s="12" t="s">
        <v>5113</v>
      </c>
      <c r="D810" s="6" t="s">
        <v>6142</v>
      </c>
      <c r="E810" s="12">
        <v>5</v>
      </c>
      <c r="F810" s="12" t="str">
        <f>VLOOKUP(C810,customers!A$1:I$1001,2,FALSE)</f>
        <v>Allis Wilmore</v>
      </c>
      <c r="G810" s="12" t="str">
        <f>IF(VLOOKUP(C810,customers!A$1:I$1001,3,FALSE)=0," ",VLOOKUP(C810,customers!A$1:I$1001,3,FALSE))</f>
        <v xml:space="preserve"> </v>
      </c>
      <c r="H810" s="12" t="str">
        <f>VLOOKUP(C810,customers!A$1:I$1001,7,FALSE)</f>
        <v>United States</v>
      </c>
      <c r="I810" s="15" t="str">
        <f>IF(INDEX(products!$A$1:$G$49,MATCH(orders!$D810,products!$A$1:$A$49,0),MATCH(orders!I$1,products!$A$1:$G$1,0))="Rob","Robusta",IF(INDEX(products!$A$1:$G$49,MATCH(orders!$D810,products!$A$1:$A$49,0),MATCH(orders!I$1,products!$A$1:$G$1,0))="Exc","Excelsa",IF(INDEX(products!$A$1:$G$49,MATCH(orders!$D810,products!$A$1:$A$49,0),MATCH(orders!I$1,products!$A$1:$G$1,0))="Ara","Arabica","Liberica")))</f>
        <v>Robusta</v>
      </c>
      <c r="J810" s="15" t="str">
        <f>IF(INDEX(products!$A$1:$G$49,MATCH(orders!$D810,products!$A$1:$A$49,0),MATCH(orders!J$1,products!$A$1:$G$1,0))="M","Medium",IF(INDEX(products!$A$1:$G$49,MATCH(orders!$D810,products!$A$1:$A$49,0),MATCH(orders!J$1,products!$A$1:$G$1,0))="L","Light","Dark"))</f>
        <v>Light</v>
      </c>
      <c r="K810" s="24">
        <f>INDEX(products!$A$1:$G$49,MATCH(orders!$D810,products!$A$1:$A$49,0),MATCH(orders!K$1,products!$A$1:$G$1,0))</f>
        <v>2.5</v>
      </c>
      <c r="L810" s="25">
        <f>INDEX(products!$A$1:$G$49,MATCH(orders!$D810,products!$A$1:$A$49,0),MATCH(orders!L$1,products!$A$1:$G$1,0))</f>
        <v>27.484999999999996</v>
      </c>
      <c r="M810" s="22">
        <f>E810*L810</f>
        <v>137.42499999999998</v>
      </c>
      <c r="N810" s="6" t="str">
        <f>VLOOKUP(orders!$F810,customers!B$1:I$1001,8,FALSE)</f>
        <v>No</v>
      </c>
    </row>
    <row r="811" spans="1:14" x14ac:dyDescent="0.3">
      <c r="A811" s="2" t="s">
        <v>5062</v>
      </c>
      <c r="B811" s="17">
        <v>44235</v>
      </c>
      <c r="C811" s="2" t="s">
        <v>5063</v>
      </c>
      <c r="D811" s="7" t="s">
        <v>6163</v>
      </c>
      <c r="E811" s="2">
        <v>3</v>
      </c>
      <c r="F811" s="2" t="str">
        <f>VLOOKUP(C811,customers!A$1:I$1001,2,FALSE)</f>
        <v>Chaddie Bennie</v>
      </c>
      <c r="G811" s="2" t="str">
        <f>IF(VLOOKUP(C811,customers!A$1:I$1001,3,FALSE)=0," ",VLOOKUP(C811,customers!A$1:I$1001,3,FALSE))</f>
        <v xml:space="preserve"> </v>
      </c>
      <c r="H811" s="2" t="str">
        <f>VLOOKUP(C811,customers!A$1:I$1001,7,FALSE)</f>
        <v>United States</v>
      </c>
      <c r="I811" s="26" t="str">
        <f>IF(INDEX(products!$A$1:$G$49,MATCH(orders!$D811,products!$A$1:$A$49,0),MATCH(orders!I$1,products!$A$1:$G$1,0))="Rob","Robusta",IF(INDEX(products!$A$1:$G$49,MATCH(orders!$D811,products!$A$1:$A$49,0),MATCH(orders!I$1,products!$A$1:$G$1,0))="Exc","Excelsa",IF(INDEX(products!$A$1:$G$49,MATCH(orders!$D811,products!$A$1:$A$49,0),MATCH(orders!I$1,products!$A$1:$G$1,0))="Ara","Arabica","Liberica")))</f>
        <v>Robusta</v>
      </c>
      <c r="J811" s="26" t="str">
        <f>IF(INDEX(products!$A$1:$G$49,MATCH(orders!$D811,products!$A$1:$A$49,0),MATCH(orders!J$1,products!$A$1:$G$1,0))="M","Medium",IF(INDEX(products!$A$1:$G$49,MATCH(orders!$D811,products!$A$1:$A$49,0),MATCH(orders!J$1,products!$A$1:$G$1,0))="L","Light","Dark"))</f>
        <v>Dark</v>
      </c>
      <c r="K811" s="27">
        <f>INDEX(products!$A$1:$G$49,MATCH(orders!$D811,products!$A$1:$A$49,0),MATCH(orders!K$1,products!$A$1:$G$1,0))</f>
        <v>0.2</v>
      </c>
      <c r="L811" s="28">
        <f>INDEX(products!$A$1:$G$49,MATCH(orders!$D811,products!$A$1:$A$49,0),MATCH(orders!L$1,products!$A$1:$G$1,0))</f>
        <v>2.6849999999999996</v>
      </c>
      <c r="M811" s="21">
        <f>E811*L811</f>
        <v>8.0549999999999997</v>
      </c>
      <c r="N811" s="7" t="str">
        <f>VLOOKUP(orders!$F811,customers!B$1:I$1001,8,FALSE)</f>
        <v>Yes</v>
      </c>
    </row>
    <row r="812" spans="1:14" x14ac:dyDescent="0.3">
      <c r="A812" s="12" t="s">
        <v>5067</v>
      </c>
      <c r="B812" s="18">
        <v>44054</v>
      </c>
      <c r="C812" s="12" t="s">
        <v>5068</v>
      </c>
      <c r="D812" s="6" t="s">
        <v>6161</v>
      </c>
      <c r="E812" s="12">
        <v>3</v>
      </c>
      <c r="F812" s="12" t="str">
        <f>VLOOKUP(C812,customers!A$1:I$1001,2,FALSE)</f>
        <v>Alberta Balsdone</v>
      </c>
      <c r="G812" s="12" t="str">
        <f>IF(VLOOKUP(C812,customers!A$1:I$1001,3,FALSE)=0," ",VLOOKUP(C812,customers!A$1:I$1001,3,FALSE))</f>
        <v>abalsdonemi@toplist.cz</v>
      </c>
      <c r="H812" s="12" t="str">
        <f>VLOOKUP(C812,customers!A$1:I$1001,7,FALSE)</f>
        <v>United States</v>
      </c>
      <c r="I812" s="15" t="str">
        <f>IF(INDEX(products!$A$1:$G$49,MATCH(orders!$D812,products!$A$1:$A$49,0),MATCH(orders!I$1,products!$A$1:$G$1,0))="Rob","Robusta",IF(INDEX(products!$A$1:$G$49,MATCH(orders!$D812,products!$A$1:$A$49,0),MATCH(orders!I$1,products!$A$1:$G$1,0))="Exc","Excelsa",IF(INDEX(products!$A$1:$G$49,MATCH(orders!$D812,products!$A$1:$A$49,0),MATCH(orders!I$1,products!$A$1:$G$1,0))="Ara","Arabica","Liberica")))</f>
        <v>Liberica</v>
      </c>
      <c r="J812" s="15" t="str">
        <f>IF(INDEX(products!$A$1:$G$49,MATCH(orders!$D812,products!$A$1:$A$49,0),MATCH(orders!J$1,products!$A$1:$G$1,0))="M","Medium",IF(INDEX(products!$A$1:$G$49,MATCH(orders!$D812,products!$A$1:$A$49,0),MATCH(orders!J$1,products!$A$1:$G$1,0))="L","Light","Dark"))</f>
        <v>Light</v>
      </c>
      <c r="K812" s="24">
        <f>INDEX(products!$A$1:$G$49,MATCH(orders!$D812,products!$A$1:$A$49,0),MATCH(orders!K$1,products!$A$1:$G$1,0))</f>
        <v>0.5</v>
      </c>
      <c r="L812" s="25">
        <f>INDEX(products!$A$1:$G$49,MATCH(orders!$D812,products!$A$1:$A$49,0),MATCH(orders!L$1,products!$A$1:$G$1,0))</f>
        <v>9.51</v>
      </c>
      <c r="M812" s="22">
        <f>E812*L812</f>
        <v>28.53</v>
      </c>
      <c r="N812" s="6" t="str">
        <f>VLOOKUP(orders!$F812,customers!B$1:I$1001,8,FALSE)</f>
        <v>No</v>
      </c>
    </row>
    <row r="813" spans="1:14" x14ac:dyDescent="0.3">
      <c r="A813" s="2" t="s">
        <v>5073</v>
      </c>
      <c r="B813" s="17">
        <v>44114</v>
      </c>
      <c r="C813" s="2" t="s">
        <v>5074</v>
      </c>
      <c r="D813" s="7" t="s">
        <v>6155</v>
      </c>
      <c r="E813" s="2">
        <v>6</v>
      </c>
      <c r="F813" s="2" t="str">
        <f>VLOOKUP(C813,customers!A$1:I$1001,2,FALSE)</f>
        <v>Brice Romera</v>
      </c>
      <c r="G813" s="2" t="str">
        <f>IF(VLOOKUP(C813,customers!A$1:I$1001,3,FALSE)=0," ",VLOOKUP(C813,customers!A$1:I$1001,3,FALSE))</f>
        <v>bromeramj@list-manage.com</v>
      </c>
      <c r="H813" s="2" t="str">
        <f>VLOOKUP(C813,customers!A$1:I$1001,7,FALSE)</f>
        <v>Ireland</v>
      </c>
      <c r="I813" s="26" t="str">
        <f>IF(INDEX(products!$A$1:$G$49,MATCH(orders!$D813,products!$A$1:$A$49,0),MATCH(orders!I$1,products!$A$1:$G$1,0))="Rob","Robusta",IF(INDEX(products!$A$1:$G$49,MATCH(orders!$D813,products!$A$1:$A$49,0),MATCH(orders!I$1,products!$A$1:$G$1,0))="Exc","Excelsa",IF(INDEX(products!$A$1:$G$49,MATCH(orders!$D813,products!$A$1:$A$49,0),MATCH(orders!I$1,products!$A$1:$G$1,0))="Ara","Arabica","Liberica")))</f>
        <v>Arabica</v>
      </c>
      <c r="J813" s="26" t="str">
        <f>IF(INDEX(products!$A$1:$G$49,MATCH(orders!$D813,products!$A$1:$A$49,0),MATCH(orders!J$1,products!$A$1:$G$1,0))="M","Medium",IF(INDEX(products!$A$1:$G$49,MATCH(orders!$D813,products!$A$1:$A$49,0),MATCH(orders!J$1,products!$A$1:$G$1,0))="L","Light","Dark"))</f>
        <v>Medium</v>
      </c>
      <c r="K813" s="27">
        <f>INDEX(products!$A$1:$G$49,MATCH(orders!$D813,products!$A$1:$A$49,0),MATCH(orders!K$1,products!$A$1:$G$1,0))</f>
        <v>1</v>
      </c>
      <c r="L813" s="28">
        <f>INDEX(products!$A$1:$G$49,MATCH(orders!$D813,products!$A$1:$A$49,0),MATCH(orders!L$1,products!$A$1:$G$1,0))</f>
        <v>11.25</v>
      </c>
      <c r="M813" s="21">
        <f>E813*L813</f>
        <v>67.5</v>
      </c>
      <c r="N813" s="7" t="str">
        <f>VLOOKUP(orders!$F813,customers!B$1:I$1001,8,FALSE)</f>
        <v>Yes</v>
      </c>
    </row>
    <row r="814" spans="1:14" x14ac:dyDescent="0.3">
      <c r="A814" s="12" t="s">
        <v>5073</v>
      </c>
      <c r="B814" s="18">
        <v>44114</v>
      </c>
      <c r="C814" s="12" t="s">
        <v>5074</v>
      </c>
      <c r="D814" s="6" t="s">
        <v>6165</v>
      </c>
      <c r="E814" s="12">
        <v>6</v>
      </c>
      <c r="F814" s="12" t="str">
        <f>VLOOKUP(C814,customers!A$1:I$1001,2,FALSE)</f>
        <v>Brice Romera</v>
      </c>
      <c r="G814" s="12" t="str">
        <f>IF(VLOOKUP(C814,customers!A$1:I$1001,3,FALSE)=0," ",VLOOKUP(C814,customers!A$1:I$1001,3,FALSE))</f>
        <v>bromeramj@list-manage.com</v>
      </c>
      <c r="H814" s="12" t="str">
        <f>VLOOKUP(C814,customers!A$1:I$1001,7,FALSE)</f>
        <v>Ireland</v>
      </c>
      <c r="I814" s="15" t="str">
        <f>IF(INDEX(products!$A$1:$G$49,MATCH(orders!$D814,products!$A$1:$A$49,0),MATCH(orders!I$1,products!$A$1:$G$1,0))="Rob","Robusta",IF(INDEX(products!$A$1:$G$49,MATCH(orders!$D814,products!$A$1:$A$49,0),MATCH(orders!I$1,products!$A$1:$G$1,0))="Exc","Excelsa",IF(INDEX(products!$A$1:$G$49,MATCH(orders!$D814,products!$A$1:$A$49,0),MATCH(orders!I$1,products!$A$1:$G$1,0))="Ara","Arabica","Liberica")))</f>
        <v>Liberica</v>
      </c>
      <c r="J814" s="15" t="str">
        <f>IF(INDEX(products!$A$1:$G$49,MATCH(orders!$D814,products!$A$1:$A$49,0),MATCH(orders!J$1,products!$A$1:$G$1,0))="M","Medium",IF(INDEX(products!$A$1:$G$49,MATCH(orders!$D814,products!$A$1:$A$49,0),MATCH(orders!J$1,products!$A$1:$G$1,0))="L","Light","Dark"))</f>
        <v>Dark</v>
      </c>
      <c r="K814" s="24">
        <f>INDEX(products!$A$1:$G$49,MATCH(orders!$D814,products!$A$1:$A$49,0),MATCH(orders!K$1,products!$A$1:$G$1,0))</f>
        <v>2.5</v>
      </c>
      <c r="L814" s="25">
        <f>INDEX(products!$A$1:$G$49,MATCH(orders!$D814,products!$A$1:$A$49,0),MATCH(orders!L$1,products!$A$1:$G$1,0))</f>
        <v>29.784999999999997</v>
      </c>
      <c r="M814" s="22">
        <f>E814*L814</f>
        <v>178.70999999999998</v>
      </c>
      <c r="N814" s="6" t="str">
        <f>VLOOKUP(orders!$F814,customers!B$1:I$1001,8,FALSE)</f>
        <v>Yes</v>
      </c>
    </row>
    <row r="815" spans="1:14" x14ac:dyDescent="0.3">
      <c r="A815" s="2" t="s">
        <v>5084</v>
      </c>
      <c r="B815" s="17">
        <v>44173</v>
      </c>
      <c r="C815" s="2" t="s">
        <v>5085</v>
      </c>
      <c r="D815" s="7" t="s">
        <v>6166</v>
      </c>
      <c r="E815" s="2">
        <v>1</v>
      </c>
      <c r="F815" s="2" t="str">
        <f>VLOOKUP(C815,customers!A$1:I$1001,2,FALSE)</f>
        <v>Conchita Bryde</v>
      </c>
      <c r="G815" s="2" t="str">
        <f>IF(VLOOKUP(C815,customers!A$1:I$1001,3,FALSE)=0," ",VLOOKUP(C815,customers!A$1:I$1001,3,FALSE))</f>
        <v>cbrydeml@tuttocitta.it</v>
      </c>
      <c r="H815" s="2" t="str">
        <f>VLOOKUP(C815,customers!A$1:I$1001,7,FALSE)</f>
        <v>United States</v>
      </c>
      <c r="I815" s="26" t="str">
        <f>IF(INDEX(products!$A$1:$G$49,MATCH(orders!$D815,products!$A$1:$A$49,0),MATCH(orders!I$1,products!$A$1:$G$1,0))="Rob","Robusta",IF(INDEX(products!$A$1:$G$49,MATCH(orders!$D815,products!$A$1:$A$49,0),MATCH(orders!I$1,products!$A$1:$G$1,0))="Exc","Excelsa",IF(INDEX(products!$A$1:$G$49,MATCH(orders!$D815,products!$A$1:$A$49,0),MATCH(orders!I$1,products!$A$1:$G$1,0))="Ara","Arabica","Liberica")))</f>
        <v>Excelsa</v>
      </c>
      <c r="J815" s="26" t="str">
        <f>IF(INDEX(products!$A$1:$G$49,MATCH(orders!$D815,products!$A$1:$A$49,0),MATCH(orders!J$1,products!$A$1:$G$1,0))="M","Medium",IF(INDEX(products!$A$1:$G$49,MATCH(orders!$D815,products!$A$1:$A$49,0),MATCH(orders!J$1,products!$A$1:$G$1,0))="L","Light","Dark"))</f>
        <v>Medium</v>
      </c>
      <c r="K815" s="27">
        <f>INDEX(products!$A$1:$G$49,MATCH(orders!$D815,products!$A$1:$A$49,0),MATCH(orders!K$1,products!$A$1:$G$1,0))</f>
        <v>2.5</v>
      </c>
      <c r="L815" s="28">
        <f>INDEX(products!$A$1:$G$49,MATCH(orders!$D815,products!$A$1:$A$49,0),MATCH(orders!L$1,products!$A$1:$G$1,0))</f>
        <v>31.624999999999996</v>
      </c>
      <c r="M815" s="21">
        <f>E815*L815</f>
        <v>31.624999999999996</v>
      </c>
      <c r="N815" s="7" t="str">
        <f>VLOOKUP(orders!$F815,customers!B$1:I$1001,8,FALSE)</f>
        <v>Yes</v>
      </c>
    </row>
    <row r="816" spans="1:14" x14ac:dyDescent="0.3">
      <c r="A816" s="12" t="s">
        <v>5090</v>
      </c>
      <c r="B816" s="18">
        <v>43573</v>
      </c>
      <c r="C816" s="12" t="s">
        <v>5091</v>
      </c>
      <c r="D816" s="6" t="s">
        <v>6184</v>
      </c>
      <c r="E816" s="12">
        <v>2</v>
      </c>
      <c r="F816" s="12" t="str">
        <f>VLOOKUP(C816,customers!A$1:I$1001,2,FALSE)</f>
        <v>Silvanus Enefer</v>
      </c>
      <c r="G816" s="12" t="str">
        <f>IF(VLOOKUP(C816,customers!A$1:I$1001,3,FALSE)=0," ",VLOOKUP(C816,customers!A$1:I$1001,3,FALSE))</f>
        <v>senefermm@blog.com</v>
      </c>
      <c r="H816" s="12" t="str">
        <f>VLOOKUP(C816,customers!A$1:I$1001,7,FALSE)</f>
        <v>United States</v>
      </c>
      <c r="I816" s="15" t="str">
        <f>IF(INDEX(products!$A$1:$G$49,MATCH(orders!$D816,products!$A$1:$A$49,0),MATCH(orders!I$1,products!$A$1:$G$1,0))="Rob","Robusta",IF(INDEX(products!$A$1:$G$49,MATCH(orders!$D816,products!$A$1:$A$49,0),MATCH(orders!I$1,products!$A$1:$G$1,0))="Exc","Excelsa",IF(INDEX(products!$A$1:$G$49,MATCH(orders!$D816,products!$A$1:$A$49,0),MATCH(orders!I$1,products!$A$1:$G$1,0))="Ara","Arabica","Liberica")))</f>
        <v>Excelsa</v>
      </c>
      <c r="J816" s="15" t="str">
        <f>IF(INDEX(products!$A$1:$G$49,MATCH(orders!$D816,products!$A$1:$A$49,0),MATCH(orders!J$1,products!$A$1:$G$1,0))="M","Medium",IF(INDEX(products!$A$1:$G$49,MATCH(orders!$D816,products!$A$1:$A$49,0),MATCH(orders!J$1,products!$A$1:$G$1,0))="L","Light","Dark"))</f>
        <v>Light</v>
      </c>
      <c r="K816" s="24">
        <f>INDEX(products!$A$1:$G$49,MATCH(orders!$D816,products!$A$1:$A$49,0),MATCH(orders!K$1,products!$A$1:$G$1,0))</f>
        <v>0.2</v>
      </c>
      <c r="L816" s="25">
        <f>INDEX(products!$A$1:$G$49,MATCH(orders!$D816,products!$A$1:$A$49,0),MATCH(orders!L$1,products!$A$1:$G$1,0))</f>
        <v>4.4550000000000001</v>
      </c>
      <c r="M816" s="22">
        <f>E816*L816</f>
        <v>8.91</v>
      </c>
      <c r="N816" s="6" t="str">
        <f>VLOOKUP(orders!$F816,customers!B$1:I$1001,8,FALSE)</f>
        <v>No</v>
      </c>
    </row>
    <row r="817" spans="1:14" x14ac:dyDescent="0.3">
      <c r="A817" s="2" t="s">
        <v>5096</v>
      </c>
      <c r="B817" s="17">
        <v>44200</v>
      </c>
      <c r="C817" s="2" t="s">
        <v>5097</v>
      </c>
      <c r="D817" s="7" t="s">
        <v>6146</v>
      </c>
      <c r="E817" s="2">
        <v>6</v>
      </c>
      <c r="F817" s="2" t="str">
        <f>VLOOKUP(C817,customers!A$1:I$1001,2,FALSE)</f>
        <v>Lenci Haggerstone</v>
      </c>
      <c r="G817" s="2" t="str">
        <f>IF(VLOOKUP(C817,customers!A$1:I$1001,3,FALSE)=0," ",VLOOKUP(C817,customers!A$1:I$1001,3,FALSE))</f>
        <v>lhaggerstonemn@independent.co.uk</v>
      </c>
      <c r="H817" s="2" t="str">
        <f>VLOOKUP(C817,customers!A$1:I$1001,7,FALSE)</f>
        <v>United States</v>
      </c>
      <c r="I817" s="26" t="str">
        <f>IF(INDEX(products!$A$1:$G$49,MATCH(orders!$D817,products!$A$1:$A$49,0),MATCH(orders!I$1,products!$A$1:$G$1,0))="Rob","Robusta",IF(INDEX(products!$A$1:$G$49,MATCH(orders!$D817,products!$A$1:$A$49,0),MATCH(orders!I$1,products!$A$1:$G$1,0))="Exc","Excelsa",IF(INDEX(products!$A$1:$G$49,MATCH(orders!$D817,products!$A$1:$A$49,0),MATCH(orders!I$1,products!$A$1:$G$1,0))="Ara","Arabica","Liberica")))</f>
        <v>Robusta</v>
      </c>
      <c r="J817" s="26" t="str">
        <f>IF(INDEX(products!$A$1:$G$49,MATCH(orders!$D817,products!$A$1:$A$49,0),MATCH(orders!J$1,products!$A$1:$G$1,0))="M","Medium",IF(INDEX(products!$A$1:$G$49,MATCH(orders!$D817,products!$A$1:$A$49,0),MATCH(orders!J$1,products!$A$1:$G$1,0))="L","Light","Dark"))</f>
        <v>Medium</v>
      </c>
      <c r="K817" s="27">
        <f>INDEX(products!$A$1:$G$49,MATCH(orders!$D817,products!$A$1:$A$49,0),MATCH(orders!K$1,products!$A$1:$G$1,0))</f>
        <v>0.5</v>
      </c>
      <c r="L817" s="28">
        <f>INDEX(products!$A$1:$G$49,MATCH(orders!$D817,products!$A$1:$A$49,0),MATCH(orders!L$1,products!$A$1:$G$1,0))</f>
        <v>5.97</v>
      </c>
      <c r="M817" s="21">
        <f>E817*L817</f>
        <v>35.82</v>
      </c>
      <c r="N817" s="7" t="str">
        <f>VLOOKUP(orders!$F817,customers!B$1:I$1001,8,FALSE)</f>
        <v>No</v>
      </c>
    </row>
    <row r="818" spans="1:14" x14ac:dyDescent="0.3">
      <c r="A818" s="12" t="s">
        <v>5102</v>
      </c>
      <c r="B818" s="18">
        <v>43534</v>
      </c>
      <c r="C818" s="12" t="s">
        <v>5103</v>
      </c>
      <c r="D818" s="6" t="s">
        <v>6161</v>
      </c>
      <c r="E818" s="12">
        <v>4</v>
      </c>
      <c r="F818" s="12" t="str">
        <f>VLOOKUP(C818,customers!A$1:I$1001,2,FALSE)</f>
        <v>Marvin Gundry</v>
      </c>
      <c r="G818" s="12" t="str">
        <f>IF(VLOOKUP(C818,customers!A$1:I$1001,3,FALSE)=0," ",VLOOKUP(C818,customers!A$1:I$1001,3,FALSE))</f>
        <v>mgundrymo@omniture.com</v>
      </c>
      <c r="H818" s="12" t="str">
        <f>VLOOKUP(C818,customers!A$1:I$1001,7,FALSE)</f>
        <v>Ireland</v>
      </c>
      <c r="I818" s="15" t="str">
        <f>IF(INDEX(products!$A$1:$G$49,MATCH(orders!$D818,products!$A$1:$A$49,0),MATCH(orders!I$1,products!$A$1:$G$1,0))="Rob","Robusta",IF(INDEX(products!$A$1:$G$49,MATCH(orders!$D818,products!$A$1:$A$49,0),MATCH(orders!I$1,products!$A$1:$G$1,0))="Exc","Excelsa",IF(INDEX(products!$A$1:$G$49,MATCH(orders!$D818,products!$A$1:$A$49,0),MATCH(orders!I$1,products!$A$1:$G$1,0))="Ara","Arabica","Liberica")))</f>
        <v>Liberica</v>
      </c>
      <c r="J818" s="15" t="str">
        <f>IF(INDEX(products!$A$1:$G$49,MATCH(orders!$D818,products!$A$1:$A$49,0),MATCH(orders!J$1,products!$A$1:$G$1,0))="M","Medium",IF(INDEX(products!$A$1:$G$49,MATCH(orders!$D818,products!$A$1:$A$49,0),MATCH(orders!J$1,products!$A$1:$G$1,0))="L","Light","Dark"))</f>
        <v>Light</v>
      </c>
      <c r="K818" s="24">
        <f>INDEX(products!$A$1:$G$49,MATCH(orders!$D818,products!$A$1:$A$49,0),MATCH(orders!K$1,products!$A$1:$G$1,0))</f>
        <v>0.5</v>
      </c>
      <c r="L818" s="25">
        <f>INDEX(products!$A$1:$G$49,MATCH(orders!$D818,products!$A$1:$A$49,0),MATCH(orders!L$1,products!$A$1:$G$1,0))</f>
        <v>9.51</v>
      </c>
      <c r="M818" s="22">
        <f>E818*L818</f>
        <v>38.04</v>
      </c>
      <c r="N818" s="6" t="str">
        <f>VLOOKUP(orders!$F818,customers!B$1:I$1001,8,FALSE)</f>
        <v>No</v>
      </c>
    </row>
    <row r="819" spans="1:14" x14ac:dyDescent="0.3">
      <c r="A819" s="2" t="s">
        <v>5107</v>
      </c>
      <c r="B819" s="17">
        <v>43798</v>
      </c>
      <c r="C819" s="2" t="s">
        <v>5108</v>
      </c>
      <c r="D819" s="7" t="s">
        <v>6169</v>
      </c>
      <c r="E819" s="2">
        <v>2</v>
      </c>
      <c r="F819" s="2" t="str">
        <f>VLOOKUP(C819,customers!A$1:I$1001,2,FALSE)</f>
        <v>Bayard Wellan</v>
      </c>
      <c r="G819" s="2" t="str">
        <f>IF(VLOOKUP(C819,customers!A$1:I$1001,3,FALSE)=0," ",VLOOKUP(C819,customers!A$1:I$1001,3,FALSE))</f>
        <v>bwellanmp@cafepress.com</v>
      </c>
      <c r="H819" s="2" t="str">
        <f>VLOOKUP(C819,customers!A$1:I$1001,7,FALSE)</f>
        <v>United States</v>
      </c>
      <c r="I819" s="26" t="str">
        <f>IF(INDEX(products!$A$1:$G$49,MATCH(orders!$D819,products!$A$1:$A$49,0),MATCH(orders!I$1,products!$A$1:$G$1,0))="Rob","Robusta",IF(INDEX(products!$A$1:$G$49,MATCH(orders!$D819,products!$A$1:$A$49,0),MATCH(orders!I$1,products!$A$1:$G$1,0))="Exc","Excelsa",IF(INDEX(products!$A$1:$G$49,MATCH(orders!$D819,products!$A$1:$A$49,0),MATCH(orders!I$1,products!$A$1:$G$1,0))="Ara","Arabica","Liberica")))</f>
        <v>Liberica</v>
      </c>
      <c r="J819" s="26" t="str">
        <f>IF(INDEX(products!$A$1:$G$49,MATCH(orders!$D819,products!$A$1:$A$49,0),MATCH(orders!J$1,products!$A$1:$G$1,0))="M","Medium",IF(INDEX(products!$A$1:$G$49,MATCH(orders!$D819,products!$A$1:$A$49,0),MATCH(orders!J$1,products!$A$1:$G$1,0))="L","Light","Dark"))</f>
        <v>Dark</v>
      </c>
      <c r="K819" s="27">
        <f>INDEX(products!$A$1:$G$49,MATCH(orders!$D819,products!$A$1:$A$49,0),MATCH(orders!K$1,products!$A$1:$G$1,0))</f>
        <v>0.5</v>
      </c>
      <c r="L819" s="28">
        <f>INDEX(products!$A$1:$G$49,MATCH(orders!$D819,products!$A$1:$A$49,0),MATCH(orders!L$1,products!$A$1:$G$1,0))</f>
        <v>7.77</v>
      </c>
      <c r="M819" s="21">
        <f>E819*L819</f>
        <v>15.54</v>
      </c>
      <c r="N819" s="7" t="str">
        <f>VLOOKUP(orders!$F819,customers!B$1:I$1001,8,FALSE)</f>
        <v>No</v>
      </c>
    </row>
    <row r="820" spans="1:14" x14ac:dyDescent="0.3">
      <c r="A820" s="12" t="s">
        <v>5112</v>
      </c>
      <c r="B820" s="18">
        <v>44761</v>
      </c>
      <c r="C820" s="12" t="s">
        <v>5113</v>
      </c>
      <c r="D820" s="6" t="s">
        <v>6170</v>
      </c>
      <c r="E820" s="12">
        <v>5</v>
      </c>
      <c r="F820" s="12" t="str">
        <f>VLOOKUP(C820,customers!A$1:I$1001,2,FALSE)</f>
        <v>Allis Wilmore</v>
      </c>
      <c r="G820" s="12" t="str">
        <f>IF(VLOOKUP(C820,customers!A$1:I$1001,3,FALSE)=0," ",VLOOKUP(C820,customers!A$1:I$1001,3,FALSE))</f>
        <v xml:space="preserve"> </v>
      </c>
      <c r="H820" s="12" t="str">
        <f>VLOOKUP(C820,customers!A$1:I$1001,7,FALSE)</f>
        <v>United States</v>
      </c>
      <c r="I820" s="15" t="str">
        <f>IF(INDEX(products!$A$1:$G$49,MATCH(orders!$D820,products!$A$1:$A$49,0),MATCH(orders!I$1,products!$A$1:$G$1,0))="Rob","Robusta",IF(INDEX(products!$A$1:$G$49,MATCH(orders!$D820,products!$A$1:$A$49,0),MATCH(orders!I$1,products!$A$1:$G$1,0))="Exc","Excelsa",IF(INDEX(products!$A$1:$G$49,MATCH(orders!$D820,products!$A$1:$A$49,0),MATCH(orders!I$1,products!$A$1:$G$1,0))="Ara","Arabica","Liberica")))</f>
        <v>Liberica</v>
      </c>
      <c r="J820" s="15" t="str">
        <f>IF(INDEX(products!$A$1:$G$49,MATCH(orders!$D820,products!$A$1:$A$49,0),MATCH(orders!J$1,products!$A$1:$G$1,0))="M","Medium",IF(INDEX(products!$A$1:$G$49,MATCH(orders!$D820,products!$A$1:$A$49,0),MATCH(orders!J$1,products!$A$1:$G$1,0))="L","Light","Dark"))</f>
        <v>Light</v>
      </c>
      <c r="K820" s="24">
        <f>INDEX(products!$A$1:$G$49,MATCH(orders!$D820,products!$A$1:$A$49,0),MATCH(orders!K$1,products!$A$1:$G$1,0))</f>
        <v>1</v>
      </c>
      <c r="L820" s="25">
        <f>INDEX(products!$A$1:$G$49,MATCH(orders!$D820,products!$A$1:$A$49,0),MATCH(orders!L$1,products!$A$1:$G$1,0))</f>
        <v>15.85</v>
      </c>
      <c r="M820" s="22">
        <f>E820*L820</f>
        <v>79.25</v>
      </c>
      <c r="N820" s="6" t="str">
        <f>VLOOKUP(orders!$F820,customers!B$1:I$1001,8,FALSE)</f>
        <v>No</v>
      </c>
    </row>
    <row r="821" spans="1:14" x14ac:dyDescent="0.3">
      <c r="A821" s="2" t="s">
        <v>5117</v>
      </c>
      <c r="B821" s="17">
        <v>44008</v>
      </c>
      <c r="C821" s="2" t="s">
        <v>5118</v>
      </c>
      <c r="D821" s="7" t="s">
        <v>6145</v>
      </c>
      <c r="E821" s="2">
        <v>1</v>
      </c>
      <c r="F821" s="2" t="str">
        <f>VLOOKUP(C821,customers!A$1:I$1001,2,FALSE)</f>
        <v>Caddric Atcheson</v>
      </c>
      <c r="G821" s="2" t="str">
        <f>IF(VLOOKUP(C821,customers!A$1:I$1001,3,FALSE)=0," ",VLOOKUP(C821,customers!A$1:I$1001,3,FALSE))</f>
        <v>catchesonmr@xinhuanet.com</v>
      </c>
      <c r="H821" s="2" t="str">
        <f>VLOOKUP(C821,customers!A$1:I$1001,7,FALSE)</f>
        <v>United States</v>
      </c>
      <c r="I821" s="26" t="str">
        <f>IF(INDEX(products!$A$1:$G$49,MATCH(orders!$D821,products!$A$1:$A$49,0),MATCH(orders!I$1,products!$A$1:$G$1,0))="Rob","Robusta",IF(INDEX(products!$A$1:$G$49,MATCH(orders!$D821,products!$A$1:$A$49,0),MATCH(orders!I$1,products!$A$1:$G$1,0))="Exc","Excelsa",IF(INDEX(products!$A$1:$G$49,MATCH(orders!$D821,products!$A$1:$A$49,0),MATCH(orders!I$1,products!$A$1:$G$1,0))="Ara","Arabica","Liberica")))</f>
        <v>Liberica</v>
      </c>
      <c r="J821" s="26" t="str">
        <f>IF(INDEX(products!$A$1:$G$49,MATCH(orders!$D821,products!$A$1:$A$49,0),MATCH(orders!J$1,products!$A$1:$G$1,0))="M","Medium",IF(INDEX(products!$A$1:$G$49,MATCH(orders!$D821,products!$A$1:$A$49,0),MATCH(orders!J$1,products!$A$1:$G$1,0))="L","Light","Dark"))</f>
        <v>Light</v>
      </c>
      <c r="K821" s="27">
        <f>INDEX(products!$A$1:$G$49,MATCH(orders!$D821,products!$A$1:$A$49,0),MATCH(orders!K$1,products!$A$1:$G$1,0))</f>
        <v>0.2</v>
      </c>
      <c r="L821" s="28">
        <f>INDEX(products!$A$1:$G$49,MATCH(orders!$D821,products!$A$1:$A$49,0),MATCH(orders!L$1,products!$A$1:$G$1,0))</f>
        <v>4.7549999999999999</v>
      </c>
      <c r="M821" s="21">
        <f>E821*L821</f>
        <v>4.7549999999999999</v>
      </c>
      <c r="N821" s="7" t="str">
        <f>VLOOKUP(orders!$F821,customers!B$1:I$1001,8,FALSE)</f>
        <v>Yes</v>
      </c>
    </row>
    <row r="822" spans="1:14" x14ac:dyDescent="0.3">
      <c r="A822" s="12" t="s">
        <v>5123</v>
      </c>
      <c r="B822" s="18">
        <v>43510</v>
      </c>
      <c r="C822" s="12" t="s">
        <v>5124</v>
      </c>
      <c r="D822" s="6" t="s">
        <v>6141</v>
      </c>
      <c r="E822" s="12">
        <v>4</v>
      </c>
      <c r="F822" s="12" t="str">
        <f>VLOOKUP(C822,customers!A$1:I$1001,2,FALSE)</f>
        <v>Eustace Stenton</v>
      </c>
      <c r="G822" s="12" t="str">
        <f>IF(VLOOKUP(C822,customers!A$1:I$1001,3,FALSE)=0," ",VLOOKUP(C822,customers!A$1:I$1001,3,FALSE))</f>
        <v>estentonms@google.it</v>
      </c>
      <c r="H822" s="12" t="str">
        <f>VLOOKUP(C822,customers!A$1:I$1001,7,FALSE)</f>
        <v>United States</v>
      </c>
      <c r="I822" s="15" t="str">
        <f>IF(INDEX(products!$A$1:$G$49,MATCH(orders!$D822,products!$A$1:$A$49,0),MATCH(orders!I$1,products!$A$1:$G$1,0))="Rob","Robusta",IF(INDEX(products!$A$1:$G$49,MATCH(orders!$D822,products!$A$1:$A$49,0),MATCH(orders!I$1,products!$A$1:$G$1,0))="Exc","Excelsa",IF(INDEX(products!$A$1:$G$49,MATCH(orders!$D822,products!$A$1:$A$49,0),MATCH(orders!I$1,products!$A$1:$G$1,0))="Ara","Arabica","Liberica")))</f>
        <v>Excelsa</v>
      </c>
      <c r="J822" s="15" t="str">
        <f>IF(INDEX(products!$A$1:$G$49,MATCH(orders!$D822,products!$A$1:$A$49,0),MATCH(orders!J$1,products!$A$1:$G$1,0))="M","Medium",IF(INDEX(products!$A$1:$G$49,MATCH(orders!$D822,products!$A$1:$A$49,0),MATCH(orders!J$1,products!$A$1:$G$1,0))="L","Light","Dark"))</f>
        <v>Medium</v>
      </c>
      <c r="K822" s="24">
        <f>INDEX(products!$A$1:$G$49,MATCH(orders!$D822,products!$A$1:$A$49,0),MATCH(orders!K$1,products!$A$1:$G$1,0))</f>
        <v>1</v>
      </c>
      <c r="L822" s="25">
        <f>INDEX(products!$A$1:$G$49,MATCH(orders!$D822,products!$A$1:$A$49,0),MATCH(orders!L$1,products!$A$1:$G$1,0))</f>
        <v>13.75</v>
      </c>
      <c r="M822" s="22">
        <f>E822*L822</f>
        <v>55</v>
      </c>
      <c r="N822" s="6" t="str">
        <f>VLOOKUP(orders!$F822,customers!B$1:I$1001,8,FALSE)</f>
        <v>Yes</v>
      </c>
    </row>
    <row r="823" spans="1:14" x14ac:dyDescent="0.3">
      <c r="A823" s="2" t="s">
        <v>5129</v>
      </c>
      <c r="B823" s="17">
        <v>44144</v>
      </c>
      <c r="C823" s="2" t="s">
        <v>5130</v>
      </c>
      <c r="D823" s="7" t="s">
        <v>6172</v>
      </c>
      <c r="E823" s="2">
        <v>5</v>
      </c>
      <c r="F823" s="2" t="str">
        <f>VLOOKUP(C823,customers!A$1:I$1001,2,FALSE)</f>
        <v>Ericka Tripp</v>
      </c>
      <c r="G823" s="2" t="str">
        <f>IF(VLOOKUP(C823,customers!A$1:I$1001,3,FALSE)=0," ",VLOOKUP(C823,customers!A$1:I$1001,3,FALSE))</f>
        <v>etrippmt@wp.com</v>
      </c>
      <c r="H823" s="2" t="str">
        <f>VLOOKUP(C823,customers!A$1:I$1001,7,FALSE)</f>
        <v>United States</v>
      </c>
      <c r="I823" s="26" t="str">
        <f>IF(INDEX(products!$A$1:$G$49,MATCH(orders!$D823,products!$A$1:$A$49,0),MATCH(orders!I$1,products!$A$1:$G$1,0))="Rob","Robusta",IF(INDEX(products!$A$1:$G$49,MATCH(orders!$D823,products!$A$1:$A$49,0),MATCH(orders!I$1,products!$A$1:$G$1,0))="Exc","Excelsa",IF(INDEX(products!$A$1:$G$49,MATCH(orders!$D823,products!$A$1:$A$49,0),MATCH(orders!I$1,products!$A$1:$G$1,0))="Ara","Arabica","Liberica")))</f>
        <v>Robusta</v>
      </c>
      <c r="J823" s="26" t="str">
        <f>IF(INDEX(products!$A$1:$G$49,MATCH(orders!$D823,products!$A$1:$A$49,0),MATCH(orders!J$1,products!$A$1:$G$1,0))="M","Medium",IF(INDEX(products!$A$1:$G$49,MATCH(orders!$D823,products!$A$1:$A$49,0),MATCH(orders!J$1,products!$A$1:$G$1,0))="L","Light","Dark"))</f>
        <v>Dark</v>
      </c>
      <c r="K823" s="27">
        <f>INDEX(products!$A$1:$G$49,MATCH(orders!$D823,products!$A$1:$A$49,0),MATCH(orders!K$1,products!$A$1:$G$1,0))</f>
        <v>0.5</v>
      </c>
      <c r="L823" s="28">
        <f>INDEX(products!$A$1:$G$49,MATCH(orders!$D823,products!$A$1:$A$49,0),MATCH(orders!L$1,products!$A$1:$G$1,0))</f>
        <v>5.3699999999999992</v>
      </c>
      <c r="M823" s="21">
        <f>E823*L823</f>
        <v>26.849999999999994</v>
      </c>
      <c r="N823" s="7" t="str">
        <f>VLOOKUP(orders!$F823,customers!B$1:I$1001,8,FALSE)</f>
        <v>No</v>
      </c>
    </row>
    <row r="824" spans="1:14" x14ac:dyDescent="0.3">
      <c r="A824" s="12" t="s">
        <v>5135</v>
      </c>
      <c r="B824" s="18">
        <v>43585</v>
      </c>
      <c r="C824" s="12" t="s">
        <v>5136</v>
      </c>
      <c r="D824" s="6" t="s">
        <v>6148</v>
      </c>
      <c r="E824" s="12">
        <v>4</v>
      </c>
      <c r="F824" s="12" t="str">
        <f>VLOOKUP(C824,customers!A$1:I$1001,2,FALSE)</f>
        <v>Lyndsey MacManus</v>
      </c>
      <c r="G824" s="12" t="str">
        <f>IF(VLOOKUP(C824,customers!A$1:I$1001,3,FALSE)=0," ",VLOOKUP(C824,customers!A$1:I$1001,3,FALSE))</f>
        <v>lmacmanusmu@imdb.com</v>
      </c>
      <c r="H824" s="12" t="str">
        <f>VLOOKUP(C824,customers!A$1:I$1001,7,FALSE)</f>
        <v>United States</v>
      </c>
      <c r="I824" s="15" t="str">
        <f>IF(INDEX(products!$A$1:$G$49,MATCH(orders!$D824,products!$A$1:$A$49,0),MATCH(orders!I$1,products!$A$1:$G$1,0))="Rob","Robusta",IF(INDEX(products!$A$1:$G$49,MATCH(orders!$D824,products!$A$1:$A$49,0),MATCH(orders!I$1,products!$A$1:$G$1,0))="Exc","Excelsa",IF(INDEX(products!$A$1:$G$49,MATCH(orders!$D824,products!$A$1:$A$49,0),MATCH(orders!I$1,products!$A$1:$G$1,0))="Ara","Arabica","Liberica")))</f>
        <v>Excelsa</v>
      </c>
      <c r="J824" s="15" t="str">
        <f>IF(INDEX(products!$A$1:$G$49,MATCH(orders!$D824,products!$A$1:$A$49,0),MATCH(orders!J$1,products!$A$1:$G$1,0))="M","Medium",IF(INDEX(products!$A$1:$G$49,MATCH(orders!$D824,products!$A$1:$A$49,0),MATCH(orders!J$1,products!$A$1:$G$1,0))="L","Light","Dark"))</f>
        <v>Light</v>
      </c>
      <c r="K824" s="24">
        <f>INDEX(products!$A$1:$G$49,MATCH(orders!$D824,products!$A$1:$A$49,0),MATCH(orders!K$1,products!$A$1:$G$1,0))</f>
        <v>2.5</v>
      </c>
      <c r="L824" s="25">
        <f>INDEX(products!$A$1:$G$49,MATCH(orders!$D824,products!$A$1:$A$49,0),MATCH(orders!L$1,products!$A$1:$G$1,0))</f>
        <v>34.154999999999994</v>
      </c>
      <c r="M824" s="22">
        <f>E824*L824</f>
        <v>136.61999999999998</v>
      </c>
      <c r="N824" s="6" t="str">
        <f>VLOOKUP(orders!$F824,customers!B$1:I$1001,8,FALSE)</f>
        <v>No</v>
      </c>
    </row>
    <row r="825" spans="1:14" x14ac:dyDescent="0.3">
      <c r="A825" s="2" t="s">
        <v>5141</v>
      </c>
      <c r="B825" s="17">
        <v>44134</v>
      </c>
      <c r="C825" s="2" t="s">
        <v>5142</v>
      </c>
      <c r="D825" s="7" t="s">
        <v>6170</v>
      </c>
      <c r="E825" s="2">
        <v>3</v>
      </c>
      <c r="F825" s="2" t="str">
        <f>VLOOKUP(C825,customers!A$1:I$1001,2,FALSE)</f>
        <v>Tess Benediktovich</v>
      </c>
      <c r="G825" s="2" t="str">
        <f>IF(VLOOKUP(C825,customers!A$1:I$1001,3,FALSE)=0," ",VLOOKUP(C825,customers!A$1:I$1001,3,FALSE))</f>
        <v>tbenediktovichmv@ebay.com</v>
      </c>
      <c r="H825" s="2" t="str">
        <f>VLOOKUP(C825,customers!A$1:I$1001,7,FALSE)</f>
        <v>United States</v>
      </c>
      <c r="I825" s="26" t="str">
        <f>IF(INDEX(products!$A$1:$G$49,MATCH(orders!$D825,products!$A$1:$A$49,0),MATCH(orders!I$1,products!$A$1:$G$1,0))="Rob","Robusta",IF(INDEX(products!$A$1:$G$49,MATCH(orders!$D825,products!$A$1:$A$49,0),MATCH(orders!I$1,products!$A$1:$G$1,0))="Exc","Excelsa",IF(INDEX(products!$A$1:$G$49,MATCH(orders!$D825,products!$A$1:$A$49,0),MATCH(orders!I$1,products!$A$1:$G$1,0))="Ara","Arabica","Liberica")))</f>
        <v>Liberica</v>
      </c>
      <c r="J825" s="26" t="str">
        <f>IF(INDEX(products!$A$1:$G$49,MATCH(orders!$D825,products!$A$1:$A$49,0),MATCH(orders!J$1,products!$A$1:$G$1,0))="M","Medium",IF(INDEX(products!$A$1:$G$49,MATCH(orders!$D825,products!$A$1:$A$49,0),MATCH(orders!J$1,products!$A$1:$G$1,0))="L","Light","Dark"))</f>
        <v>Light</v>
      </c>
      <c r="K825" s="27">
        <f>INDEX(products!$A$1:$G$49,MATCH(orders!$D825,products!$A$1:$A$49,0),MATCH(orders!K$1,products!$A$1:$G$1,0))</f>
        <v>1</v>
      </c>
      <c r="L825" s="28">
        <f>INDEX(products!$A$1:$G$49,MATCH(orders!$D825,products!$A$1:$A$49,0),MATCH(orders!L$1,products!$A$1:$G$1,0))</f>
        <v>15.85</v>
      </c>
      <c r="M825" s="21">
        <f>E825*L825</f>
        <v>47.55</v>
      </c>
      <c r="N825" s="7" t="str">
        <f>VLOOKUP(orders!$F825,customers!B$1:I$1001,8,FALSE)</f>
        <v>Yes</v>
      </c>
    </row>
    <row r="826" spans="1:14" x14ac:dyDescent="0.3">
      <c r="A826" s="12" t="s">
        <v>5147</v>
      </c>
      <c r="B826" s="18">
        <v>43781</v>
      </c>
      <c r="C826" s="12" t="s">
        <v>5148</v>
      </c>
      <c r="D826" s="6" t="s">
        <v>6152</v>
      </c>
      <c r="E826" s="12">
        <v>5</v>
      </c>
      <c r="F826" s="12" t="str">
        <f>VLOOKUP(C826,customers!A$1:I$1001,2,FALSE)</f>
        <v>Correy Bourner</v>
      </c>
      <c r="G826" s="12" t="str">
        <f>IF(VLOOKUP(C826,customers!A$1:I$1001,3,FALSE)=0," ",VLOOKUP(C826,customers!A$1:I$1001,3,FALSE))</f>
        <v>cbournermw@chronoengine.com</v>
      </c>
      <c r="H826" s="12" t="str">
        <f>VLOOKUP(C826,customers!A$1:I$1001,7,FALSE)</f>
        <v>United States</v>
      </c>
      <c r="I826" s="15" t="str">
        <f>IF(INDEX(products!$A$1:$G$49,MATCH(orders!$D826,products!$A$1:$A$49,0),MATCH(orders!I$1,products!$A$1:$G$1,0))="Rob","Robusta",IF(INDEX(products!$A$1:$G$49,MATCH(orders!$D826,products!$A$1:$A$49,0),MATCH(orders!I$1,products!$A$1:$G$1,0))="Exc","Excelsa",IF(INDEX(products!$A$1:$G$49,MATCH(orders!$D826,products!$A$1:$A$49,0),MATCH(orders!I$1,products!$A$1:$G$1,0))="Ara","Arabica","Liberica")))</f>
        <v>Arabica</v>
      </c>
      <c r="J826" s="15" t="str">
        <f>IF(INDEX(products!$A$1:$G$49,MATCH(orders!$D826,products!$A$1:$A$49,0),MATCH(orders!J$1,products!$A$1:$G$1,0))="M","Medium",IF(INDEX(products!$A$1:$G$49,MATCH(orders!$D826,products!$A$1:$A$49,0),MATCH(orders!J$1,products!$A$1:$G$1,0))="L","Light","Dark"))</f>
        <v>Medium</v>
      </c>
      <c r="K826" s="24">
        <f>INDEX(products!$A$1:$G$49,MATCH(orders!$D826,products!$A$1:$A$49,0),MATCH(orders!K$1,products!$A$1:$G$1,0))</f>
        <v>0.2</v>
      </c>
      <c r="L826" s="25">
        <f>INDEX(products!$A$1:$G$49,MATCH(orders!$D826,products!$A$1:$A$49,0),MATCH(orders!L$1,products!$A$1:$G$1,0))</f>
        <v>3.375</v>
      </c>
      <c r="M826" s="22">
        <f>E826*L826</f>
        <v>16.875</v>
      </c>
      <c r="N826" s="6" t="str">
        <f>VLOOKUP(orders!$F826,customers!B$1:I$1001,8,FALSE)</f>
        <v>Yes</v>
      </c>
    </row>
    <row r="827" spans="1:14" x14ac:dyDescent="0.3">
      <c r="A827" s="2" t="s">
        <v>5152</v>
      </c>
      <c r="B827" s="17">
        <v>44603</v>
      </c>
      <c r="C827" s="2" t="s">
        <v>5188</v>
      </c>
      <c r="D827" s="7" t="s">
        <v>6147</v>
      </c>
      <c r="E827" s="2">
        <v>3</v>
      </c>
      <c r="F827" s="2" t="str">
        <f>VLOOKUP(C827,customers!A$1:I$1001,2,FALSE)</f>
        <v>Odelia Skerme</v>
      </c>
      <c r="G827" s="2" t="str">
        <f>IF(VLOOKUP(C827,customers!A$1:I$1001,3,FALSE)=0," ",VLOOKUP(C827,customers!A$1:I$1001,3,FALSE))</f>
        <v>oskermen3@hatena.ne.jp</v>
      </c>
      <c r="H827" s="2" t="str">
        <f>VLOOKUP(C827,customers!A$1:I$1001,7,FALSE)</f>
        <v>United States</v>
      </c>
      <c r="I827" s="26" t="str">
        <f>IF(INDEX(products!$A$1:$G$49,MATCH(orders!$D827,products!$A$1:$A$49,0),MATCH(orders!I$1,products!$A$1:$G$1,0))="Rob","Robusta",IF(INDEX(products!$A$1:$G$49,MATCH(orders!$D827,products!$A$1:$A$49,0),MATCH(orders!I$1,products!$A$1:$G$1,0))="Exc","Excelsa",IF(INDEX(products!$A$1:$G$49,MATCH(orders!$D827,products!$A$1:$A$49,0),MATCH(orders!I$1,products!$A$1:$G$1,0))="Ara","Arabica","Liberica")))</f>
        <v>Arabica</v>
      </c>
      <c r="J827" s="26" t="str">
        <f>IF(INDEX(products!$A$1:$G$49,MATCH(orders!$D827,products!$A$1:$A$49,0),MATCH(orders!J$1,products!$A$1:$G$1,0))="M","Medium",IF(INDEX(products!$A$1:$G$49,MATCH(orders!$D827,products!$A$1:$A$49,0),MATCH(orders!J$1,products!$A$1:$G$1,0))="L","Light","Dark"))</f>
        <v>Dark</v>
      </c>
      <c r="K827" s="27">
        <f>INDEX(products!$A$1:$G$49,MATCH(orders!$D827,products!$A$1:$A$49,0),MATCH(orders!K$1,products!$A$1:$G$1,0))</f>
        <v>1</v>
      </c>
      <c r="L827" s="28">
        <f>INDEX(products!$A$1:$G$49,MATCH(orders!$D827,products!$A$1:$A$49,0),MATCH(orders!L$1,products!$A$1:$G$1,0))</f>
        <v>9.9499999999999993</v>
      </c>
      <c r="M827" s="21">
        <f>E827*L827</f>
        <v>29.849999999999998</v>
      </c>
      <c r="N827" s="7" t="str">
        <f>VLOOKUP(orders!$F827,customers!B$1:I$1001,8,FALSE)</f>
        <v>Yes</v>
      </c>
    </row>
    <row r="828" spans="1:14" x14ac:dyDescent="0.3">
      <c r="A828" s="12" t="s">
        <v>5158</v>
      </c>
      <c r="B828" s="18">
        <v>44283</v>
      </c>
      <c r="C828" s="12" t="s">
        <v>5159</v>
      </c>
      <c r="D828" s="6" t="s">
        <v>6139</v>
      </c>
      <c r="E828" s="12">
        <v>5</v>
      </c>
      <c r="F828" s="12" t="str">
        <f>VLOOKUP(C828,customers!A$1:I$1001,2,FALSE)</f>
        <v>Kandy Heddan</v>
      </c>
      <c r="G828" s="12" t="str">
        <f>IF(VLOOKUP(C828,customers!A$1:I$1001,3,FALSE)=0," ",VLOOKUP(C828,customers!A$1:I$1001,3,FALSE))</f>
        <v>kheddanmy@icq.com</v>
      </c>
      <c r="H828" s="12" t="str">
        <f>VLOOKUP(C828,customers!A$1:I$1001,7,FALSE)</f>
        <v>United States</v>
      </c>
      <c r="I828" s="15" t="str">
        <f>IF(INDEX(products!$A$1:$G$49,MATCH(orders!$D828,products!$A$1:$A$49,0),MATCH(orders!I$1,products!$A$1:$G$1,0))="Rob","Robusta",IF(INDEX(products!$A$1:$G$49,MATCH(orders!$D828,products!$A$1:$A$49,0),MATCH(orders!I$1,products!$A$1:$G$1,0))="Exc","Excelsa",IF(INDEX(products!$A$1:$G$49,MATCH(orders!$D828,products!$A$1:$A$49,0),MATCH(orders!I$1,products!$A$1:$G$1,0))="Ara","Arabica","Liberica")))</f>
        <v>Excelsa</v>
      </c>
      <c r="J828" s="15" t="str">
        <f>IF(INDEX(products!$A$1:$G$49,MATCH(orders!$D828,products!$A$1:$A$49,0),MATCH(orders!J$1,products!$A$1:$G$1,0))="M","Medium",IF(INDEX(products!$A$1:$G$49,MATCH(orders!$D828,products!$A$1:$A$49,0),MATCH(orders!J$1,products!$A$1:$G$1,0))="L","Light","Dark"))</f>
        <v>Medium</v>
      </c>
      <c r="K828" s="24">
        <f>INDEX(products!$A$1:$G$49,MATCH(orders!$D828,products!$A$1:$A$49,0),MATCH(orders!K$1,products!$A$1:$G$1,0))</f>
        <v>0.5</v>
      </c>
      <c r="L828" s="25">
        <f>INDEX(products!$A$1:$G$49,MATCH(orders!$D828,products!$A$1:$A$49,0),MATCH(orders!L$1,products!$A$1:$G$1,0))</f>
        <v>8.25</v>
      </c>
      <c r="M828" s="22">
        <f>E828*L828</f>
        <v>41.25</v>
      </c>
      <c r="N828" s="6" t="str">
        <f>VLOOKUP(orders!$F828,customers!B$1:I$1001,8,FALSE)</f>
        <v>Yes</v>
      </c>
    </row>
    <row r="829" spans="1:14" x14ac:dyDescent="0.3">
      <c r="A829" s="2" t="s">
        <v>5164</v>
      </c>
      <c r="B829" s="17">
        <v>44540</v>
      </c>
      <c r="C829" s="2" t="s">
        <v>5165</v>
      </c>
      <c r="D829" s="7" t="s">
        <v>6156</v>
      </c>
      <c r="E829" s="2">
        <v>5</v>
      </c>
      <c r="F829" s="2" t="str">
        <f>VLOOKUP(C829,customers!A$1:I$1001,2,FALSE)</f>
        <v>Ibby Charters</v>
      </c>
      <c r="G829" s="2" t="str">
        <f>IF(VLOOKUP(C829,customers!A$1:I$1001,3,FALSE)=0," ",VLOOKUP(C829,customers!A$1:I$1001,3,FALSE))</f>
        <v>ichartersmz@abc.net.au</v>
      </c>
      <c r="H829" s="2" t="str">
        <f>VLOOKUP(C829,customers!A$1:I$1001,7,FALSE)</f>
        <v>United States</v>
      </c>
      <c r="I829" s="26" t="str">
        <f>IF(INDEX(products!$A$1:$G$49,MATCH(orders!$D829,products!$A$1:$A$49,0),MATCH(orders!I$1,products!$A$1:$G$1,0))="Rob","Robusta",IF(INDEX(products!$A$1:$G$49,MATCH(orders!$D829,products!$A$1:$A$49,0),MATCH(orders!I$1,products!$A$1:$G$1,0))="Exc","Excelsa",IF(INDEX(products!$A$1:$G$49,MATCH(orders!$D829,products!$A$1:$A$49,0),MATCH(orders!I$1,products!$A$1:$G$1,0))="Ara","Arabica","Liberica")))</f>
        <v>Excelsa</v>
      </c>
      <c r="J829" s="26" t="str">
        <f>IF(INDEX(products!$A$1:$G$49,MATCH(orders!$D829,products!$A$1:$A$49,0),MATCH(orders!J$1,products!$A$1:$G$1,0))="M","Medium",IF(INDEX(products!$A$1:$G$49,MATCH(orders!$D829,products!$A$1:$A$49,0),MATCH(orders!J$1,products!$A$1:$G$1,0))="L","Light","Dark"))</f>
        <v>Medium</v>
      </c>
      <c r="K829" s="27">
        <f>INDEX(products!$A$1:$G$49,MATCH(orders!$D829,products!$A$1:$A$49,0),MATCH(orders!K$1,products!$A$1:$G$1,0))</f>
        <v>0.2</v>
      </c>
      <c r="L829" s="28">
        <f>INDEX(products!$A$1:$G$49,MATCH(orders!$D829,products!$A$1:$A$49,0),MATCH(orders!L$1,products!$A$1:$G$1,0))</f>
        <v>4.125</v>
      </c>
      <c r="M829" s="21">
        <f>E829*L829</f>
        <v>20.625</v>
      </c>
      <c r="N829" s="7" t="str">
        <f>VLOOKUP(orders!$F829,customers!B$1:I$1001,8,FALSE)</f>
        <v>No</v>
      </c>
    </row>
    <row r="830" spans="1:14" x14ac:dyDescent="0.3">
      <c r="A830" s="12" t="s">
        <v>5170</v>
      </c>
      <c r="B830" s="18">
        <v>44505</v>
      </c>
      <c r="C830" s="12" t="s">
        <v>5171</v>
      </c>
      <c r="D830" s="6" t="s">
        <v>6168</v>
      </c>
      <c r="E830" s="12">
        <v>6</v>
      </c>
      <c r="F830" s="12" t="str">
        <f>VLOOKUP(C830,customers!A$1:I$1001,2,FALSE)</f>
        <v>Adora Roubert</v>
      </c>
      <c r="G830" s="12" t="str">
        <f>IF(VLOOKUP(C830,customers!A$1:I$1001,3,FALSE)=0," ",VLOOKUP(C830,customers!A$1:I$1001,3,FALSE))</f>
        <v>aroubertn0@tmall.com</v>
      </c>
      <c r="H830" s="12" t="str">
        <f>VLOOKUP(C830,customers!A$1:I$1001,7,FALSE)</f>
        <v>United States</v>
      </c>
      <c r="I830" s="15" t="str">
        <f>IF(INDEX(products!$A$1:$G$49,MATCH(orders!$D830,products!$A$1:$A$49,0),MATCH(orders!I$1,products!$A$1:$G$1,0))="Rob","Robusta",IF(INDEX(products!$A$1:$G$49,MATCH(orders!$D830,products!$A$1:$A$49,0),MATCH(orders!I$1,products!$A$1:$G$1,0))="Exc","Excelsa",IF(INDEX(products!$A$1:$G$49,MATCH(orders!$D830,products!$A$1:$A$49,0),MATCH(orders!I$1,products!$A$1:$G$1,0))="Ara","Arabica","Liberica")))</f>
        <v>Arabica</v>
      </c>
      <c r="J830" s="15" t="str">
        <f>IF(INDEX(products!$A$1:$G$49,MATCH(orders!$D830,products!$A$1:$A$49,0),MATCH(orders!J$1,products!$A$1:$G$1,0))="M","Medium",IF(INDEX(products!$A$1:$G$49,MATCH(orders!$D830,products!$A$1:$A$49,0),MATCH(orders!J$1,products!$A$1:$G$1,0))="L","Light","Dark"))</f>
        <v>Dark</v>
      </c>
      <c r="K830" s="24">
        <f>INDEX(products!$A$1:$G$49,MATCH(orders!$D830,products!$A$1:$A$49,0),MATCH(orders!K$1,products!$A$1:$G$1,0))</f>
        <v>2.5</v>
      </c>
      <c r="L830" s="25">
        <f>INDEX(products!$A$1:$G$49,MATCH(orders!$D830,products!$A$1:$A$49,0),MATCH(orders!L$1,products!$A$1:$G$1,0))</f>
        <v>22.884999999999998</v>
      </c>
      <c r="M830" s="22">
        <f>E830*L830</f>
        <v>137.31</v>
      </c>
      <c r="N830" s="6" t="str">
        <f>VLOOKUP(orders!$F830,customers!B$1:I$1001,8,FALSE)</f>
        <v>Yes</v>
      </c>
    </row>
    <row r="831" spans="1:14" x14ac:dyDescent="0.3">
      <c r="A831" s="2" t="s">
        <v>5176</v>
      </c>
      <c r="B831" s="17">
        <v>43890</v>
      </c>
      <c r="C831" s="2" t="s">
        <v>5177</v>
      </c>
      <c r="D831" s="7" t="s">
        <v>6154</v>
      </c>
      <c r="E831" s="2">
        <v>1</v>
      </c>
      <c r="F831" s="2" t="str">
        <f>VLOOKUP(C831,customers!A$1:I$1001,2,FALSE)</f>
        <v>Hillel Mairs</v>
      </c>
      <c r="G831" s="2" t="str">
        <f>IF(VLOOKUP(C831,customers!A$1:I$1001,3,FALSE)=0," ",VLOOKUP(C831,customers!A$1:I$1001,3,FALSE))</f>
        <v>hmairsn1@so-net.ne.jp</v>
      </c>
      <c r="H831" s="2" t="str">
        <f>VLOOKUP(C831,customers!A$1:I$1001,7,FALSE)</f>
        <v>United States</v>
      </c>
      <c r="I831" s="26" t="str">
        <f>IF(INDEX(products!$A$1:$G$49,MATCH(orders!$D831,products!$A$1:$A$49,0),MATCH(orders!I$1,products!$A$1:$G$1,0))="Rob","Robusta",IF(INDEX(products!$A$1:$G$49,MATCH(orders!$D831,products!$A$1:$A$49,0),MATCH(orders!I$1,products!$A$1:$G$1,0))="Exc","Excelsa",IF(INDEX(products!$A$1:$G$49,MATCH(orders!$D831,products!$A$1:$A$49,0),MATCH(orders!I$1,products!$A$1:$G$1,0))="Ara","Arabica","Liberica")))</f>
        <v>Arabica</v>
      </c>
      <c r="J831" s="26" t="str">
        <f>IF(INDEX(products!$A$1:$G$49,MATCH(orders!$D831,products!$A$1:$A$49,0),MATCH(orders!J$1,products!$A$1:$G$1,0))="M","Medium",IF(INDEX(products!$A$1:$G$49,MATCH(orders!$D831,products!$A$1:$A$49,0),MATCH(orders!J$1,products!$A$1:$G$1,0))="L","Light","Dark"))</f>
        <v>Dark</v>
      </c>
      <c r="K831" s="27">
        <f>INDEX(products!$A$1:$G$49,MATCH(orders!$D831,products!$A$1:$A$49,0),MATCH(orders!K$1,products!$A$1:$G$1,0))</f>
        <v>0.2</v>
      </c>
      <c r="L831" s="28">
        <f>INDEX(products!$A$1:$G$49,MATCH(orders!$D831,products!$A$1:$A$49,0),MATCH(orders!L$1,products!$A$1:$G$1,0))</f>
        <v>2.9849999999999999</v>
      </c>
      <c r="M831" s="21">
        <f>E831*L831</f>
        <v>2.9849999999999999</v>
      </c>
      <c r="N831" s="7" t="str">
        <f>VLOOKUP(orders!$F831,customers!B$1:I$1001,8,FALSE)</f>
        <v>No</v>
      </c>
    </row>
    <row r="832" spans="1:14" x14ac:dyDescent="0.3">
      <c r="A832" s="12" t="s">
        <v>5182</v>
      </c>
      <c r="B832" s="18">
        <v>44414</v>
      </c>
      <c r="C832" s="12" t="s">
        <v>5183</v>
      </c>
      <c r="D832" s="6" t="s">
        <v>6141</v>
      </c>
      <c r="E832" s="12">
        <v>2</v>
      </c>
      <c r="F832" s="12" t="str">
        <f>VLOOKUP(C832,customers!A$1:I$1001,2,FALSE)</f>
        <v>Helaina Rainforth</v>
      </c>
      <c r="G832" s="12" t="str">
        <f>IF(VLOOKUP(C832,customers!A$1:I$1001,3,FALSE)=0," ",VLOOKUP(C832,customers!A$1:I$1001,3,FALSE))</f>
        <v>hrainforthn2@blog.com</v>
      </c>
      <c r="H832" s="12" t="str">
        <f>VLOOKUP(C832,customers!A$1:I$1001,7,FALSE)</f>
        <v>United States</v>
      </c>
      <c r="I832" s="15" t="str">
        <f>IF(INDEX(products!$A$1:$G$49,MATCH(orders!$D832,products!$A$1:$A$49,0),MATCH(orders!I$1,products!$A$1:$G$1,0))="Rob","Robusta",IF(INDEX(products!$A$1:$G$49,MATCH(orders!$D832,products!$A$1:$A$49,0),MATCH(orders!I$1,products!$A$1:$G$1,0))="Exc","Excelsa",IF(INDEX(products!$A$1:$G$49,MATCH(orders!$D832,products!$A$1:$A$49,0),MATCH(orders!I$1,products!$A$1:$G$1,0))="Ara","Arabica","Liberica")))</f>
        <v>Excelsa</v>
      </c>
      <c r="J832" s="15" t="str">
        <f>IF(INDEX(products!$A$1:$G$49,MATCH(orders!$D832,products!$A$1:$A$49,0),MATCH(orders!J$1,products!$A$1:$G$1,0))="M","Medium",IF(INDEX(products!$A$1:$G$49,MATCH(orders!$D832,products!$A$1:$A$49,0),MATCH(orders!J$1,products!$A$1:$G$1,0))="L","Light","Dark"))</f>
        <v>Medium</v>
      </c>
      <c r="K832" s="24">
        <f>INDEX(products!$A$1:$G$49,MATCH(orders!$D832,products!$A$1:$A$49,0),MATCH(orders!K$1,products!$A$1:$G$1,0))</f>
        <v>1</v>
      </c>
      <c r="L832" s="25">
        <f>INDEX(products!$A$1:$G$49,MATCH(orders!$D832,products!$A$1:$A$49,0),MATCH(orders!L$1,products!$A$1:$G$1,0))</f>
        <v>13.75</v>
      </c>
      <c r="M832" s="22">
        <f>E832*L832</f>
        <v>27.5</v>
      </c>
      <c r="N832" s="6" t="str">
        <f>VLOOKUP(orders!$F832,customers!B$1:I$1001,8,FALSE)</f>
        <v>No</v>
      </c>
    </row>
    <row r="833" spans="1:14" x14ac:dyDescent="0.3">
      <c r="A833" s="2" t="s">
        <v>5182</v>
      </c>
      <c r="B833" s="17">
        <v>44414</v>
      </c>
      <c r="C833" s="2" t="s">
        <v>5183</v>
      </c>
      <c r="D833" s="7" t="s">
        <v>6154</v>
      </c>
      <c r="E833" s="2">
        <v>2</v>
      </c>
      <c r="F833" s="2" t="str">
        <f>VLOOKUP(C833,customers!A$1:I$1001,2,FALSE)</f>
        <v>Helaina Rainforth</v>
      </c>
      <c r="G833" s="2" t="str">
        <f>IF(VLOOKUP(C833,customers!A$1:I$1001,3,FALSE)=0," ",VLOOKUP(C833,customers!A$1:I$1001,3,FALSE))</f>
        <v>hrainforthn2@blog.com</v>
      </c>
      <c r="H833" s="2" t="str">
        <f>VLOOKUP(C833,customers!A$1:I$1001,7,FALSE)</f>
        <v>United States</v>
      </c>
      <c r="I833" s="26" t="str">
        <f>IF(INDEX(products!$A$1:$G$49,MATCH(orders!$D833,products!$A$1:$A$49,0),MATCH(orders!I$1,products!$A$1:$G$1,0))="Rob","Robusta",IF(INDEX(products!$A$1:$G$49,MATCH(orders!$D833,products!$A$1:$A$49,0),MATCH(orders!I$1,products!$A$1:$G$1,0))="Exc","Excelsa",IF(INDEX(products!$A$1:$G$49,MATCH(orders!$D833,products!$A$1:$A$49,0),MATCH(orders!I$1,products!$A$1:$G$1,0))="Ara","Arabica","Liberica")))</f>
        <v>Arabica</v>
      </c>
      <c r="J833" s="26" t="str">
        <f>IF(INDEX(products!$A$1:$G$49,MATCH(orders!$D833,products!$A$1:$A$49,0),MATCH(orders!J$1,products!$A$1:$G$1,0))="M","Medium",IF(INDEX(products!$A$1:$G$49,MATCH(orders!$D833,products!$A$1:$A$49,0),MATCH(orders!J$1,products!$A$1:$G$1,0))="L","Light","Dark"))</f>
        <v>Dark</v>
      </c>
      <c r="K833" s="27">
        <f>INDEX(products!$A$1:$G$49,MATCH(orders!$D833,products!$A$1:$A$49,0),MATCH(orders!K$1,products!$A$1:$G$1,0))</f>
        <v>0.2</v>
      </c>
      <c r="L833" s="28">
        <f>INDEX(products!$A$1:$G$49,MATCH(orders!$D833,products!$A$1:$A$49,0),MATCH(orders!L$1,products!$A$1:$G$1,0))</f>
        <v>2.9849999999999999</v>
      </c>
      <c r="M833" s="21">
        <f>E833*L833</f>
        <v>5.97</v>
      </c>
      <c r="N833" s="7" t="str">
        <f>VLOOKUP(orders!$F833,customers!B$1:I$1001,8,FALSE)</f>
        <v>No</v>
      </c>
    </row>
    <row r="834" spans="1:14" x14ac:dyDescent="0.3">
      <c r="A834" s="12" t="s">
        <v>5193</v>
      </c>
      <c r="B834" s="18">
        <v>44274</v>
      </c>
      <c r="C834" s="12" t="s">
        <v>5194</v>
      </c>
      <c r="D834" s="6" t="s">
        <v>6138</v>
      </c>
      <c r="E834" s="12">
        <v>6</v>
      </c>
      <c r="F834" s="12" t="str">
        <f>VLOOKUP(C834,customers!A$1:I$1001,2,FALSE)</f>
        <v>Isac Jesper</v>
      </c>
      <c r="G834" s="12" t="str">
        <f>IF(VLOOKUP(C834,customers!A$1:I$1001,3,FALSE)=0," ",VLOOKUP(C834,customers!A$1:I$1001,3,FALSE))</f>
        <v>ijespern4@theglobeandmail.com</v>
      </c>
      <c r="H834" s="12" t="str">
        <f>VLOOKUP(C834,customers!A$1:I$1001,7,FALSE)</f>
        <v>United States</v>
      </c>
      <c r="I834" s="15" t="str">
        <f>IF(INDEX(products!$A$1:$G$49,MATCH(orders!$D834,products!$A$1:$A$49,0),MATCH(orders!I$1,products!$A$1:$G$1,0))="Rob","Robusta",IF(INDEX(products!$A$1:$G$49,MATCH(orders!$D834,products!$A$1:$A$49,0),MATCH(orders!I$1,products!$A$1:$G$1,0))="Exc","Excelsa",IF(INDEX(products!$A$1:$G$49,MATCH(orders!$D834,products!$A$1:$A$49,0),MATCH(orders!I$1,products!$A$1:$G$1,0))="Ara","Arabica","Liberica")))</f>
        <v>Robusta</v>
      </c>
      <c r="J834" s="15" t="str">
        <f>IF(INDEX(products!$A$1:$G$49,MATCH(orders!$D834,products!$A$1:$A$49,0),MATCH(orders!J$1,products!$A$1:$G$1,0))="M","Medium",IF(INDEX(products!$A$1:$G$49,MATCH(orders!$D834,products!$A$1:$A$49,0),MATCH(orders!J$1,products!$A$1:$G$1,0))="L","Light","Dark"))</f>
        <v>Medium</v>
      </c>
      <c r="K834" s="24">
        <f>INDEX(products!$A$1:$G$49,MATCH(orders!$D834,products!$A$1:$A$49,0),MATCH(orders!K$1,products!$A$1:$G$1,0))</f>
        <v>1</v>
      </c>
      <c r="L834" s="25">
        <f>INDEX(products!$A$1:$G$49,MATCH(orders!$D834,products!$A$1:$A$49,0),MATCH(orders!L$1,products!$A$1:$G$1,0))</f>
        <v>9.9499999999999993</v>
      </c>
      <c r="M834" s="22">
        <f>E834*L834</f>
        <v>59.699999999999996</v>
      </c>
      <c r="N834" s="6" t="str">
        <f>VLOOKUP(orders!$F834,customers!B$1:I$1001,8,FALSE)</f>
        <v>No</v>
      </c>
    </row>
    <row r="835" spans="1:14" x14ac:dyDescent="0.3">
      <c r="A835" s="2" t="s">
        <v>5199</v>
      </c>
      <c r="B835" s="17">
        <v>44302</v>
      </c>
      <c r="C835" s="2" t="s">
        <v>5200</v>
      </c>
      <c r="D835" s="7" t="s">
        <v>6149</v>
      </c>
      <c r="E835" s="2">
        <v>4</v>
      </c>
      <c r="F835" s="2" t="str">
        <f>VLOOKUP(C835,customers!A$1:I$1001,2,FALSE)</f>
        <v>Lenette Dwerryhouse</v>
      </c>
      <c r="G835" s="2" t="str">
        <f>IF(VLOOKUP(C835,customers!A$1:I$1001,3,FALSE)=0," ",VLOOKUP(C835,customers!A$1:I$1001,3,FALSE))</f>
        <v>ldwerryhousen5@gravatar.com</v>
      </c>
      <c r="H835" s="2" t="str">
        <f>VLOOKUP(C835,customers!A$1:I$1001,7,FALSE)</f>
        <v>United States</v>
      </c>
      <c r="I835" s="26" t="str">
        <f>IF(INDEX(products!$A$1:$G$49,MATCH(orders!$D835,products!$A$1:$A$49,0),MATCH(orders!I$1,products!$A$1:$G$1,0))="Rob","Robusta",IF(INDEX(products!$A$1:$G$49,MATCH(orders!$D835,products!$A$1:$A$49,0),MATCH(orders!I$1,products!$A$1:$G$1,0))="Exc","Excelsa",IF(INDEX(products!$A$1:$G$49,MATCH(orders!$D835,products!$A$1:$A$49,0),MATCH(orders!I$1,products!$A$1:$G$1,0))="Ara","Arabica","Liberica")))</f>
        <v>Robusta</v>
      </c>
      <c r="J835" s="26" t="str">
        <f>IF(INDEX(products!$A$1:$G$49,MATCH(orders!$D835,products!$A$1:$A$49,0),MATCH(orders!J$1,products!$A$1:$G$1,0))="M","Medium",IF(INDEX(products!$A$1:$G$49,MATCH(orders!$D835,products!$A$1:$A$49,0),MATCH(orders!J$1,products!$A$1:$G$1,0))="L","Light","Dark"))</f>
        <v>Dark</v>
      </c>
      <c r="K835" s="27">
        <f>INDEX(products!$A$1:$G$49,MATCH(orders!$D835,products!$A$1:$A$49,0),MATCH(orders!K$1,products!$A$1:$G$1,0))</f>
        <v>2.5</v>
      </c>
      <c r="L835" s="28">
        <f>INDEX(products!$A$1:$G$49,MATCH(orders!$D835,products!$A$1:$A$49,0),MATCH(orders!L$1,products!$A$1:$G$1,0))</f>
        <v>20.584999999999997</v>
      </c>
      <c r="M835" s="21">
        <f>E835*L835</f>
        <v>82.339999999999989</v>
      </c>
      <c r="N835" s="7" t="str">
        <f>VLOOKUP(orders!$F835,customers!B$1:I$1001,8,FALSE)</f>
        <v>Yes</v>
      </c>
    </row>
    <row r="836" spans="1:14" x14ac:dyDescent="0.3">
      <c r="A836" s="12" t="s">
        <v>5205</v>
      </c>
      <c r="B836" s="18">
        <v>44141</v>
      </c>
      <c r="C836" s="12" t="s">
        <v>5206</v>
      </c>
      <c r="D836" s="6" t="s">
        <v>6168</v>
      </c>
      <c r="E836" s="12">
        <v>1</v>
      </c>
      <c r="F836" s="12" t="str">
        <f>VLOOKUP(C836,customers!A$1:I$1001,2,FALSE)</f>
        <v>Nadeen Broomer</v>
      </c>
      <c r="G836" s="12" t="str">
        <f>IF(VLOOKUP(C836,customers!A$1:I$1001,3,FALSE)=0," ",VLOOKUP(C836,customers!A$1:I$1001,3,FALSE))</f>
        <v>nbroomern6@examiner.com</v>
      </c>
      <c r="H836" s="12" t="str">
        <f>VLOOKUP(C836,customers!A$1:I$1001,7,FALSE)</f>
        <v>United States</v>
      </c>
      <c r="I836" s="15" t="str">
        <f>IF(INDEX(products!$A$1:$G$49,MATCH(orders!$D836,products!$A$1:$A$49,0),MATCH(orders!I$1,products!$A$1:$G$1,0))="Rob","Robusta",IF(INDEX(products!$A$1:$G$49,MATCH(orders!$D836,products!$A$1:$A$49,0),MATCH(orders!I$1,products!$A$1:$G$1,0))="Exc","Excelsa",IF(INDEX(products!$A$1:$G$49,MATCH(orders!$D836,products!$A$1:$A$49,0),MATCH(orders!I$1,products!$A$1:$G$1,0))="Ara","Arabica","Liberica")))</f>
        <v>Arabica</v>
      </c>
      <c r="J836" s="15" t="str">
        <f>IF(INDEX(products!$A$1:$G$49,MATCH(orders!$D836,products!$A$1:$A$49,0),MATCH(orders!J$1,products!$A$1:$G$1,0))="M","Medium",IF(INDEX(products!$A$1:$G$49,MATCH(orders!$D836,products!$A$1:$A$49,0),MATCH(orders!J$1,products!$A$1:$G$1,0))="L","Light","Dark"))</f>
        <v>Dark</v>
      </c>
      <c r="K836" s="24">
        <f>INDEX(products!$A$1:$G$49,MATCH(orders!$D836,products!$A$1:$A$49,0),MATCH(orders!K$1,products!$A$1:$G$1,0))</f>
        <v>2.5</v>
      </c>
      <c r="L836" s="25">
        <f>INDEX(products!$A$1:$G$49,MATCH(orders!$D836,products!$A$1:$A$49,0),MATCH(orders!L$1,products!$A$1:$G$1,0))</f>
        <v>22.884999999999998</v>
      </c>
      <c r="M836" s="22">
        <f>E836*L836</f>
        <v>22.884999999999998</v>
      </c>
      <c r="N836" s="6" t="str">
        <f>VLOOKUP(orders!$F836,customers!B$1:I$1001,8,FALSE)</f>
        <v>No</v>
      </c>
    </row>
    <row r="837" spans="1:14" x14ac:dyDescent="0.3">
      <c r="A837" s="2" t="s">
        <v>5211</v>
      </c>
      <c r="B837" s="17">
        <v>44270</v>
      </c>
      <c r="C837" s="2" t="s">
        <v>5212</v>
      </c>
      <c r="D837" s="7" t="s">
        <v>6176</v>
      </c>
      <c r="E837" s="2">
        <v>1</v>
      </c>
      <c r="F837" s="2" t="str">
        <f>VLOOKUP(C837,customers!A$1:I$1001,2,FALSE)</f>
        <v>Konstantine Thoumasson</v>
      </c>
      <c r="G837" s="2" t="str">
        <f>IF(VLOOKUP(C837,customers!A$1:I$1001,3,FALSE)=0," ",VLOOKUP(C837,customers!A$1:I$1001,3,FALSE))</f>
        <v>kthoumassonn7@bloglovin.com</v>
      </c>
      <c r="H837" s="2" t="str">
        <f>VLOOKUP(C837,customers!A$1:I$1001,7,FALSE)</f>
        <v>United States</v>
      </c>
      <c r="I837" s="26" t="str">
        <f>IF(INDEX(products!$A$1:$G$49,MATCH(orders!$D837,products!$A$1:$A$49,0),MATCH(orders!I$1,products!$A$1:$G$1,0))="Rob","Robusta",IF(INDEX(products!$A$1:$G$49,MATCH(orders!$D837,products!$A$1:$A$49,0),MATCH(orders!I$1,products!$A$1:$G$1,0))="Exc","Excelsa",IF(INDEX(products!$A$1:$G$49,MATCH(orders!$D837,products!$A$1:$A$49,0),MATCH(orders!I$1,products!$A$1:$G$1,0))="Ara","Arabica","Liberica")))</f>
        <v>Excelsa</v>
      </c>
      <c r="J837" s="26" t="str">
        <f>IF(INDEX(products!$A$1:$G$49,MATCH(orders!$D837,products!$A$1:$A$49,0),MATCH(orders!J$1,products!$A$1:$G$1,0))="M","Medium",IF(INDEX(products!$A$1:$G$49,MATCH(orders!$D837,products!$A$1:$A$49,0),MATCH(orders!J$1,products!$A$1:$G$1,0))="L","Light","Dark"))</f>
        <v>Light</v>
      </c>
      <c r="K837" s="27">
        <f>INDEX(products!$A$1:$G$49,MATCH(orders!$D837,products!$A$1:$A$49,0),MATCH(orders!K$1,products!$A$1:$G$1,0))</f>
        <v>0.5</v>
      </c>
      <c r="L837" s="28">
        <f>INDEX(products!$A$1:$G$49,MATCH(orders!$D837,products!$A$1:$A$49,0),MATCH(orders!L$1,products!$A$1:$G$1,0))</f>
        <v>8.91</v>
      </c>
      <c r="M837" s="21">
        <f>E837*L837</f>
        <v>8.91</v>
      </c>
      <c r="N837" s="7" t="str">
        <f>VLOOKUP(orders!$F837,customers!B$1:I$1001,8,FALSE)</f>
        <v>Yes</v>
      </c>
    </row>
    <row r="838" spans="1:14" x14ac:dyDescent="0.3">
      <c r="A838" s="12" t="s">
        <v>5216</v>
      </c>
      <c r="B838" s="18">
        <v>44486</v>
      </c>
      <c r="C838" s="12" t="s">
        <v>5217</v>
      </c>
      <c r="D838" s="6" t="s">
        <v>6154</v>
      </c>
      <c r="E838" s="12">
        <v>4</v>
      </c>
      <c r="F838" s="12" t="str">
        <f>VLOOKUP(C838,customers!A$1:I$1001,2,FALSE)</f>
        <v>Frans Habbergham</v>
      </c>
      <c r="G838" s="12" t="str">
        <f>IF(VLOOKUP(C838,customers!A$1:I$1001,3,FALSE)=0," ",VLOOKUP(C838,customers!A$1:I$1001,3,FALSE))</f>
        <v>fhabberghamn8@discovery.com</v>
      </c>
      <c r="H838" s="12" t="str">
        <f>VLOOKUP(C838,customers!A$1:I$1001,7,FALSE)</f>
        <v>United States</v>
      </c>
      <c r="I838" s="15" t="str">
        <f>IF(INDEX(products!$A$1:$G$49,MATCH(orders!$D838,products!$A$1:$A$49,0),MATCH(orders!I$1,products!$A$1:$G$1,0))="Rob","Robusta",IF(INDEX(products!$A$1:$G$49,MATCH(orders!$D838,products!$A$1:$A$49,0),MATCH(orders!I$1,products!$A$1:$G$1,0))="Exc","Excelsa",IF(INDEX(products!$A$1:$G$49,MATCH(orders!$D838,products!$A$1:$A$49,0),MATCH(orders!I$1,products!$A$1:$G$1,0))="Ara","Arabica","Liberica")))</f>
        <v>Arabica</v>
      </c>
      <c r="J838" s="15" t="str">
        <f>IF(INDEX(products!$A$1:$G$49,MATCH(orders!$D838,products!$A$1:$A$49,0),MATCH(orders!J$1,products!$A$1:$G$1,0))="M","Medium",IF(INDEX(products!$A$1:$G$49,MATCH(orders!$D838,products!$A$1:$A$49,0),MATCH(orders!J$1,products!$A$1:$G$1,0))="L","Light","Dark"))</f>
        <v>Dark</v>
      </c>
      <c r="K838" s="24">
        <f>INDEX(products!$A$1:$G$49,MATCH(orders!$D838,products!$A$1:$A$49,0),MATCH(orders!K$1,products!$A$1:$G$1,0))</f>
        <v>0.2</v>
      </c>
      <c r="L838" s="25">
        <f>INDEX(products!$A$1:$G$49,MATCH(orders!$D838,products!$A$1:$A$49,0),MATCH(orders!L$1,products!$A$1:$G$1,0))</f>
        <v>2.9849999999999999</v>
      </c>
      <c r="M838" s="22">
        <f>E838*L838</f>
        <v>11.94</v>
      </c>
      <c r="N838" s="6" t="str">
        <f>VLOOKUP(orders!$F838,customers!B$1:I$1001,8,FALSE)</f>
        <v>No</v>
      </c>
    </row>
    <row r="839" spans="1:14" x14ac:dyDescent="0.3">
      <c r="A839" s="2" t="s">
        <v>5222</v>
      </c>
      <c r="B839" s="17">
        <v>43715</v>
      </c>
      <c r="C839" s="2" t="s">
        <v>5113</v>
      </c>
      <c r="D839" s="7" t="s">
        <v>6181</v>
      </c>
      <c r="E839" s="2">
        <v>3</v>
      </c>
      <c r="F839" s="2" t="str">
        <f>VLOOKUP(C839,customers!A$1:I$1001,2,FALSE)</f>
        <v>Allis Wilmore</v>
      </c>
      <c r="G839" s="2" t="str">
        <f>IF(VLOOKUP(C839,customers!A$1:I$1001,3,FALSE)=0," ",VLOOKUP(C839,customers!A$1:I$1001,3,FALSE))</f>
        <v xml:space="preserve"> </v>
      </c>
      <c r="H839" s="2" t="str">
        <f>VLOOKUP(C839,customers!A$1:I$1001,7,FALSE)</f>
        <v>United States</v>
      </c>
      <c r="I839" s="26" t="str">
        <f>IF(INDEX(products!$A$1:$G$49,MATCH(orders!$D839,products!$A$1:$A$49,0),MATCH(orders!I$1,products!$A$1:$G$1,0))="Rob","Robusta",IF(INDEX(products!$A$1:$G$49,MATCH(orders!$D839,products!$A$1:$A$49,0),MATCH(orders!I$1,products!$A$1:$G$1,0))="Exc","Excelsa",IF(INDEX(products!$A$1:$G$49,MATCH(orders!$D839,products!$A$1:$A$49,0),MATCH(orders!I$1,products!$A$1:$G$1,0))="Ara","Arabica","Liberica")))</f>
        <v>Liberica</v>
      </c>
      <c r="J839" s="26" t="str">
        <f>IF(INDEX(products!$A$1:$G$49,MATCH(orders!$D839,products!$A$1:$A$49,0),MATCH(orders!J$1,products!$A$1:$G$1,0))="M","Medium",IF(INDEX(products!$A$1:$G$49,MATCH(orders!$D839,products!$A$1:$A$49,0),MATCH(orders!J$1,products!$A$1:$G$1,0))="L","Light","Dark"))</f>
        <v>Medium</v>
      </c>
      <c r="K839" s="27">
        <f>INDEX(products!$A$1:$G$49,MATCH(orders!$D839,products!$A$1:$A$49,0),MATCH(orders!K$1,products!$A$1:$G$1,0))</f>
        <v>2.5</v>
      </c>
      <c r="L839" s="28">
        <f>INDEX(products!$A$1:$G$49,MATCH(orders!$D839,products!$A$1:$A$49,0),MATCH(orders!L$1,products!$A$1:$G$1,0))</f>
        <v>33.464999999999996</v>
      </c>
      <c r="M839" s="21">
        <f>E839*L839</f>
        <v>100.39499999999998</v>
      </c>
      <c r="N839" s="7" t="str">
        <f>VLOOKUP(orders!$F839,customers!B$1:I$1001,8,FALSE)</f>
        <v>No</v>
      </c>
    </row>
    <row r="840" spans="1:14" x14ac:dyDescent="0.3">
      <c r="A840" s="12" t="s">
        <v>5228</v>
      </c>
      <c r="B840" s="18">
        <v>44755</v>
      </c>
      <c r="C840" s="12" t="s">
        <v>5229</v>
      </c>
      <c r="D840" s="6" t="s">
        <v>6168</v>
      </c>
      <c r="E840" s="12">
        <v>5</v>
      </c>
      <c r="F840" s="12" t="str">
        <f>VLOOKUP(C840,customers!A$1:I$1001,2,FALSE)</f>
        <v>Romain Avrashin</v>
      </c>
      <c r="G840" s="12" t="str">
        <f>IF(VLOOKUP(C840,customers!A$1:I$1001,3,FALSE)=0," ",VLOOKUP(C840,customers!A$1:I$1001,3,FALSE))</f>
        <v>ravrashinna@tamu.edu</v>
      </c>
      <c r="H840" s="12" t="str">
        <f>VLOOKUP(C840,customers!A$1:I$1001,7,FALSE)</f>
        <v>United States</v>
      </c>
      <c r="I840" s="15" t="str">
        <f>IF(INDEX(products!$A$1:$G$49,MATCH(orders!$D840,products!$A$1:$A$49,0),MATCH(orders!I$1,products!$A$1:$G$1,0))="Rob","Robusta",IF(INDEX(products!$A$1:$G$49,MATCH(orders!$D840,products!$A$1:$A$49,0),MATCH(orders!I$1,products!$A$1:$G$1,0))="Exc","Excelsa",IF(INDEX(products!$A$1:$G$49,MATCH(orders!$D840,products!$A$1:$A$49,0),MATCH(orders!I$1,products!$A$1:$G$1,0))="Ara","Arabica","Liberica")))</f>
        <v>Arabica</v>
      </c>
      <c r="J840" s="15" t="str">
        <f>IF(INDEX(products!$A$1:$G$49,MATCH(orders!$D840,products!$A$1:$A$49,0),MATCH(orders!J$1,products!$A$1:$G$1,0))="M","Medium",IF(INDEX(products!$A$1:$G$49,MATCH(orders!$D840,products!$A$1:$A$49,0),MATCH(orders!J$1,products!$A$1:$G$1,0))="L","Light","Dark"))</f>
        <v>Dark</v>
      </c>
      <c r="K840" s="24">
        <f>INDEX(products!$A$1:$G$49,MATCH(orders!$D840,products!$A$1:$A$49,0),MATCH(orders!K$1,products!$A$1:$G$1,0))</f>
        <v>2.5</v>
      </c>
      <c r="L840" s="25">
        <f>INDEX(products!$A$1:$G$49,MATCH(orders!$D840,products!$A$1:$A$49,0),MATCH(orders!L$1,products!$A$1:$G$1,0))</f>
        <v>22.884999999999998</v>
      </c>
      <c r="M840" s="22">
        <f>E840*L840</f>
        <v>114.42499999999998</v>
      </c>
      <c r="N840" s="6" t="str">
        <f>VLOOKUP(orders!$F840,customers!B$1:I$1001,8,FALSE)</f>
        <v>No</v>
      </c>
    </row>
    <row r="841" spans="1:14" x14ac:dyDescent="0.3">
      <c r="A841" s="2" t="s">
        <v>5234</v>
      </c>
      <c r="B841" s="17">
        <v>44521</v>
      </c>
      <c r="C841" s="2" t="s">
        <v>5235</v>
      </c>
      <c r="D841" s="7" t="s">
        <v>6139</v>
      </c>
      <c r="E841" s="2">
        <v>5</v>
      </c>
      <c r="F841" s="2" t="str">
        <f>VLOOKUP(C841,customers!A$1:I$1001,2,FALSE)</f>
        <v>Miran Doidge</v>
      </c>
      <c r="G841" s="2" t="str">
        <f>IF(VLOOKUP(C841,customers!A$1:I$1001,3,FALSE)=0," ",VLOOKUP(C841,customers!A$1:I$1001,3,FALSE))</f>
        <v>mdoidgenb@etsy.com</v>
      </c>
      <c r="H841" s="2" t="str">
        <f>VLOOKUP(C841,customers!A$1:I$1001,7,FALSE)</f>
        <v>United States</v>
      </c>
      <c r="I841" s="26" t="str">
        <f>IF(INDEX(products!$A$1:$G$49,MATCH(orders!$D841,products!$A$1:$A$49,0),MATCH(orders!I$1,products!$A$1:$G$1,0))="Rob","Robusta",IF(INDEX(products!$A$1:$G$49,MATCH(orders!$D841,products!$A$1:$A$49,0),MATCH(orders!I$1,products!$A$1:$G$1,0))="Exc","Excelsa",IF(INDEX(products!$A$1:$G$49,MATCH(orders!$D841,products!$A$1:$A$49,0),MATCH(orders!I$1,products!$A$1:$G$1,0))="Ara","Arabica","Liberica")))</f>
        <v>Excelsa</v>
      </c>
      <c r="J841" s="26" t="str">
        <f>IF(INDEX(products!$A$1:$G$49,MATCH(orders!$D841,products!$A$1:$A$49,0),MATCH(orders!J$1,products!$A$1:$G$1,0))="M","Medium",IF(INDEX(products!$A$1:$G$49,MATCH(orders!$D841,products!$A$1:$A$49,0),MATCH(orders!J$1,products!$A$1:$G$1,0))="L","Light","Dark"))</f>
        <v>Medium</v>
      </c>
      <c r="K841" s="27">
        <f>INDEX(products!$A$1:$G$49,MATCH(orders!$D841,products!$A$1:$A$49,0),MATCH(orders!K$1,products!$A$1:$G$1,0))</f>
        <v>0.5</v>
      </c>
      <c r="L841" s="28">
        <f>INDEX(products!$A$1:$G$49,MATCH(orders!$D841,products!$A$1:$A$49,0),MATCH(orders!L$1,products!$A$1:$G$1,0))</f>
        <v>8.25</v>
      </c>
      <c r="M841" s="21">
        <f>E841*L841</f>
        <v>41.25</v>
      </c>
      <c r="N841" s="7" t="str">
        <f>VLOOKUP(orders!$F841,customers!B$1:I$1001,8,FALSE)</f>
        <v>No</v>
      </c>
    </row>
    <row r="842" spans="1:14" x14ac:dyDescent="0.3">
      <c r="A842" s="12" t="s">
        <v>5240</v>
      </c>
      <c r="B842" s="18">
        <v>44574</v>
      </c>
      <c r="C842" s="12" t="s">
        <v>5241</v>
      </c>
      <c r="D842" s="6" t="s">
        <v>6173</v>
      </c>
      <c r="E842" s="12">
        <v>4</v>
      </c>
      <c r="F842" s="12" t="str">
        <f>VLOOKUP(C842,customers!A$1:I$1001,2,FALSE)</f>
        <v>Janeva Edinboro</v>
      </c>
      <c r="G842" s="12" t="str">
        <f>IF(VLOOKUP(C842,customers!A$1:I$1001,3,FALSE)=0," ",VLOOKUP(C842,customers!A$1:I$1001,3,FALSE))</f>
        <v>jedinboronc@reverbnation.com</v>
      </c>
      <c r="H842" s="12" t="str">
        <f>VLOOKUP(C842,customers!A$1:I$1001,7,FALSE)</f>
        <v>United States</v>
      </c>
      <c r="I842" s="15" t="str">
        <f>IF(INDEX(products!$A$1:$G$49,MATCH(orders!$D842,products!$A$1:$A$49,0),MATCH(orders!I$1,products!$A$1:$G$1,0))="Rob","Robusta",IF(INDEX(products!$A$1:$G$49,MATCH(orders!$D842,products!$A$1:$A$49,0),MATCH(orders!I$1,products!$A$1:$G$1,0))="Exc","Excelsa",IF(INDEX(products!$A$1:$G$49,MATCH(orders!$D842,products!$A$1:$A$49,0),MATCH(orders!I$1,products!$A$1:$G$1,0))="Ara","Arabica","Liberica")))</f>
        <v>Robusta</v>
      </c>
      <c r="J842" s="15" t="str">
        <f>IF(INDEX(products!$A$1:$G$49,MATCH(orders!$D842,products!$A$1:$A$49,0),MATCH(orders!J$1,products!$A$1:$G$1,0))="M","Medium",IF(INDEX(products!$A$1:$G$49,MATCH(orders!$D842,products!$A$1:$A$49,0),MATCH(orders!J$1,products!$A$1:$G$1,0))="L","Light","Dark"))</f>
        <v>Light</v>
      </c>
      <c r="K842" s="24">
        <f>INDEX(products!$A$1:$G$49,MATCH(orders!$D842,products!$A$1:$A$49,0),MATCH(orders!K$1,products!$A$1:$G$1,0))</f>
        <v>0.5</v>
      </c>
      <c r="L842" s="25">
        <f>INDEX(products!$A$1:$G$49,MATCH(orders!$D842,products!$A$1:$A$49,0),MATCH(orders!L$1,products!$A$1:$G$1,0))</f>
        <v>7.169999999999999</v>
      </c>
      <c r="M842" s="22">
        <f>E842*L842</f>
        <v>28.679999999999996</v>
      </c>
      <c r="N842" s="6" t="str">
        <f>VLOOKUP(orders!$F842,customers!B$1:I$1001,8,FALSE)</f>
        <v>Yes</v>
      </c>
    </row>
    <row r="843" spans="1:14" x14ac:dyDescent="0.3">
      <c r="A843" s="2" t="s">
        <v>5246</v>
      </c>
      <c r="B843" s="17">
        <v>44755</v>
      </c>
      <c r="C843" s="2" t="s">
        <v>5247</v>
      </c>
      <c r="D843" s="7" t="s">
        <v>6159</v>
      </c>
      <c r="E843" s="2">
        <v>1</v>
      </c>
      <c r="F843" s="2" t="str">
        <f>VLOOKUP(C843,customers!A$1:I$1001,2,FALSE)</f>
        <v>Trumaine Tewelson</v>
      </c>
      <c r="G843" s="2" t="str">
        <f>IF(VLOOKUP(C843,customers!A$1:I$1001,3,FALSE)=0," ",VLOOKUP(C843,customers!A$1:I$1001,3,FALSE))</f>
        <v>ttewelsonnd@cdbaby.com</v>
      </c>
      <c r="H843" s="2" t="str">
        <f>VLOOKUP(C843,customers!A$1:I$1001,7,FALSE)</f>
        <v>United States</v>
      </c>
      <c r="I843" s="26" t="str">
        <f>IF(INDEX(products!$A$1:$G$49,MATCH(orders!$D843,products!$A$1:$A$49,0),MATCH(orders!I$1,products!$A$1:$G$1,0))="Rob","Robusta",IF(INDEX(products!$A$1:$G$49,MATCH(orders!$D843,products!$A$1:$A$49,0),MATCH(orders!I$1,products!$A$1:$G$1,0))="Exc","Excelsa",IF(INDEX(products!$A$1:$G$49,MATCH(orders!$D843,products!$A$1:$A$49,0),MATCH(orders!I$1,products!$A$1:$G$1,0))="Ara","Arabica","Liberica")))</f>
        <v>Liberica</v>
      </c>
      <c r="J843" s="26" t="str">
        <f>IF(INDEX(products!$A$1:$G$49,MATCH(orders!$D843,products!$A$1:$A$49,0),MATCH(orders!J$1,products!$A$1:$G$1,0))="M","Medium",IF(INDEX(products!$A$1:$G$49,MATCH(orders!$D843,products!$A$1:$A$49,0),MATCH(orders!J$1,products!$A$1:$G$1,0))="L","Light","Dark"))</f>
        <v>Medium</v>
      </c>
      <c r="K843" s="27">
        <f>INDEX(products!$A$1:$G$49,MATCH(orders!$D843,products!$A$1:$A$49,0),MATCH(orders!K$1,products!$A$1:$G$1,0))</f>
        <v>0.2</v>
      </c>
      <c r="L843" s="28">
        <f>INDEX(products!$A$1:$G$49,MATCH(orders!$D843,products!$A$1:$A$49,0),MATCH(orders!L$1,products!$A$1:$G$1,0))</f>
        <v>4.3650000000000002</v>
      </c>
      <c r="M843" s="21">
        <f>E843*L843</f>
        <v>4.3650000000000002</v>
      </c>
      <c r="N843" s="7" t="str">
        <f>VLOOKUP(orders!$F843,customers!B$1:I$1001,8,FALSE)</f>
        <v>No</v>
      </c>
    </row>
    <row r="844" spans="1:14" x14ac:dyDescent="0.3">
      <c r="A844" s="12" t="s">
        <v>5251</v>
      </c>
      <c r="B844" s="18">
        <v>44502</v>
      </c>
      <c r="C844" s="12" t="s">
        <v>5188</v>
      </c>
      <c r="D844" s="6" t="s">
        <v>6156</v>
      </c>
      <c r="E844" s="12">
        <v>2</v>
      </c>
      <c r="F844" s="12" t="str">
        <f>VLOOKUP(C844,customers!A$1:I$1001,2,FALSE)</f>
        <v>Odelia Skerme</v>
      </c>
      <c r="G844" s="12" t="str">
        <f>IF(VLOOKUP(C844,customers!A$1:I$1001,3,FALSE)=0," ",VLOOKUP(C844,customers!A$1:I$1001,3,FALSE))</f>
        <v>oskermen3@hatena.ne.jp</v>
      </c>
      <c r="H844" s="12" t="str">
        <f>VLOOKUP(C844,customers!A$1:I$1001,7,FALSE)</f>
        <v>United States</v>
      </c>
      <c r="I844" s="15" t="str">
        <f>IF(INDEX(products!$A$1:$G$49,MATCH(orders!$D844,products!$A$1:$A$49,0),MATCH(orders!I$1,products!$A$1:$G$1,0))="Rob","Robusta",IF(INDEX(products!$A$1:$G$49,MATCH(orders!$D844,products!$A$1:$A$49,0),MATCH(orders!I$1,products!$A$1:$G$1,0))="Exc","Excelsa",IF(INDEX(products!$A$1:$G$49,MATCH(orders!$D844,products!$A$1:$A$49,0),MATCH(orders!I$1,products!$A$1:$G$1,0))="Ara","Arabica","Liberica")))</f>
        <v>Excelsa</v>
      </c>
      <c r="J844" s="15" t="str">
        <f>IF(INDEX(products!$A$1:$G$49,MATCH(orders!$D844,products!$A$1:$A$49,0),MATCH(orders!J$1,products!$A$1:$G$1,0))="M","Medium",IF(INDEX(products!$A$1:$G$49,MATCH(orders!$D844,products!$A$1:$A$49,0),MATCH(orders!J$1,products!$A$1:$G$1,0))="L","Light","Dark"))</f>
        <v>Medium</v>
      </c>
      <c r="K844" s="24">
        <f>INDEX(products!$A$1:$G$49,MATCH(orders!$D844,products!$A$1:$A$49,0),MATCH(orders!K$1,products!$A$1:$G$1,0))</f>
        <v>0.2</v>
      </c>
      <c r="L844" s="25">
        <f>INDEX(products!$A$1:$G$49,MATCH(orders!$D844,products!$A$1:$A$49,0),MATCH(orders!L$1,products!$A$1:$G$1,0))</f>
        <v>4.125</v>
      </c>
      <c r="M844" s="22">
        <f>E844*L844</f>
        <v>8.25</v>
      </c>
      <c r="N844" s="6" t="str">
        <f>VLOOKUP(orders!$F844,customers!B$1:I$1001,8,FALSE)</f>
        <v>Yes</v>
      </c>
    </row>
    <row r="845" spans="1:14" x14ac:dyDescent="0.3">
      <c r="A845" s="2" t="s">
        <v>5256</v>
      </c>
      <c r="B845" s="17">
        <v>44387</v>
      </c>
      <c r="C845" s="2" t="s">
        <v>5257</v>
      </c>
      <c r="D845" s="7" t="s">
        <v>6156</v>
      </c>
      <c r="E845" s="2">
        <v>2</v>
      </c>
      <c r="F845" s="2" t="str">
        <f>VLOOKUP(C845,customers!A$1:I$1001,2,FALSE)</f>
        <v>De Drewitt</v>
      </c>
      <c r="G845" s="2" t="str">
        <f>IF(VLOOKUP(C845,customers!A$1:I$1001,3,FALSE)=0," ",VLOOKUP(C845,customers!A$1:I$1001,3,FALSE))</f>
        <v>ddrewittnf@mapquest.com</v>
      </c>
      <c r="H845" s="2" t="str">
        <f>VLOOKUP(C845,customers!A$1:I$1001,7,FALSE)</f>
        <v>United States</v>
      </c>
      <c r="I845" s="26" t="str">
        <f>IF(INDEX(products!$A$1:$G$49,MATCH(orders!$D845,products!$A$1:$A$49,0),MATCH(orders!I$1,products!$A$1:$G$1,0))="Rob","Robusta",IF(INDEX(products!$A$1:$G$49,MATCH(orders!$D845,products!$A$1:$A$49,0),MATCH(orders!I$1,products!$A$1:$G$1,0))="Exc","Excelsa",IF(INDEX(products!$A$1:$G$49,MATCH(orders!$D845,products!$A$1:$A$49,0),MATCH(orders!I$1,products!$A$1:$G$1,0))="Ara","Arabica","Liberica")))</f>
        <v>Excelsa</v>
      </c>
      <c r="J845" s="26" t="str">
        <f>IF(INDEX(products!$A$1:$G$49,MATCH(orders!$D845,products!$A$1:$A$49,0),MATCH(orders!J$1,products!$A$1:$G$1,0))="M","Medium",IF(INDEX(products!$A$1:$G$49,MATCH(orders!$D845,products!$A$1:$A$49,0),MATCH(orders!J$1,products!$A$1:$G$1,0))="L","Light","Dark"))</f>
        <v>Medium</v>
      </c>
      <c r="K845" s="27">
        <f>INDEX(products!$A$1:$G$49,MATCH(orders!$D845,products!$A$1:$A$49,0),MATCH(orders!K$1,products!$A$1:$G$1,0))</f>
        <v>0.2</v>
      </c>
      <c r="L845" s="28">
        <f>INDEX(products!$A$1:$G$49,MATCH(orders!$D845,products!$A$1:$A$49,0),MATCH(orders!L$1,products!$A$1:$G$1,0))</f>
        <v>4.125</v>
      </c>
      <c r="M845" s="21">
        <f>E845*L845</f>
        <v>8.25</v>
      </c>
      <c r="N845" s="7" t="str">
        <f>VLOOKUP(orders!$F845,customers!B$1:I$1001,8,FALSE)</f>
        <v>Yes</v>
      </c>
    </row>
    <row r="846" spans="1:14" x14ac:dyDescent="0.3">
      <c r="A846" s="12" t="s">
        <v>5262</v>
      </c>
      <c r="B846" s="18">
        <v>44476</v>
      </c>
      <c r="C846" s="12" t="s">
        <v>5263</v>
      </c>
      <c r="D846" s="6" t="s">
        <v>6158</v>
      </c>
      <c r="E846" s="12">
        <v>6</v>
      </c>
      <c r="F846" s="12" t="str">
        <f>VLOOKUP(C846,customers!A$1:I$1001,2,FALSE)</f>
        <v>Adelheid Gladhill</v>
      </c>
      <c r="G846" s="12" t="str">
        <f>IF(VLOOKUP(C846,customers!A$1:I$1001,3,FALSE)=0," ",VLOOKUP(C846,customers!A$1:I$1001,3,FALSE))</f>
        <v>agladhillng@stanford.edu</v>
      </c>
      <c r="H846" s="12" t="str">
        <f>VLOOKUP(C846,customers!A$1:I$1001,7,FALSE)</f>
        <v>United States</v>
      </c>
      <c r="I846" s="15" t="str">
        <f>IF(INDEX(products!$A$1:$G$49,MATCH(orders!$D846,products!$A$1:$A$49,0),MATCH(orders!I$1,products!$A$1:$G$1,0))="Rob","Robusta",IF(INDEX(products!$A$1:$G$49,MATCH(orders!$D846,products!$A$1:$A$49,0),MATCH(orders!I$1,products!$A$1:$G$1,0))="Exc","Excelsa",IF(INDEX(products!$A$1:$G$49,MATCH(orders!$D846,products!$A$1:$A$49,0),MATCH(orders!I$1,products!$A$1:$G$1,0))="Ara","Arabica","Liberica")))</f>
        <v>Arabica</v>
      </c>
      <c r="J846" s="15" t="str">
        <f>IF(INDEX(products!$A$1:$G$49,MATCH(orders!$D846,products!$A$1:$A$49,0),MATCH(orders!J$1,products!$A$1:$G$1,0))="M","Medium",IF(INDEX(products!$A$1:$G$49,MATCH(orders!$D846,products!$A$1:$A$49,0),MATCH(orders!J$1,products!$A$1:$G$1,0))="L","Light","Dark"))</f>
        <v>Dark</v>
      </c>
      <c r="K846" s="24">
        <f>INDEX(products!$A$1:$G$49,MATCH(orders!$D846,products!$A$1:$A$49,0),MATCH(orders!K$1,products!$A$1:$G$1,0))</f>
        <v>0.5</v>
      </c>
      <c r="L846" s="25">
        <f>INDEX(products!$A$1:$G$49,MATCH(orders!$D846,products!$A$1:$A$49,0),MATCH(orders!L$1,products!$A$1:$G$1,0))</f>
        <v>5.97</v>
      </c>
      <c r="M846" s="22">
        <f>E846*L846</f>
        <v>35.82</v>
      </c>
      <c r="N846" s="6" t="str">
        <f>VLOOKUP(orders!$F846,customers!B$1:I$1001,8,FALSE)</f>
        <v>Yes</v>
      </c>
    </row>
    <row r="847" spans="1:14" x14ac:dyDescent="0.3">
      <c r="A847" s="2" t="s">
        <v>5268</v>
      </c>
      <c r="B847" s="17">
        <v>43889</v>
      </c>
      <c r="C847" s="2" t="s">
        <v>5269</v>
      </c>
      <c r="D847" s="7" t="s">
        <v>6185</v>
      </c>
      <c r="E847" s="2">
        <v>6</v>
      </c>
      <c r="F847" s="2" t="str">
        <f>VLOOKUP(C847,customers!A$1:I$1001,2,FALSE)</f>
        <v>Murielle Lorinez</v>
      </c>
      <c r="G847" s="2" t="str">
        <f>IF(VLOOKUP(C847,customers!A$1:I$1001,3,FALSE)=0," ",VLOOKUP(C847,customers!A$1:I$1001,3,FALSE))</f>
        <v>mlorineznh@whitehouse.gov</v>
      </c>
      <c r="H847" s="2" t="str">
        <f>VLOOKUP(C847,customers!A$1:I$1001,7,FALSE)</f>
        <v>United States</v>
      </c>
      <c r="I847" s="26" t="str">
        <f>IF(INDEX(products!$A$1:$G$49,MATCH(orders!$D847,products!$A$1:$A$49,0),MATCH(orders!I$1,products!$A$1:$G$1,0))="Rob","Robusta",IF(INDEX(products!$A$1:$G$49,MATCH(orders!$D847,products!$A$1:$A$49,0),MATCH(orders!I$1,products!$A$1:$G$1,0))="Exc","Excelsa",IF(INDEX(products!$A$1:$G$49,MATCH(orders!$D847,products!$A$1:$A$49,0),MATCH(orders!I$1,products!$A$1:$G$1,0))="Ara","Arabica","Liberica")))</f>
        <v>Excelsa</v>
      </c>
      <c r="J847" s="26" t="str">
        <f>IF(INDEX(products!$A$1:$G$49,MATCH(orders!$D847,products!$A$1:$A$49,0),MATCH(orders!J$1,products!$A$1:$G$1,0))="M","Medium",IF(INDEX(products!$A$1:$G$49,MATCH(orders!$D847,products!$A$1:$A$49,0),MATCH(orders!J$1,products!$A$1:$G$1,0))="L","Light","Dark"))</f>
        <v>Dark</v>
      </c>
      <c r="K847" s="27">
        <f>INDEX(products!$A$1:$G$49,MATCH(orders!$D847,products!$A$1:$A$49,0),MATCH(orders!K$1,products!$A$1:$G$1,0))</f>
        <v>2.5</v>
      </c>
      <c r="L847" s="28">
        <f>INDEX(products!$A$1:$G$49,MATCH(orders!$D847,products!$A$1:$A$49,0),MATCH(orders!L$1,products!$A$1:$G$1,0))</f>
        <v>27.945</v>
      </c>
      <c r="M847" s="21">
        <f>E847*L847</f>
        <v>167.67000000000002</v>
      </c>
      <c r="N847" s="7" t="str">
        <f>VLOOKUP(orders!$F847,customers!B$1:I$1001,8,FALSE)</f>
        <v>No</v>
      </c>
    </row>
    <row r="848" spans="1:14" x14ac:dyDescent="0.3">
      <c r="A848" s="12" t="s">
        <v>5273</v>
      </c>
      <c r="B848" s="18">
        <v>44747</v>
      </c>
      <c r="C848" s="12" t="s">
        <v>5274</v>
      </c>
      <c r="D848" s="6" t="s">
        <v>6175</v>
      </c>
      <c r="E848" s="12">
        <v>2</v>
      </c>
      <c r="F848" s="12" t="str">
        <f>VLOOKUP(C848,customers!A$1:I$1001,2,FALSE)</f>
        <v>Edin Mathe</v>
      </c>
      <c r="G848" s="12" t="str">
        <f>IF(VLOOKUP(C848,customers!A$1:I$1001,3,FALSE)=0," ",VLOOKUP(C848,customers!A$1:I$1001,3,FALSE))</f>
        <v xml:space="preserve"> </v>
      </c>
      <c r="H848" s="12" t="str">
        <f>VLOOKUP(C848,customers!A$1:I$1001,7,FALSE)</f>
        <v>United States</v>
      </c>
      <c r="I848" s="15" t="str">
        <f>IF(INDEX(products!$A$1:$G$49,MATCH(orders!$D848,products!$A$1:$A$49,0),MATCH(orders!I$1,products!$A$1:$G$1,0))="Rob","Robusta",IF(INDEX(products!$A$1:$G$49,MATCH(orders!$D848,products!$A$1:$A$49,0),MATCH(orders!I$1,products!$A$1:$G$1,0))="Exc","Excelsa",IF(INDEX(products!$A$1:$G$49,MATCH(orders!$D848,products!$A$1:$A$49,0),MATCH(orders!I$1,products!$A$1:$G$1,0))="Ara","Arabica","Liberica")))</f>
        <v>Arabica</v>
      </c>
      <c r="J848" s="15" t="str">
        <f>IF(INDEX(products!$A$1:$G$49,MATCH(orders!$D848,products!$A$1:$A$49,0),MATCH(orders!J$1,products!$A$1:$G$1,0))="M","Medium",IF(INDEX(products!$A$1:$G$49,MATCH(orders!$D848,products!$A$1:$A$49,0),MATCH(orders!J$1,products!$A$1:$G$1,0))="L","Light","Dark"))</f>
        <v>Medium</v>
      </c>
      <c r="K848" s="24">
        <f>INDEX(products!$A$1:$G$49,MATCH(orders!$D848,products!$A$1:$A$49,0),MATCH(orders!K$1,products!$A$1:$G$1,0))</f>
        <v>2.5</v>
      </c>
      <c r="L848" s="25">
        <f>INDEX(products!$A$1:$G$49,MATCH(orders!$D848,products!$A$1:$A$49,0),MATCH(orders!L$1,products!$A$1:$G$1,0))</f>
        <v>25.874999999999996</v>
      </c>
      <c r="M848" s="22">
        <f>E848*L848</f>
        <v>51.749999999999993</v>
      </c>
      <c r="N848" s="6" t="str">
        <f>VLOOKUP(orders!$F848,customers!B$1:I$1001,8,FALSE)</f>
        <v>Yes</v>
      </c>
    </row>
    <row r="849" spans="1:14" x14ac:dyDescent="0.3">
      <c r="A849" s="2" t="s">
        <v>5278</v>
      </c>
      <c r="B849" s="17">
        <v>44460</v>
      </c>
      <c r="C849" s="2" t="s">
        <v>5279</v>
      </c>
      <c r="D849" s="7" t="s">
        <v>6154</v>
      </c>
      <c r="E849" s="2">
        <v>3</v>
      </c>
      <c r="F849" s="2" t="str">
        <f>VLOOKUP(C849,customers!A$1:I$1001,2,FALSE)</f>
        <v>Mordy Van Der Vlies</v>
      </c>
      <c r="G849" s="2" t="str">
        <f>IF(VLOOKUP(C849,customers!A$1:I$1001,3,FALSE)=0," ",VLOOKUP(C849,customers!A$1:I$1001,3,FALSE))</f>
        <v>mvannj@wikipedia.org</v>
      </c>
      <c r="H849" s="2" t="str">
        <f>VLOOKUP(C849,customers!A$1:I$1001,7,FALSE)</f>
        <v>United States</v>
      </c>
      <c r="I849" s="26" t="str">
        <f>IF(INDEX(products!$A$1:$G$49,MATCH(orders!$D849,products!$A$1:$A$49,0),MATCH(orders!I$1,products!$A$1:$G$1,0))="Rob","Robusta",IF(INDEX(products!$A$1:$G$49,MATCH(orders!$D849,products!$A$1:$A$49,0),MATCH(orders!I$1,products!$A$1:$G$1,0))="Exc","Excelsa",IF(INDEX(products!$A$1:$G$49,MATCH(orders!$D849,products!$A$1:$A$49,0),MATCH(orders!I$1,products!$A$1:$G$1,0))="Ara","Arabica","Liberica")))</f>
        <v>Arabica</v>
      </c>
      <c r="J849" s="26" t="str">
        <f>IF(INDEX(products!$A$1:$G$49,MATCH(orders!$D849,products!$A$1:$A$49,0),MATCH(orders!J$1,products!$A$1:$G$1,0))="M","Medium",IF(INDEX(products!$A$1:$G$49,MATCH(orders!$D849,products!$A$1:$A$49,0),MATCH(orders!J$1,products!$A$1:$G$1,0))="L","Light","Dark"))</f>
        <v>Dark</v>
      </c>
      <c r="K849" s="27">
        <f>INDEX(products!$A$1:$G$49,MATCH(orders!$D849,products!$A$1:$A$49,0),MATCH(orders!K$1,products!$A$1:$G$1,0))</f>
        <v>0.2</v>
      </c>
      <c r="L849" s="28">
        <f>INDEX(products!$A$1:$G$49,MATCH(orders!$D849,products!$A$1:$A$49,0),MATCH(orders!L$1,products!$A$1:$G$1,0))</f>
        <v>2.9849999999999999</v>
      </c>
      <c r="M849" s="21">
        <f>E849*L849</f>
        <v>8.9550000000000001</v>
      </c>
      <c r="N849" s="7" t="str">
        <f>VLOOKUP(orders!$F849,customers!B$1:I$1001,8,FALSE)</f>
        <v>Yes</v>
      </c>
    </row>
    <row r="850" spans="1:14" x14ac:dyDescent="0.3">
      <c r="A850" s="12" t="s">
        <v>5283</v>
      </c>
      <c r="B850" s="18">
        <v>43468</v>
      </c>
      <c r="C850" s="12" t="s">
        <v>5284</v>
      </c>
      <c r="D850" s="6" t="s">
        <v>6176</v>
      </c>
      <c r="E850" s="12">
        <v>6</v>
      </c>
      <c r="F850" s="12" t="str">
        <f>VLOOKUP(C850,customers!A$1:I$1001,2,FALSE)</f>
        <v>Spencer Wastell</v>
      </c>
      <c r="G850" s="12" t="str">
        <f>IF(VLOOKUP(C850,customers!A$1:I$1001,3,FALSE)=0," ",VLOOKUP(C850,customers!A$1:I$1001,3,FALSE))</f>
        <v xml:space="preserve"> </v>
      </c>
      <c r="H850" s="12" t="str">
        <f>VLOOKUP(C850,customers!A$1:I$1001,7,FALSE)</f>
        <v>United States</v>
      </c>
      <c r="I850" s="15" t="str">
        <f>IF(INDEX(products!$A$1:$G$49,MATCH(orders!$D850,products!$A$1:$A$49,0),MATCH(orders!I$1,products!$A$1:$G$1,0))="Rob","Robusta",IF(INDEX(products!$A$1:$G$49,MATCH(orders!$D850,products!$A$1:$A$49,0),MATCH(orders!I$1,products!$A$1:$G$1,0))="Exc","Excelsa",IF(INDEX(products!$A$1:$G$49,MATCH(orders!$D850,products!$A$1:$A$49,0),MATCH(orders!I$1,products!$A$1:$G$1,0))="Ara","Arabica","Liberica")))</f>
        <v>Excelsa</v>
      </c>
      <c r="J850" s="15" t="str">
        <f>IF(INDEX(products!$A$1:$G$49,MATCH(orders!$D850,products!$A$1:$A$49,0),MATCH(orders!J$1,products!$A$1:$G$1,0))="M","Medium",IF(INDEX(products!$A$1:$G$49,MATCH(orders!$D850,products!$A$1:$A$49,0),MATCH(orders!J$1,products!$A$1:$G$1,0))="L","Light","Dark"))</f>
        <v>Light</v>
      </c>
      <c r="K850" s="24">
        <f>INDEX(products!$A$1:$G$49,MATCH(orders!$D850,products!$A$1:$A$49,0),MATCH(orders!K$1,products!$A$1:$G$1,0))</f>
        <v>0.5</v>
      </c>
      <c r="L850" s="25">
        <f>INDEX(products!$A$1:$G$49,MATCH(orders!$D850,products!$A$1:$A$49,0),MATCH(orders!L$1,products!$A$1:$G$1,0))</f>
        <v>8.91</v>
      </c>
      <c r="M850" s="22">
        <f>E850*L850</f>
        <v>53.46</v>
      </c>
      <c r="N850" s="6" t="str">
        <f>VLOOKUP(orders!$F850,customers!B$1:I$1001,8,FALSE)</f>
        <v>No</v>
      </c>
    </row>
    <row r="851" spans="1:14" x14ac:dyDescent="0.3">
      <c r="A851" s="2" t="s">
        <v>5288</v>
      </c>
      <c r="B851" s="17">
        <v>44628</v>
      </c>
      <c r="C851" s="2" t="s">
        <v>5289</v>
      </c>
      <c r="D851" s="7" t="s">
        <v>6167</v>
      </c>
      <c r="E851" s="2">
        <v>6</v>
      </c>
      <c r="F851" s="2" t="str">
        <f>VLOOKUP(C851,customers!A$1:I$1001,2,FALSE)</f>
        <v>Jemimah Ethelston</v>
      </c>
      <c r="G851" s="2" t="str">
        <f>IF(VLOOKUP(C851,customers!A$1:I$1001,3,FALSE)=0," ",VLOOKUP(C851,customers!A$1:I$1001,3,FALSE))</f>
        <v>jethelstonnl@creativecommons.org</v>
      </c>
      <c r="H851" s="2" t="str">
        <f>VLOOKUP(C851,customers!A$1:I$1001,7,FALSE)</f>
        <v>United States</v>
      </c>
      <c r="I851" s="26" t="str">
        <f>IF(INDEX(products!$A$1:$G$49,MATCH(orders!$D851,products!$A$1:$A$49,0),MATCH(orders!I$1,products!$A$1:$G$1,0))="Rob","Robusta",IF(INDEX(products!$A$1:$G$49,MATCH(orders!$D851,products!$A$1:$A$49,0),MATCH(orders!I$1,products!$A$1:$G$1,0))="Exc","Excelsa",IF(INDEX(products!$A$1:$G$49,MATCH(orders!$D851,products!$A$1:$A$49,0),MATCH(orders!I$1,products!$A$1:$G$1,0))="Ara","Arabica","Liberica")))</f>
        <v>Arabica</v>
      </c>
      <c r="J851" s="26" t="str">
        <f>IF(INDEX(products!$A$1:$G$49,MATCH(orders!$D851,products!$A$1:$A$49,0),MATCH(orders!J$1,products!$A$1:$G$1,0))="M","Medium",IF(INDEX(products!$A$1:$G$49,MATCH(orders!$D851,products!$A$1:$A$49,0),MATCH(orders!J$1,products!$A$1:$G$1,0))="L","Light","Dark"))</f>
        <v>Light</v>
      </c>
      <c r="K851" s="27">
        <f>INDEX(products!$A$1:$G$49,MATCH(orders!$D851,products!$A$1:$A$49,0),MATCH(orders!K$1,products!$A$1:$G$1,0))</f>
        <v>0.2</v>
      </c>
      <c r="L851" s="28">
        <f>INDEX(products!$A$1:$G$49,MATCH(orders!$D851,products!$A$1:$A$49,0),MATCH(orders!L$1,products!$A$1:$G$1,0))</f>
        <v>3.8849999999999998</v>
      </c>
      <c r="M851" s="21">
        <f>E851*L851</f>
        <v>23.31</v>
      </c>
      <c r="N851" s="7" t="str">
        <f>VLOOKUP(orders!$F851,customers!B$1:I$1001,8,FALSE)</f>
        <v>Yes</v>
      </c>
    </row>
    <row r="852" spans="1:14" x14ac:dyDescent="0.3">
      <c r="A852" s="12" t="s">
        <v>5288</v>
      </c>
      <c r="B852" s="18">
        <v>44628</v>
      </c>
      <c r="C852" s="12" t="s">
        <v>5289</v>
      </c>
      <c r="D852" s="6" t="s">
        <v>6152</v>
      </c>
      <c r="E852" s="12">
        <v>2</v>
      </c>
      <c r="F852" s="12" t="str">
        <f>VLOOKUP(C852,customers!A$1:I$1001,2,FALSE)</f>
        <v>Jemimah Ethelston</v>
      </c>
      <c r="G852" s="12" t="str">
        <f>IF(VLOOKUP(C852,customers!A$1:I$1001,3,FALSE)=0," ",VLOOKUP(C852,customers!A$1:I$1001,3,FALSE))</f>
        <v>jethelstonnl@creativecommons.org</v>
      </c>
      <c r="H852" s="12" t="str">
        <f>VLOOKUP(C852,customers!A$1:I$1001,7,FALSE)</f>
        <v>United States</v>
      </c>
      <c r="I852" s="15" t="str">
        <f>IF(INDEX(products!$A$1:$G$49,MATCH(orders!$D852,products!$A$1:$A$49,0),MATCH(orders!I$1,products!$A$1:$G$1,0))="Rob","Robusta",IF(INDEX(products!$A$1:$G$49,MATCH(orders!$D852,products!$A$1:$A$49,0),MATCH(orders!I$1,products!$A$1:$G$1,0))="Exc","Excelsa",IF(INDEX(products!$A$1:$G$49,MATCH(orders!$D852,products!$A$1:$A$49,0),MATCH(orders!I$1,products!$A$1:$G$1,0))="Ara","Arabica","Liberica")))</f>
        <v>Arabica</v>
      </c>
      <c r="J852" s="15" t="str">
        <f>IF(INDEX(products!$A$1:$G$49,MATCH(orders!$D852,products!$A$1:$A$49,0),MATCH(orders!J$1,products!$A$1:$G$1,0))="M","Medium",IF(INDEX(products!$A$1:$G$49,MATCH(orders!$D852,products!$A$1:$A$49,0),MATCH(orders!J$1,products!$A$1:$G$1,0))="L","Light","Dark"))</f>
        <v>Medium</v>
      </c>
      <c r="K852" s="24">
        <f>INDEX(products!$A$1:$G$49,MATCH(orders!$D852,products!$A$1:$A$49,0),MATCH(orders!K$1,products!$A$1:$G$1,0))</f>
        <v>0.2</v>
      </c>
      <c r="L852" s="25">
        <f>INDEX(products!$A$1:$G$49,MATCH(orders!$D852,products!$A$1:$A$49,0),MATCH(orders!L$1,products!$A$1:$G$1,0))</f>
        <v>3.375</v>
      </c>
      <c r="M852" s="22">
        <f>E852*L852</f>
        <v>6.75</v>
      </c>
      <c r="N852" s="6" t="str">
        <f>VLOOKUP(orders!$F852,customers!B$1:I$1001,8,FALSE)</f>
        <v>Yes</v>
      </c>
    </row>
    <row r="853" spans="1:14" x14ac:dyDescent="0.3">
      <c r="A853" s="2" t="s">
        <v>5299</v>
      </c>
      <c r="B853" s="17">
        <v>43900</v>
      </c>
      <c r="C853" s="2" t="s">
        <v>5300</v>
      </c>
      <c r="D853" s="7" t="s">
        <v>6169</v>
      </c>
      <c r="E853" s="2">
        <v>1</v>
      </c>
      <c r="F853" s="2" t="str">
        <f>VLOOKUP(C853,customers!A$1:I$1001,2,FALSE)</f>
        <v>Perice Eberz</v>
      </c>
      <c r="G853" s="2" t="str">
        <f>IF(VLOOKUP(C853,customers!A$1:I$1001,3,FALSE)=0," ",VLOOKUP(C853,customers!A$1:I$1001,3,FALSE))</f>
        <v>peberznn@woothemes.com</v>
      </c>
      <c r="H853" s="2" t="str">
        <f>VLOOKUP(C853,customers!A$1:I$1001,7,FALSE)</f>
        <v>United States</v>
      </c>
      <c r="I853" s="26" t="str">
        <f>IF(INDEX(products!$A$1:$G$49,MATCH(orders!$D853,products!$A$1:$A$49,0),MATCH(orders!I$1,products!$A$1:$G$1,0))="Rob","Robusta",IF(INDEX(products!$A$1:$G$49,MATCH(orders!$D853,products!$A$1:$A$49,0),MATCH(orders!I$1,products!$A$1:$G$1,0))="Exc","Excelsa",IF(INDEX(products!$A$1:$G$49,MATCH(orders!$D853,products!$A$1:$A$49,0),MATCH(orders!I$1,products!$A$1:$G$1,0))="Ara","Arabica","Liberica")))</f>
        <v>Liberica</v>
      </c>
      <c r="J853" s="26" t="str">
        <f>IF(INDEX(products!$A$1:$G$49,MATCH(orders!$D853,products!$A$1:$A$49,0),MATCH(orders!J$1,products!$A$1:$G$1,0))="M","Medium",IF(INDEX(products!$A$1:$G$49,MATCH(orders!$D853,products!$A$1:$A$49,0),MATCH(orders!J$1,products!$A$1:$G$1,0))="L","Light","Dark"))</f>
        <v>Dark</v>
      </c>
      <c r="K853" s="27">
        <f>INDEX(products!$A$1:$G$49,MATCH(orders!$D853,products!$A$1:$A$49,0),MATCH(orders!K$1,products!$A$1:$G$1,0))</f>
        <v>0.5</v>
      </c>
      <c r="L853" s="28">
        <f>INDEX(products!$A$1:$G$49,MATCH(orders!$D853,products!$A$1:$A$49,0),MATCH(orders!L$1,products!$A$1:$G$1,0))</f>
        <v>7.77</v>
      </c>
      <c r="M853" s="21">
        <f>E853*L853</f>
        <v>7.77</v>
      </c>
      <c r="N853" s="7" t="str">
        <f>VLOOKUP(orders!$F853,customers!B$1:I$1001,8,FALSE)</f>
        <v>Yes</v>
      </c>
    </row>
    <row r="854" spans="1:14" x14ac:dyDescent="0.3">
      <c r="A854" s="12" t="s">
        <v>5305</v>
      </c>
      <c r="B854" s="18">
        <v>44527</v>
      </c>
      <c r="C854" s="12" t="s">
        <v>5306</v>
      </c>
      <c r="D854" s="6" t="s">
        <v>6165</v>
      </c>
      <c r="E854" s="12">
        <v>4</v>
      </c>
      <c r="F854" s="12" t="str">
        <f>VLOOKUP(C854,customers!A$1:I$1001,2,FALSE)</f>
        <v>Bear Gaish</v>
      </c>
      <c r="G854" s="12" t="str">
        <f>IF(VLOOKUP(C854,customers!A$1:I$1001,3,FALSE)=0," ",VLOOKUP(C854,customers!A$1:I$1001,3,FALSE))</f>
        <v>bgaishno@altervista.org</v>
      </c>
      <c r="H854" s="12" t="str">
        <f>VLOOKUP(C854,customers!A$1:I$1001,7,FALSE)</f>
        <v>United States</v>
      </c>
      <c r="I854" s="15" t="str">
        <f>IF(INDEX(products!$A$1:$G$49,MATCH(orders!$D854,products!$A$1:$A$49,0),MATCH(orders!I$1,products!$A$1:$G$1,0))="Rob","Robusta",IF(INDEX(products!$A$1:$G$49,MATCH(orders!$D854,products!$A$1:$A$49,0),MATCH(orders!I$1,products!$A$1:$G$1,0))="Exc","Excelsa",IF(INDEX(products!$A$1:$G$49,MATCH(orders!$D854,products!$A$1:$A$49,0),MATCH(orders!I$1,products!$A$1:$G$1,0))="Ara","Arabica","Liberica")))</f>
        <v>Liberica</v>
      </c>
      <c r="J854" s="15" t="str">
        <f>IF(INDEX(products!$A$1:$G$49,MATCH(orders!$D854,products!$A$1:$A$49,0),MATCH(orders!J$1,products!$A$1:$G$1,0))="M","Medium",IF(INDEX(products!$A$1:$G$49,MATCH(orders!$D854,products!$A$1:$A$49,0),MATCH(orders!J$1,products!$A$1:$G$1,0))="L","Light","Dark"))</f>
        <v>Dark</v>
      </c>
      <c r="K854" s="24">
        <f>INDEX(products!$A$1:$G$49,MATCH(orders!$D854,products!$A$1:$A$49,0),MATCH(orders!K$1,products!$A$1:$G$1,0))</f>
        <v>2.5</v>
      </c>
      <c r="L854" s="25">
        <f>INDEX(products!$A$1:$G$49,MATCH(orders!$D854,products!$A$1:$A$49,0),MATCH(orders!L$1,products!$A$1:$G$1,0))</f>
        <v>29.784999999999997</v>
      </c>
      <c r="M854" s="22">
        <f>E854*L854</f>
        <v>119.13999999999999</v>
      </c>
      <c r="N854" s="6" t="str">
        <f>VLOOKUP(orders!$F854,customers!B$1:I$1001,8,FALSE)</f>
        <v>Yes</v>
      </c>
    </row>
    <row r="855" spans="1:14" x14ac:dyDescent="0.3">
      <c r="A855" s="2" t="s">
        <v>5310</v>
      </c>
      <c r="B855" s="17">
        <v>44259</v>
      </c>
      <c r="C855" s="2" t="s">
        <v>5311</v>
      </c>
      <c r="D855" s="7" t="s">
        <v>6147</v>
      </c>
      <c r="E855" s="2">
        <v>2</v>
      </c>
      <c r="F855" s="2" t="str">
        <f>VLOOKUP(C855,customers!A$1:I$1001,2,FALSE)</f>
        <v>Lynnea Danton</v>
      </c>
      <c r="G855" s="2" t="str">
        <f>IF(VLOOKUP(C855,customers!A$1:I$1001,3,FALSE)=0," ",VLOOKUP(C855,customers!A$1:I$1001,3,FALSE))</f>
        <v>ldantonnp@miitbeian.gov.cn</v>
      </c>
      <c r="H855" s="2" t="str">
        <f>VLOOKUP(C855,customers!A$1:I$1001,7,FALSE)</f>
        <v>United States</v>
      </c>
      <c r="I855" s="26" t="str">
        <f>IF(INDEX(products!$A$1:$G$49,MATCH(orders!$D855,products!$A$1:$A$49,0),MATCH(orders!I$1,products!$A$1:$G$1,0))="Rob","Robusta",IF(INDEX(products!$A$1:$G$49,MATCH(orders!$D855,products!$A$1:$A$49,0),MATCH(orders!I$1,products!$A$1:$G$1,0))="Exc","Excelsa",IF(INDEX(products!$A$1:$G$49,MATCH(orders!$D855,products!$A$1:$A$49,0),MATCH(orders!I$1,products!$A$1:$G$1,0))="Ara","Arabica","Liberica")))</f>
        <v>Arabica</v>
      </c>
      <c r="J855" s="26" t="str">
        <f>IF(INDEX(products!$A$1:$G$49,MATCH(orders!$D855,products!$A$1:$A$49,0),MATCH(orders!J$1,products!$A$1:$G$1,0))="M","Medium",IF(INDEX(products!$A$1:$G$49,MATCH(orders!$D855,products!$A$1:$A$49,0),MATCH(orders!J$1,products!$A$1:$G$1,0))="L","Light","Dark"))</f>
        <v>Dark</v>
      </c>
      <c r="K855" s="27">
        <f>INDEX(products!$A$1:$G$49,MATCH(orders!$D855,products!$A$1:$A$49,0),MATCH(orders!K$1,products!$A$1:$G$1,0))</f>
        <v>1</v>
      </c>
      <c r="L855" s="28">
        <f>INDEX(products!$A$1:$G$49,MATCH(orders!$D855,products!$A$1:$A$49,0),MATCH(orders!L$1,products!$A$1:$G$1,0))</f>
        <v>9.9499999999999993</v>
      </c>
      <c r="M855" s="21">
        <f>E855*L855</f>
        <v>19.899999999999999</v>
      </c>
      <c r="N855" s="7" t="str">
        <f>VLOOKUP(orders!$F855,customers!B$1:I$1001,8,FALSE)</f>
        <v>No</v>
      </c>
    </row>
    <row r="856" spans="1:14" x14ac:dyDescent="0.3">
      <c r="A856" s="12" t="s">
        <v>5315</v>
      </c>
      <c r="B856" s="18">
        <v>44516</v>
      </c>
      <c r="C856" s="12" t="s">
        <v>5316</v>
      </c>
      <c r="D856" s="6" t="s">
        <v>6173</v>
      </c>
      <c r="E856" s="12">
        <v>5</v>
      </c>
      <c r="F856" s="12" t="str">
        <f>VLOOKUP(C856,customers!A$1:I$1001,2,FALSE)</f>
        <v>Skipton Morrall</v>
      </c>
      <c r="G856" s="12" t="str">
        <f>IF(VLOOKUP(C856,customers!A$1:I$1001,3,FALSE)=0," ",VLOOKUP(C856,customers!A$1:I$1001,3,FALSE))</f>
        <v>smorrallnq@answers.com</v>
      </c>
      <c r="H856" s="12" t="str">
        <f>VLOOKUP(C856,customers!A$1:I$1001,7,FALSE)</f>
        <v>United States</v>
      </c>
      <c r="I856" s="15" t="str">
        <f>IF(INDEX(products!$A$1:$G$49,MATCH(orders!$D856,products!$A$1:$A$49,0),MATCH(orders!I$1,products!$A$1:$G$1,0))="Rob","Robusta",IF(INDEX(products!$A$1:$G$49,MATCH(orders!$D856,products!$A$1:$A$49,0),MATCH(orders!I$1,products!$A$1:$G$1,0))="Exc","Excelsa",IF(INDEX(products!$A$1:$G$49,MATCH(orders!$D856,products!$A$1:$A$49,0),MATCH(orders!I$1,products!$A$1:$G$1,0))="Ara","Arabica","Liberica")))</f>
        <v>Robusta</v>
      </c>
      <c r="J856" s="15" t="str">
        <f>IF(INDEX(products!$A$1:$G$49,MATCH(orders!$D856,products!$A$1:$A$49,0),MATCH(orders!J$1,products!$A$1:$G$1,0))="M","Medium",IF(INDEX(products!$A$1:$G$49,MATCH(orders!$D856,products!$A$1:$A$49,0),MATCH(orders!J$1,products!$A$1:$G$1,0))="L","Light","Dark"))</f>
        <v>Light</v>
      </c>
      <c r="K856" s="24">
        <f>INDEX(products!$A$1:$G$49,MATCH(orders!$D856,products!$A$1:$A$49,0),MATCH(orders!K$1,products!$A$1:$G$1,0))</f>
        <v>0.5</v>
      </c>
      <c r="L856" s="25">
        <f>INDEX(products!$A$1:$G$49,MATCH(orders!$D856,products!$A$1:$A$49,0),MATCH(orders!L$1,products!$A$1:$G$1,0))</f>
        <v>7.169999999999999</v>
      </c>
      <c r="M856" s="22">
        <f>E856*L856</f>
        <v>35.849999999999994</v>
      </c>
      <c r="N856" s="6" t="str">
        <f>VLOOKUP(orders!$F856,customers!B$1:I$1001,8,FALSE)</f>
        <v>Yes</v>
      </c>
    </row>
    <row r="857" spans="1:14" x14ac:dyDescent="0.3">
      <c r="A857" s="2" t="s">
        <v>5321</v>
      </c>
      <c r="B857" s="17">
        <v>43632</v>
      </c>
      <c r="C857" s="2" t="s">
        <v>5322</v>
      </c>
      <c r="D857" s="7" t="s">
        <v>6165</v>
      </c>
      <c r="E857" s="2">
        <v>3</v>
      </c>
      <c r="F857" s="2" t="str">
        <f>VLOOKUP(C857,customers!A$1:I$1001,2,FALSE)</f>
        <v>Devan Crownshaw</v>
      </c>
      <c r="G857" s="2" t="str">
        <f>IF(VLOOKUP(C857,customers!A$1:I$1001,3,FALSE)=0," ",VLOOKUP(C857,customers!A$1:I$1001,3,FALSE))</f>
        <v>dcrownshawnr@photobucket.com</v>
      </c>
      <c r="H857" s="2" t="str">
        <f>VLOOKUP(C857,customers!A$1:I$1001,7,FALSE)</f>
        <v>United States</v>
      </c>
      <c r="I857" s="26" t="str">
        <f>IF(INDEX(products!$A$1:$G$49,MATCH(orders!$D857,products!$A$1:$A$49,0),MATCH(orders!I$1,products!$A$1:$G$1,0))="Rob","Robusta",IF(INDEX(products!$A$1:$G$49,MATCH(orders!$D857,products!$A$1:$A$49,0),MATCH(orders!I$1,products!$A$1:$G$1,0))="Exc","Excelsa",IF(INDEX(products!$A$1:$G$49,MATCH(orders!$D857,products!$A$1:$A$49,0),MATCH(orders!I$1,products!$A$1:$G$1,0))="Ara","Arabica","Liberica")))</f>
        <v>Liberica</v>
      </c>
      <c r="J857" s="26" t="str">
        <f>IF(INDEX(products!$A$1:$G$49,MATCH(orders!$D857,products!$A$1:$A$49,0),MATCH(orders!J$1,products!$A$1:$G$1,0))="M","Medium",IF(INDEX(products!$A$1:$G$49,MATCH(orders!$D857,products!$A$1:$A$49,0),MATCH(orders!J$1,products!$A$1:$G$1,0))="L","Light","Dark"))</f>
        <v>Dark</v>
      </c>
      <c r="K857" s="27">
        <f>INDEX(products!$A$1:$G$49,MATCH(orders!$D857,products!$A$1:$A$49,0),MATCH(orders!K$1,products!$A$1:$G$1,0))</f>
        <v>2.5</v>
      </c>
      <c r="L857" s="28">
        <f>INDEX(products!$A$1:$G$49,MATCH(orders!$D857,products!$A$1:$A$49,0),MATCH(orders!L$1,products!$A$1:$G$1,0))</f>
        <v>29.784999999999997</v>
      </c>
      <c r="M857" s="21">
        <f>E857*L857</f>
        <v>89.35499999999999</v>
      </c>
      <c r="N857" s="7" t="str">
        <f>VLOOKUP(orders!$F857,customers!B$1:I$1001,8,FALSE)</f>
        <v>No</v>
      </c>
    </row>
    <row r="858" spans="1:14" x14ac:dyDescent="0.3">
      <c r="A858" s="12" t="s">
        <v>5327</v>
      </c>
      <c r="B858" s="18">
        <v>44031</v>
      </c>
      <c r="C858" s="12" t="s">
        <v>5188</v>
      </c>
      <c r="D858" s="6" t="s">
        <v>6159</v>
      </c>
      <c r="E858" s="12">
        <v>2</v>
      </c>
      <c r="F858" s="12" t="str">
        <f>VLOOKUP(C858,customers!A$1:I$1001,2,FALSE)</f>
        <v>Odelia Skerme</v>
      </c>
      <c r="G858" s="12" t="str">
        <f>IF(VLOOKUP(C858,customers!A$1:I$1001,3,FALSE)=0," ",VLOOKUP(C858,customers!A$1:I$1001,3,FALSE))</f>
        <v>oskermen3@hatena.ne.jp</v>
      </c>
      <c r="H858" s="12" t="str">
        <f>VLOOKUP(C858,customers!A$1:I$1001,7,FALSE)</f>
        <v>United States</v>
      </c>
      <c r="I858" s="15" t="str">
        <f>IF(INDEX(products!$A$1:$G$49,MATCH(orders!$D858,products!$A$1:$A$49,0),MATCH(orders!I$1,products!$A$1:$G$1,0))="Rob","Robusta",IF(INDEX(products!$A$1:$G$49,MATCH(orders!$D858,products!$A$1:$A$49,0),MATCH(orders!I$1,products!$A$1:$G$1,0))="Exc","Excelsa",IF(INDEX(products!$A$1:$G$49,MATCH(orders!$D858,products!$A$1:$A$49,0),MATCH(orders!I$1,products!$A$1:$G$1,0))="Ara","Arabica","Liberica")))</f>
        <v>Liberica</v>
      </c>
      <c r="J858" s="15" t="str">
        <f>IF(INDEX(products!$A$1:$G$49,MATCH(orders!$D858,products!$A$1:$A$49,0),MATCH(orders!J$1,products!$A$1:$G$1,0))="M","Medium",IF(INDEX(products!$A$1:$G$49,MATCH(orders!$D858,products!$A$1:$A$49,0),MATCH(orders!J$1,products!$A$1:$G$1,0))="L","Light","Dark"))</f>
        <v>Medium</v>
      </c>
      <c r="K858" s="24">
        <f>INDEX(products!$A$1:$G$49,MATCH(orders!$D858,products!$A$1:$A$49,0),MATCH(orders!K$1,products!$A$1:$G$1,0))</f>
        <v>0.2</v>
      </c>
      <c r="L858" s="25">
        <f>INDEX(products!$A$1:$G$49,MATCH(orders!$D858,products!$A$1:$A$49,0),MATCH(orders!L$1,products!$A$1:$G$1,0))</f>
        <v>4.3650000000000002</v>
      </c>
      <c r="M858" s="22">
        <f>E858*L858</f>
        <v>8.73</v>
      </c>
      <c r="N858" s="6" t="str">
        <f>VLOOKUP(orders!$F858,customers!B$1:I$1001,8,FALSE)</f>
        <v>Yes</v>
      </c>
    </row>
    <row r="859" spans="1:14" x14ac:dyDescent="0.3">
      <c r="A859" s="2" t="s">
        <v>5333</v>
      </c>
      <c r="B859" s="17">
        <v>43889</v>
      </c>
      <c r="C859" s="2" t="s">
        <v>5334</v>
      </c>
      <c r="D859" s="7" t="s">
        <v>6142</v>
      </c>
      <c r="E859" s="2">
        <v>5</v>
      </c>
      <c r="F859" s="2" t="str">
        <f>VLOOKUP(C859,customers!A$1:I$1001,2,FALSE)</f>
        <v>Joceline Reddoch</v>
      </c>
      <c r="G859" s="2" t="str">
        <f>IF(VLOOKUP(C859,customers!A$1:I$1001,3,FALSE)=0," ",VLOOKUP(C859,customers!A$1:I$1001,3,FALSE))</f>
        <v>jreddochnt@sun.com</v>
      </c>
      <c r="H859" s="2" t="str">
        <f>VLOOKUP(C859,customers!A$1:I$1001,7,FALSE)</f>
        <v>United States</v>
      </c>
      <c r="I859" s="26" t="str">
        <f>IF(INDEX(products!$A$1:$G$49,MATCH(orders!$D859,products!$A$1:$A$49,0),MATCH(orders!I$1,products!$A$1:$G$1,0))="Rob","Robusta",IF(INDEX(products!$A$1:$G$49,MATCH(orders!$D859,products!$A$1:$A$49,0),MATCH(orders!I$1,products!$A$1:$G$1,0))="Exc","Excelsa",IF(INDEX(products!$A$1:$G$49,MATCH(orders!$D859,products!$A$1:$A$49,0),MATCH(orders!I$1,products!$A$1:$G$1,0))="Ara","Arabica","Liberica")))</f>
        <v>Robusta</v>
      </c>
      <c r="J859" s="26" t="str">
        <f>IF(INDEX(products!$A$1:$G$49,MATCH(orders!$D859,products!$A$1:$A$49,0),MATCH(orders!J$1,products!$A$1:$G$1,0))="M","Medium",IF(INDEX(products!$A$1:$G$49,MATCH(orders!$D859,products!$A$1:$A$49,0),MATCH(orders!J$1,products!$A$1:$G$1,0))="L","Light","Dark"))</f>
        <v>Light</v>
      </c>
      <c r="K859" s="27">
        <f>INDEX(products!$A$1:$G$49,MATCH(orders!$D859,products!$A$1:$A$49,0),MATCH(orders!K$1,products!$A$1:$G$1,0))</f>
        <v>2.5</v>
      </c>
      <c r="L859" s="28">
        <f>INDEX(products!$A$1:$G$49,MATCH(orders!$D859,products!$A$1:$A$49,0),MATCH(orders!L$1,products!$A$1:$G$1,0))</f>
        <v>27.484999999999996</v>
      </c>
      <c r="M859" s="21">
        <f>E859*L859</f>
        <v>137.42499999999998</v>
      </c>
      <c r="N859" s="7" t="str">
        <f>VLOOKUP(orders!$F859,customers!B$1:I$1001,8,FALSE)</f>
        <v>No</v>
      </c>
    </row>
    <row r="860" spans="1:14" x14ac:dyDescent="0.3">
      <c r="A860" s="12" t="s">
        <v>5339</v>
      </c>
      <c r="B860" s="18">
        <v>43638</v>
      </c>
      <c r="C860" s="12" t="s">
        <v>5340</v>
      </c>
      <c r="D860" s="6" t="s">
        <v>6160</v>
      </c>
      <c r="E860" s="12">
        <v>4</v>
      </c>
      <c r="F860" s="12" t="str">
        <f>VLOOKUP(C860,customers!A$1:I$1001,2,FALSE)</f>
        <v>Shelley Titley</v>
      </c>
      <c r="G860" s="12" t="str">
        <f>IF(VLOOKUP(C860,customers!A$1:I$1001,3,FALSE)=0," ",VLOOKUP(C860,customers!A$1:I$1001,3,FALSE))</f>
        <v>stitleynu@whitehouse.gov</v>
      </c>
      <c r="H860" s="12" t="str">
        <f>VLOOKUP(C860,customers!A$1:I$1001,7,FALSE)</f>
        <v>United States</v>
      </c>
      <c r="I860" s="15" t="str">
        <f>IF(INDEX(products!$A$1:$G$49,MATCH(orders!$D860,products!$A$1:$A$49,0),MATCH(orders!I$1,products!$A$1:$G$1,0))="Rob","Robusta",IF(INDEX(products!$A$1:$G$49,MATCH(orders!$D860,products!$A$1:$A$49,0),MATCH(orders!I$1,products!$A$1:$G$1,0))="Exc","Excelsa",IF(INDEX(products!$A$1:$G$49,MATCH(orders!$D860,products!$A$1:$A$49,0),MATCH(orders!I$1,products!$A$1:$G$1,0))="Ara","Arabica","Liberica")))</f>
        <v>Liberica</v>
      </c>
      <c r="J860" s="15" t="str">
        <f>IF(INDEX(products!$A$1:$G$49,MATCH(orders!$D860,products!$A$1:$A$49,0),MATCH(orders!J$1,products!$A$1:$G$1,0))="M","Medium",IF(INDEX(products!$A$1:$G$49,MATCH(orders!$D860,products!$A$1:$A$49,0),MATCH(orders!J$1,products!$A$1:$G$1,0))="L","Light","Dark"))</f>
        <v>Medium</v>
      </c>
      <c r="K860" s="24">
        <f>INDEX(products!$A$1:$G$49,MATCH(orders!$D860,products!$A$1:$A$49,0),MATCH(orders!K$1,products!$A$1:$G$1,0))</f>
        <v>0.5</v>
      </c>
      <c r="L860" s="25">
        <f>INDEX(products!$A$1:$G$49,MATCH(orders!$D860,products!$A$1:$A$49,0),MATCH(orders!L$1,products!$A$1:$G$1,0))</f>
        <v>8.73</v>
      </c>
      <c r="M860" s="22">
        <f>E860*L860</f>
        <v>34.92</v>
      </c>
      <c r="N860" s="6" t="str">
        <f>VLOOKUP(orders!$F860,customers!B$1:I$1001,8,FALSE)</f>
        <v>No</v>
      </c>
    </row>
    <row r="861" spans="1:14" x14ac:dyDescent="0.3">
      <c r="A861" s="2" t="s">
        <v>5345</v>
      </c>
      <c r="B861" s="17">
        <v>43716</v>
      </c>
      <c r="C861" s="2" t="s">
        <v>5346</v>
      </c>
      <c r="D861" s="7" t="s">
        <v>6182</v>
      </c>
      <c r="E861" s="2">
        <v>6</v>
      </c>
      <c r="F861" s="2" t="str">
        <f>VLOOKUP(C861,customers!A$1:I$1001,2,FALSE)</f>
        <v>Redd Simao</v>
      </c>
      <c r="G861" s="2" t="str">
        <f>IF(VLOOKUP(C861,customers!A$1:I$1001,3,FALSE)=0," ",VLOOKUP(C861,customers!A$1:I$1001,3,FALSE))</f>
        <v>rsimaonv@simplemachines.org</v>
      </c>
      <c r="H861" s="2" t="str">
        <f>VLOOKUP(C861,customers!A$1:I$1001,7,FALSE)</f>
        <v>United States</v>
      </c>
      <c r="I861" s="26" t="str">
        <f>IF(INDEX(products!$A$1:$G$49,MATCH(orders!$D861,products!$A$1:$A$49,0),MATCH(orders!I$1,products!$A$1:$G$1,0))="Rob","Robusta",IF(INDEX(products!$A$1:$G$49,MATCH(orders!$D861,products!$A$1:$A$49,0),MATCH(orders!I$1,products!$A$1:$G$1,0))="Exc","Excelsa",IF(INDEX(products!$A$1:$G$49,MATCH(orders!$D861,products!$A$1:$A$49,0),MATCH(orders!I$1,products!$A$1:$G$1,0))="Ara","Arabica","Liberica")))</f>
        <v>Arabica</v>
      </c>
      <c r="J861" s="26" t="str">
        <f>IF(INDEX(products!$A$1:$G$49,MATCH(orders!$D861,products!$A$1:$A$49,0),MATCH(orders!J$1,products!$A$1:$G$1,0))="M","Medium",IF(INDEX(products!$A$1:$G$49,MATCH(orders!$D861,products!$A$1:$A$49,0),MATCH(orders!J$1,products!$A$1:$G$1,0))="L","Light","Dark"))</f>
        <v>Light</v>
      </c>
      <c r="K861" s="27">
        <f>INDEX(products!$A$1:$G$49,MATCH(orders!$D861,products!$A$1:$A$49,0),MATCH(orders!K$1,products!$A$1:$G$1,0))</f>
        <v>2.5</v>
      </c>
      <c r="L861" s="28">
        <f>INDEX(products!$A$1:$G$49,MATCH(orders!$D861,products!$A$1:$A$49,0),MATCH(orders!L$1,products!$A$1:$G$1,0))</f>
        <v>29.784999999999997</v>
      </c>
      <c r="M861" s="21">
        <f>E861*L861</f>
        <v>178.70999999999998</v>
      </c>
      <c r="N861" s="7" t="str">
        <f>VLOOKUP(orders!$F861,customers!B$1:I$1001,8,FALSE)</f>
        <v>No</v>
      </c>
    </row>
    <row r="862" spans="1:14" x14ac:dyDescent="0.3">
      <c r="A862" s="12" t="s">
        <v>5351</v>
      </c>
      <c r="B862" s="18">
        <v>44707</v>
      </c>
      <c r="C862" s="12" t="s">
        <v>5352</v>
      </c>
      <c r="D862" s="6" t="s">
        <v>6175</v>
      </c>
      <c r="E862" s="12">
        <v>1</v>
      </c>
      <c r="F862" s="12" t="str">
        <f>VLOOKUP(C862,customers!A$1:I$1001,2,FALSE)</f>
        <v>Cece Inker</v>
      </c>
      <c r="G862" s="12" t="str">
        <f>IF(VLOOKUP(C862,customers!A$1:I$1001,3,FALSE)=0," ",VLOOKUP(C862,customers!A$1:I$1001,3,FALSE))</f>
        <v xml:space="preserve"> </v>
      </c>
      <c r="H862" s="12" t="str">
        <f>VLOOKUP(C862,customers!A$1:I$1001,7,FALSE)</f>
        <v>United States</v>
      </c>
      <c r="I862" s="15" t="str">
        <f>IF(INDEX(products!$A$1:$G$49,MATCH(orders!$D862,products!$A$1:$A$49,0),MATCH(orders!I$1,products!$A$1:$G$1,0))="Rob","Robusta",IF(INDEX(products!$A$1:$G$49,MATCH(orders!$D862,products!$A$1:$A$49,0),MATCH(orders!I$1,products!$A$1:$G$1,0))="Exc","Excelsa",IF(INDEX(products!$A$1:$G$49,MATCH(orders!$D862,products!$A$1:$A$49,0),MATCH(orders!I$1,products!$A$1:$G$1,0))="Ara","Arabica","Liberica")))</f>
        <v>Arabica</v>
      </c>
      <c r="J862" s="15" t="str">
        <f>IF(INDEX(products!$A$1:$G$49,MATCH(orders!$D862,products!$A$1:$A$49,0),MATCH(orders!J$1,products!$A$1:$G$1,0))="M","Medium",IF(INDEX(products!$A$1:$G$49,MATCH(orders!$D862,products!$A$1:$A$49,0),MATCH(orders!J$1,products!$A$1:$G$1,0))="L","Light","Dark"))</f>
        <v>Medium</v>
      </c>
      <c r="K862" s="24">
        <f>INDEX(products!$A$1:$G$49,MATCH(orders!$D862,products!$A$1:$A$49,0),MATCH(orders!K$1,products!$A$1:$G$1,0))</f>
        <v>2.5</v>
      </c>
      <c r="L862" s="25">
        <f>INDEX(products!$A$1:$G$49,MATCH(orders!$D862,products!$A$1:$A$49,0),MATCH(orders!L$1,products!$A$1:$G$1,0))</f>
        <v>25.874999999999996</v>
      </c>
      <c r="M862" s="22">
        <f>E862*L862</f>
        <v>25.874999999999996</v>
      </c>
      <c r="N862" s="6" t="str">
        <f>VLOOKUP(orders!$F862,customers!B$1:I$1001,8,FALSE)</f>
        <v>No</v>
      </c>
    </row>
    <row r="863" spans="1:14" x14ac:dyDescent="0.3">
      <c r="A863" s="2" t="s">
        <v>5356</v>
      </c>
      <c r="B863" s="17">
        <v>43802</v>
      </c>
      <c r="C863" s="2" t="s">
        <v>5357</v>
      </c>
      <c r="D863" s="7" t="s">
        <v>6143</v>
      </c>
      <c r="E863" s="2">
        <v>6</v>
      </c>
      <c r="F863" s="2" t="str">
        <f>VLOOKUP(C863,customers!A$1:I$1001,2,FALSE)</f>
        <v>Noel Chisholm</v>
      </c>
      <c r="G863" s="2" t="str">
        <f>IF(VLOOKUP(C863,customers!A$1:I$1001,3,FALSE)=0," ",VLOOKUP(C863,customers!A$1:I$1001,3,FALSE))</f>
        <v>nchisholmnx@example.com</v>
      </c>
      <c r="H863" s="2" t="str">
        <f>VLOOKUP(C863,customers!A$1:I$1001,7,FALSE)</f>
        <v>United States</v>
      </c>
      <c r="I863" s="26" t="str">
        <f>IF(INDEX(products!$A$1:$G$49,MATCH(orders!$D863,products!$A$1:$A$49,0),MATCH(orders!I$1,products!$A$1:$G$1,0))="Rob","Robusta",IF(INDEX(products!$A$1:$G$49,MATCH(orders!$D863,products!$A$1:$A$49,0),MATCH(orders!I$1,products!$A$1:$G$1,0))="Exc","Excelsa",IF(INDEX(products!$A$1:$G$49,MATCH(orders!$D863,products!$A$1:$A$49,0),MATCH(orders!I$1,products!$A$1:$G$1,0))="Ara","Arabica","Liberica")))</f>
        <v>Liberica</v>
      </c>
      <c r="J863" s="26" t="str">
        <f>IF(INDEX(products!$A$1:$G$49,MATCH(orders!$D863,products!$A$1:$A$49,0),MATCH(orders!J$1,products!$A$1:$G$1,0))="M","Medium",IF(INDEX(products!$A$1:$G$49,MATCH(orders!$D863,products!$A$1:$A$49,0),MATCH(orders!J$1,products!$A$1:$G$1,0))="L","Light","Dark"))</f>
        <v>Dark</v>
      </c>
      <c r="K863" s="27">
        <f>INDEX(products!$A$1:$G$49,MATCH(orders!$D863,products!$A$1:$A$49,0),MATCH(orders!K$1,products!$A$1:$G$1,0))</f>
        <v>1</v>
      </c>
      <c r="L863" s="28">
        <f>INDEX(products!$A$1:$G$49,MATCH(orders!$D863,products!$A$1:$A$49,0),MATCH(orders!L$1,products!$A$1:$G$1,0))</f>
        <v>12.95</v>
      </c>
      <c r="M863" s="21">
        <f>E863*L863</f>
        <v>77.699999999999989</v>
      </c>
      <c r="N863" s="7" t="str">
        <f>VLOOKUP(orders!$F863,customers!B$1:I$1001,8,FALSE)</f>
        <v>Yes</v>
      </c>
    </row>
    <row r="864" spans="1:14" x14ac:dyDescent="0.3">
      <c r="A864" s="12" t="s">
        <v>5362</v>
      </c>
      <c r="B864" s="18">
        <v>43725</v>
      </c>
      <c r="C864" s="12" t="s">
        <v>5363</v>
      </c>
      <c r="D864" s="6" t="s">
        <v>6138</v>
      </c>
      <c r="E864" s="12">
        <v>1</v>
      </c>
      <c r="F864" s="12" t="str">
        <f>VLOOKUP(C864,customers!A$1:I$1001,2,FALSE)</f>
        <v>Grazia Oats</v>
      </c>
      <c r="G864" s="12" t="str">
        <f>IF(VLOOKUP(C864,customers!A$1:I$1001,3,FALSE)=0," ",VLOOKUP(C864,customers!A$1:I$1001,3,FALSE))</f>
        <v>goatsny@live.com</v>
      </c>
      <c r="H864" s="12" t="str">
        <f>VLOOKUP(C864,customers!A$1:I$1001,7,FALSE)</f>
        <v>United States</v>
      </c>
      <c r="I864" s="15" t="str">
        <f>IF(INDEX(products!$A$1:$G$49,MATCH(orders!$D864,products!$A$1:$A$49,0),MATCH(orders!I$1,products!$A$1:$G$1,0))="Rob","Robusta",IF(INDEX(products!$A$1:$G$49,MATCH(orders!$D864,products!$A$1:$A$49,0),MATCH(orders!I$1,products!$A$1:$G$1,0))="Exc","Excelsa",IF(INDEX(products!$A$1:$G$49,MATCH(orders!$D864,products!$A$1:$A$49,0),MATCH(orders!I$1,products!$A$1:$G$1,0))="Ara","Arabica","Liberica")))</f>
        <v>Robusta</v>
      </c>
      <c r="J864" s="15" t="str">
        <f>IF(INDEX(products!$A$1:$G$49,MATCH(orders!$D864,products!$A$1:$A$49,0),MATCH(orders!J$1,products!$A$1:$G$1,0))="M","Medium",IF(INDEX(products!$A$1:$G$49,MATCH(orders!$D864,products!$A$1:$A$49,0),MATCH(orders!J$1,products!$A$1:$G$1,0))="L","Light","Dark"))</f>
        <v>Medium</v>
      </c>
      <c r="K864" s="24">
        <f>INDEX(products!$A$1:$G$49,MATCH(orders!$D864,products!$A$1:$A$49,0),MATCH(orders!K$1,products!$A$1:$G$1,0))</f>
        <v>1</v>
      </c>
      <c r="L864" s="25">
        <f>INDEX(products!$A$1:$G$49,MATCH(orders!$D864,products!$A$1:$A$49,0),MATCH(orders!L$1,products!$A$1:$G$1,0))</f>
        <v>9.9499999999999993</v>
      </c>
      <c r="M864" s="22">
        <f>E864*L864</f>
        <v>9.9499999999999993</v>
      </c>
      <c r="N864" s="6" t="str">
        <f>VLOOKUP(orders!$F864,customers!B$1:I$1001,8,FALSE)</f>
        <v>Yes</v>
      </c>
    </row>
    <row r="865" spans="1:14" x14ac:dyDescent="0.3">
      <c r="A865" s="2" t="s">
        <v>5368</v>
      </c>
      <c r="B865" s="17">
        <v>44712</v>
      </c>
      <c r="C865" s="2" t="s">
        <v>5369</v>
      </c>
      <c r="D865" s="7" t="s">
        <v>6162</v>
      </c>
      <c r="E865" s="2">
        <v>2</v>
      </c>
      <c r="F865" s="2" t="str">
        <f>VLOOKUP(C865,customers!A$1:I$1001,2,FALSE)</f>
        <v>Meade Birkin</v>
      </c>
      <c r="G865" s="2" t="str">
        <f>IF(VLOOKUP(C865,customers!A$1:I$1001,3,FALSE)=0," ",VLOOKUP(C865,customers!A$1:I$1001,3,FALSE))</f>
        <v>mbirkinnz@java.com</v>
      </c>
      <c r="H865" s="2" t="str">
        <f>VLOOKUP(C865,customers!A$1:I$1001,7,FALSE)</f>
        <v>United States</v>
      </c>
      <c r="I865" s="26" t="str">
        <f>IF(INDEX(products!$A$1:$G$49,MATCH(orders!$D865,products!$A$1:$A$49,0),MATCH(orders!I$1,products!$A$1:$G$1,0))="Rob","Robusta",IF(INDEX(products!$A$1:$G$49,MATCH(orders!$D865,products!$A$1:$A$49,0),MATCH(orders!I$1,products!$A$1:$G$1,0))="Exc","Excelsa",IF(INDEX(products!$A$1:$G$49,MATCH(orders!$D865,products!$A$1:$A$49,0),MATCH(orders!I$1,products!$A$1:$G$1,0))="Ara","Arabica","Liberica")))</f>
        <v>Liberica</v>
      </c>
      <c r="J865" s="26" t="str">
        <f>IF(INDEX(products!$A$1:$G$49,MATCH(orders!$D865,products!$A$1:$A$49,0),MATCH(orders!J$1,products!$A$1:$G$1,0))="M","Medium",IF(INDEX(products!$A$1:$G$49,MATCH(orders!$D865,products!$A$1:$A$49,0),MATCH(orders!J$1,products!$A$1:$G$1,0))="L","Light","Dark"))</f>
        <v>Medium</v>
      </c>
      <c r="K865" s="27">
        <f>INDEX(products!$A$1:$G$49,MATCH(orders!$D865,products!$A$1:$A$49,0),MATCH(orders!K$1,products!$A$1:$G$1,0))</f>
        <v>1</v>
      </c>
      <c r="L865" s="28">
        <f>INDEX(products!$A$1:$G$49,MATCH(orders!$D865,products!$A$1:$A$49,0),MATCH(orders!L$1,products!$A$1:$G$1,0))</f>
        <v>14.55</v>
      </c>
      <c r="M865" s="21">
        <f>E865*L865</f>
        <v>29.1</v>
      </c>
      <c r="N865" s="7" t="str">
        <f>VLOOKUP(orders!$F865,customers!B$1:I$1001,8,FALSE)</f>
        <v>Yes</v>
      </c>
    </row>
    <row r="866" spans="1:14" x14ac:dyDescent="0.3">
      <c r="A866" s="12" t="s">
        <v>5374</v>
      </c>
      <c r="B866" s="18">
        <v>43759</v>
      </c>
      <c r="C866" s="12" t="s">
        <v>5375</v>
      </c>
      <c r="D866" s="6" t="s">
        <v>6178</v>
      </c>
      <c r="E866" s="12">
        <v>6</v>
      </c>
      <c r="F866" s="12" t="str">
        <f>VLOOKUP(C866,customers!A$1:I$1001,2,FALSE)</f>
        <v>Ronda Pyson</v>
      </c>
      <c r="G866" s="12" t="str">
        <f>IF(VLOOKUP(C866,customers!A$1:I$1001,3,FALSE)=0," ",VLOOKUP(C866,customers!A$1:I$1001,3,FALSE))</f>
        <v>rpysono0@constantcontact.com</v>
      </c>
      <c r="H866" s="12" t="str">
        <f>VLOOKUP(C866,customers!A$1:I$1001,7,FALSE)</f>
        <v>Ireland</v>
      </c>
      <c r="I866" s="15" t="str">
        <f>IF(INDEX(products!$A$1:$G$49,MATCH(orders!$D866,products!$A$1:$A$49,0),MATCH(orders!I$1,products!$A$1:$G$1,0))="Rob","Robusta",IF(INDEX(products!$A$1:$G$49,MATCH(orders!$D866,products!$A$1:$A$49,0),MATCH(orders!I$1,products!$A$1:$G$1,0))="Exc","Excelsa",IF(INDEX(products!$A$1:$G$49,MATCH(orders!$D866,products!$A$1:$A$49,0),MATCH(orders!I$1,products!$A$1:$G$1,0))="Ara","Arabica","Liberica")))</f>
        <v>Robusta</v>
      </c>
      <c r="J866" s="15" t="str">
        <f>IF(INDEX(products!$A$1:$G$49,MATCH(orders!$D866,products!$A$1:$A$49,0),MATCH(orders!J$1,products!$A$1:$G$1,0))="M","Medium",IF(INDEX(products!$A$1:$G$49,MATCH(orders!$D866,products!$A$1:$A$49,0),MATCH(orders!J$1,products!$A$1:$G$1,0))="L","Light","Dark"))</f>
        <v>Light</v>
      </c>
      <c r="K866" s="24">
        <f>INDEX(products!$A$1:$G$49,MATCH(orders!$D866,products!$A$1:$A$49,0),MATCH(orders!K$1,products!$A$1:$G$1,0))</f>
        <v>0.2</v>
      </c>
      <c r="L866" s="25">
        <f>INDEX(products!$A$1:$G$49,MATCH(orders!$D866,products!$A$1:$A$49,0),MATCH(orders!L$1,products!$A$1:$G$1,0))</f>
        <v>3.5849999999999995</v>
      </c>
      <c r="M866" s="22">
        <f>E866*L866</f>
        <v>21.509999999999998</v>
      </c>
      <c r="N866" s="6" t="str">
        <f>VLOOKUP(orders!$F866,customers!B$1:I$1001,8,FALSE)</f>
        <v>No</v>
      </c>
    </row>
    <row r="867" spans="1:14" x14ac:dyDescent="0.3">
      <c r="A867" s="2" t="s">
        <v>5380</v>
      </c>
      <c r="B867" s="17">
        <v>44675</v>
      </c>
      <c r="C867" s="2" t="s">
        <v>5428</v>
      </c>
      <c r="D867" s="7" t="s">
        <v>6157</v>
      </c>
      <c r="E867" s="2">
        <v>1</v>
      </c>
      <c r="F867" s="2" t="str">
        <f>VLOOKUP(C867,customers!A$1:I$1001,2,FALSE)</f>
        <v>Modesty MacConnechie</v>
      </c>
      <c r="G867" s="2" t="str">
        <f>IF(VLOOKUP(C867,customers!A$1:I$1001,3,FALSE)=0," ",VLOOKUP(C867,customers!A$1:I$1001,3,FALSE))</f>
        <v>mmacconnechieo9@reuters.com</v>
      </c>
      <c r="H867" s="2" t="str">
        <f>VLOOKUP(C867,customers!A$1:I$1001,7,FALSE)</f>
        <v>United States</v>
      </c>
      <c r="I867" s="26" t="str">
        <f>IF(INDEX(products!$A$1:$G$49,MATCH(orders!$D867,products!$A$1:$A$49,0),MATCH(orders!I$1,products!$A$1:$G$1,0))="Rob","Robusta",IF(INDEX(products!$A$1:$G$49,MATCH(orders!$D867,products!$A$1:$A$49,0),MATCH(orders!I$1,products!$A$1:$G$1,0))="Exc","Excelsa",IF(INDEX(products!$A$1:$G$49,MATCH(orders!$D867,products!$A$1:$A$49,0),MATCH(orders!I$1,products!$A$1:$G$1,0))="Ara","Arabica","Liberica")))</f>
        <v>Arabica</v>
      </c>
      <c r="J867" s="26" t="str">
        <f>IF(INDEX(products!$A$1:$G$49,MATCH(orders!$D867,products!$A$1:$A$49,0),MATCH(orders!J$1,products!$A$1:$G$1,0))="M","Medium",IF(INDEX(products!$A$1:$G$49,MATCH(orders!$D867,products!$A$1:$A$49,0),MATCH(orders!J$1,products!$A$1:$G$1,0))="L","Light","Dark"))</f>
        <v>Medium</v>
      </c>
      <c r="K867" s="27">
        <f>INDEX(products!$A$1:$G$49,MATCH(orders!$D867,products!$A$1:$A$49,0),MATCH(orders!K$1,products!$A$1:$G$1,0))</f>
        <v>0.5</v>
      </c>
      <c r="L867" s="28">
        <f>INDEX(products!$A$1:$G$49,MATCH(orders!$D867,products!$A$1:$A$49,0),MATCH(orders!L$1,products!$A$1:$G$1,0))</f>
        <v>6.75</v>
      </c>
      <c r="M867" s="21">
        <f>E867*L867</f>
        <v>6.75</v>
      </c>
      <c r="N867" s="7" t="str">
        <f>VLOOKUP(orders!$F867,customers!B$1:I$1001,8,FALSE)</f>
        <v>Yes</v>
      </c>
    </row>
    <row r="868" spans="1:14" x14ac:dyDescent="0.3">
      <c r="A868" s="12" t="s">
        <v>5385</v>
      </c>
      <c r="B868" s="18">
        <v>44209</v>
      </c>
      <c r="C868" s="12" t="s">
        <v>5386</v>
      </c>
      <c r="D868" s="6" t="s">
        <v>6158</v>
      </c>
      <c r="E868" s="12">
        <v>3</v>
      </c>
      <c r="F868" s="12" t="str">
        <f>VLOOKUP(C868,customers!A$1:I$1001,2,FALSE)</f>
        <v>Rafaela Treacher</v>
      </c>
      <c r="G868" s="12" t="str">
        <f>IF(VLOOKUP(C868,customers!A$1:I$1001,3,FALSE)=0," ",VLOOKUP(C868,customers!A$1:I$1001,3,FALSE))</f>
        <v>rtreachero2@usa.gov</v>
      </c>
      <c r="H868" s="12" t="str">
        <f>VLOOKUP(C868,customers!A$1:I$1001,7,FALSE)</f>
        <v>Ireland</v>
      </c>
      <c r="I868" s="15" t="str">
        <f>IF(INDEX(products!$A$1:$G$49,MATCH(orders!$D868,products!$A$1:$A$49,0),MATCH(orders!I$1,products!$A$1:$G$1,0))="Rob","Robusta",IF(INDEX(products!$A$1:$G$49,MATCH(orders!$D868,products!$A$1:$A$49,0),MATCH(orders!I$1,products!$A$1:$G$1,0))="Exc","Excelsa",IF(INDEX(products!$A$1:$G$49,MATCH(orders!$D868,products!$A$1:$A$49,0),MATCH(orders!I$1,products!$A$1:$G$1,0))="Ara","Arabica","Liberica")))</f>
        <v>Arabica</v>
      </c>
      <c r="J868" s="15" t="str">
        <f>IF(INDEX(products!$A$1:$G$49,MATCH(orders!$D868,products!$A$1:$A$49,0),MATCH(orders!J$1,products!$A$1:$G$1,0))="M","Medium",IF(INDEX(products!$A$1:$G$49,MATCH(orders!$D868,products!$A$1:$A$49,0),MATCH(orders!J$1,products!$A$1:$G$1,0))="L","Light","Dark"))</f>
        <v>Dark</v>
      </c>
      <c r="K868" s="24">
        <f>INDEX(products!$A$1:$G$49,MATCH(orders!$D868,products!$A$1:$A$49,0),MATCH(orders!K$1,products!$A$1:$G$1,0))</f>
        <v>0.5</v>
      </c>
      <c r="L868" s="25">
        <f>INDEX(products!$A$1:$G$49,MATCH(orders!$D868,products!$A$1:$A$49,0),MATCH(orders!L$1,products!$A$1:$G$1,0))</f>
        <v>5.97</v>
      </c>
      <c r="M868" s="22">
        <f>E868*L868</f>
        <v>17.91</v>
      </c>
      <c r="N868" s="6" t="str">
        <f>VLOOKUP(orders!$F868,customers!B$1:I$1001,8,FALSE)</f>
        <v>No</v>
      </c>
    </row>
    <row r="869" spans="1:14" x14ac:dyDescent="0.3">
      <c r="A869" s="2" t="s">
        <v>5391</v>
      </c>
      <c r="B869" s="17">
        <v>44792</v>
      </c>
      <c r="C869" s="2" t="s">
        <v>5392</v>
      </c>
      <c r="D869" s="7" t="s">
        <v>6182</v>
      </c>
      <c r="E869" s="2">
        <v>1</v>
      </c>
      <c r="F869" s="2" t="str">
        <f>VLOOKUP(C869,customers!A$1:I$1001,2,FALSE)</f>
        <v>Bee Fattorini</v>
      </c>
      <c r="G869" s="2" t="str">
        <f>IF(VLOOKUP(C869,customers!A$1:I$1001,3,FALSE)=0," ",VLOOKUP(C869,customers!A$1:I$1001,3,FALSE))</f>
        <v>bfattorinio3@quantcast.com</v>
      </c>
      <c r="H869" s="2" t="str">
        <f>VLOOKUP(C869,customers!A$1:I$1001,7,FALSE)</f>
        <v>Ireland</v>
      </c>
      <c r="I869" s="26" t="str">
        <f>IF(INDEX(products!$A$1:$G$49,MATCH(orders!$D869,products!$A$1:$A$49,0),MATCH(orders!I$1,products!$A$1:$G$1,0))="Rob","Robusta",IF(INDEX(products!$A$1:$G$49,MATCH(orders!$D869,products!$A$1:$A$49,0),MATCH(orders!I$1,products!$A$1:$G$1,0))="Exc","Excelsa",IF(INDEX(products!$A$1:$G$49,MATCH(orders!$D869,products!$A$1:$A$49,0),MATCH(orders!I$1,products!$A$1:$G$1,0))="Ara","Arabica","Liberica")))</f>
        <v>Arabica</v>
      </c>
      <c r="J869" s="26" t="str">
        <f>IF(INDEX(products!$A$1:$G$49,MATCH(orders!$D869,products!$A$1:$A$49,0),MATCH(orders!J$1,products!$A$1:$G$1,0))="M","Medium",IF(INDEX(products!$A$1:$G$49,MATCH(orders!$D869,products!$A$1:$A$49,0),MATCH(orders!J$1,products!$A$1:$G$1,0))="L","Light","Dark"))</f>
        <v>Light</v>
      </c>
      <c r="K869" s="27">
        <f>INDEX(products!$A$1:$G$49,MATCH(orders!$D869,products!$A$1:$A$49,0),MATCH(orders!K$1,products!$A$1:$G$1,0))</f>
        <v>2.5</v>
      </c>
      <c r="L869" s="28">
        <f>INDEX(products!$A$1:$G$49,MATCH(orders!$D869,products!$A$1:$A$49,0),MATCH(orders!L$1,products!$A$1:$G$1,0))</f>
        <v>29.784999999999997</v>
      </c>
      <c r="M869" s="21">
        <f>E869*L869</f>
        <v>29.784999999999997</v>
      </c>
      <c r="N869" s="7" t="str">
        <f>VLOOKUP(orders!$F869,customers!B$1:I$1001,8,FALSE)</f>
        <v>Yes</v>
      </c>
    </row>
    <row r="870" spans="1:14" x14ac:dyDescent="0.3">
      <c r="A870" s="12" t="s">
        <v>5396</v>
      </c>
      <c r="B870" s="18">
        <v>43526</v>
      </c>
      <c r="C870" s="12" t="s">
        <v>5397</v>
      </c>
      <c r="D870" s="6" t="s">
        <v>6139</v>
      </c>
      <c r="E870" s="12">
        <v>5</v>
      </c>
      <c r="F870" s="12" t="str">
        <f>VLOOKUP(C870,customers!A$1:I$1001,2,FALSE)</f>
        <v>Margie Palleske</v>
      </c>
      <c r="G870" s="12" t="str">
        <f>IF(VLOOKUP(C870,customers!A$1:I$1001,3,FALSE)=0," ",VLOOKUP(C870,customers!A$1:I$1001,3,FALSE))</f>
        <v>mpalleskeo4@nyu.edu</v>
      </c>
      <c r="H870" s="12" t="str">
        <f>VLOOKUP(C870,customers!A$1:I$1001,7,FALSE)</f>
        <v>United States</v>
      </c>
      <c r="I870" s="15" t="str">
        <f>IF(INDEX(products!$A$1:$G$49,MATCH(orders!$D870,products!$A$1:$A$49,0),MATCH(orders!I$1,products!$A$1:$G$1,0))="Rob","Robusta",IF(INDEX(products!$A$1:$G$49,MATCH(orders!$D870,products!$A$1:$A$49,0),MATCH(orders!I$1,products!$A$1:$G$1,0))="Exc","Excelsa",IF(INDEX(products!$A$1:$G$49,MATCH(orders!$D870,products!$A$1:$A$49,0),MATCH(orders!I$1,products!$A$1:$G$1,0))="Ara","Arabica","Liberica")))</f>
        <v>Excelsa</v>
      </c>
      <c r="J870" s="15" t="str">
        <f>IF(INDEX(products!$A$1:$G$49,MATCH(orders!$D870,products!$A$1:$A$49,0),MATCH(orders!J$1,products!$A$1:$G$1,0))="M","Medium",IF(INDEX(products!$A$1:$G$49,MATCH(orders!$D870,products!$A$1:$A$49,0),MATCH(orders!J$1,products!$A$1:$G$1,0))="L","Light","Dark"))</f>
        <v>Medium</v>
      </c>
      <c r="K870" s="24">
        <f>INDEX(products!$A$1:$G$49,MATCH(orders!$D870,products!$A$1:$A$49,0),MATCH(orders!K$1,products!$A$1:$G$1,0))</f>
        <v>0.5</v>
      </c>
      <c r="L870" s="25">
        <f>INDEX(products!$A$1:$G$49,MATCH(orders!$D870,products!$A$1:$A$49,0),MATCH(orders!L$1,products!$A$1:$G$1,0))</f>
        <v>8.25</v>
      </c>
      <c r="M870" s="22">
        <f>E870*L870</f>
        <v>41.25</v>
      </c>
      <c r="N870" s="6" t="str">
        <f>VLOOKUP(orders!$F870,customers!B$1:I$1001,8,FALSE)</f>
        <v>Yes</v>
      </c>
    </row>
    <row r="871" spans="1:14" x14ac:dyDescent="0.3">
      <c r="A871" s="2" t="s">
        <v>5402</v>
      </c>
      <c r="B871" s="17">
        <v>43851</v>
      </c>
      <c r="C871" s="2" t="s">
        <v>5403</v>
      </c>
      <c r="D871" s="7" t="s">
        <v>6146</v>
      </c>
      <c r="E871" s="2">
        <v>3</v>
      </c>
      <c r="F871" s="2" t="str">
        <f>VLOOKUP(C871,customers!A$1:I$1001,2,FALSE)</f>
        <v>Alexina Randals</v>
      </c>
      <c r="G871" s="2" t="str">
        <f>IF(VLOOKUP(C871,customers!A$1:I$1001,3,FALSE)=0," ",VLOOKUP(C871,customers!A$1:I$1001,3,FALSE))</f>
        <v xml:space="preserve"> </v>
      </c>
      <c r="H871" s="2" t="str">
        <f>VLOOKUP(C871,customers!A$1:I$1001,7,FALSE)</f>
        <v>United States</v>
      </c>
      <c r="I871" s="26" t="str">
        <f>IF(INDEX(products!$A$1:$G$49,MATCH(orders!$D871,products!$A$1:$A$49,0),MATCH(orders!I$1,products!$A$1:$G$1,0))="Rob","Robusta",IF(INDEX(products!$A$1:$G$49,MATCH(orders!$D871,products!$A$1:$A$49,0),MATCH(orders!I$1,products!$A$1:$G$1,0))="Exc","Excelsa",IF(INDEX(products!$A$1:$G$49,MATCH(orders!$D871,products!$A$1:$A$49,0),MATCH(orders!I$1,products!$A$1:$G$1,0))="Ara","Arabica","Liberica")))</f>
        <v>Robusta</v>
      </c>
      <c r="J871" s="26" t="str">
        <f>IF(INDEX(products!$A$1:$G$49,MATCH(orders!$D871,products!$A$1:$A$49,0),MATCH(orders!J$1,products!$A$1:$G$1,0))="M","Medium",IF(INDEX(products!$A$1:$G$49,MATCH(orders!$D871,products!$A$1:$A$49,0),MATCH(orders!J$1,products!$A$1:$G$1,0))="L","Light","Dark"))</f>
        <v>Medium</v>
      </c>
      <c r="K871" s="27">
        <f>INDEX(products!$A$1:$G$49,MATCH(orders!$D871,products!$A$1:$A$49,0),MATCH(orders!K$1,products!$A$1:$G$1,0))</f>
        <v>0.5</v>
      </c>
      <c r="L871" s="28">
        <f>INDEX(products!$A$1:$G$49,MATCH(orders!$D871,products!$A$1:$A$49,0),MATCH(orders!L$1,products!$A$1:$G$1,0))</f>
        <v>5.97</v>
      </c>
      <c r="M871" s="21">
        <f>E871*L871</f>
        <v>17.91</v>
      </c>
      <c r="N871" s="7" t="str">
        <f>VLOOKUP(orders!$F871,customers!B$1:I$1001,8,FALSE)</f>
        <v>Yes</v>
      </c>
    </row>
    <row r="872" spans="1:14" x14ac:dyDescent="0.3">
      <c r="A872" s="12" t="s">
        <v>5407</v>
      </c>
      <c r="B872" s="18">
        <v>44460</v>
      </c>
      <c r="C872" s="12" t="s">
        <v>5408</v>
      </c>
      <c r="D872" s="6" t="s">
        <v>6144</v>
      </c>
      <c r="E872" s="12">
        <v>1</v>
      </c>
      <c r="F872" s="12" t="str">
        <f>VLOOKUP(C872,customers!A$1:I$1001,2,FALSE)</f>
        <v>Filip Antcliffe</v>
      </c>
      <c r="G872" s="12" t="str">
        <f>IF(VLOOKUP(C872,customers!A$1:I$1001,3,FALSE)=0," ",VLOOKUP(C872,customers!A$1:I$1001,3,FALSE))</f>
        <v>fantcliffeo6@amazon.co.jp</v>
      </c>
      <c r="H872" s="12" t="str">
        <f>VLOOKUP(C872,customers!A$1:I$1001,7,FALSE)</f>
        <v>Ireland</v>
      </c>
      <c r="I872" s="15" t="str">
        <f>IF(INDEX(products!$A$1:$G$49,MATCH(orders!$D872,products!$A$1:$A$49,0),MATCH(orders!I$1,products!$A$1:$G$1,0))="Rob","Robusta",IF(INDEX(products!$A$1:$G$49,MATCH(orders!$D872,products!$A$1:$A$49,0),MATCH(orders!I$1,products!$A$1:$G$1,0))="Exc","Excelsa",IF(INDEX(products!$A$1:$G$49,MATCH(orders!$D872,products!$A$1:$A$49,0),MATCH(orders!I$1,products!$A$1:$G$1,0))="Ara","Arabica","Liberica")))</f>
        <v>Excelsa</v>
      </c>
      <c r="J872" s="15" t="str">
        <f>IF(INDEX(products!$A$1:$G$49,MATCH(orders!$D872,products!$A$1:$A$49,0),MATCH(orders!J$1,products!$A$1:$G$1,0))="M","Medium",IF(INDEX(products!$A$1:$G$49,MATCH(orders!$D872,products!$A$1:$A$49,0),MATCH(orders!J$1,products!$A$1:$G$1,0))="L","Light","Dark"))</f>
        <v>Dark</v>
      </c>
      <c r="K872" s="24">
        <f>INDEX(products!$A$1:$G$49,MATCH(orders!$D872,products!$A$1:$A$49,0),MATCH(orders!K$1,products!$A$1:$G$1,0))</f>
        <v>0.5</v>
      </c>
      <c r="L872" s="25">
        <f>INDEX(products!$A$1:$G$49,MATCH(orders!$D872,products!$A$1:$A$49,0),MATCH(orders!L$1,products!$A$1:$G$1,0))</f>
        <v>7.29</v>
      </c>
      <c r="M872" s="22">
        <f>E872*L872</f>
        <v>7.29</v>
      </c>
      <c r="N872" s="6" t="str">
        <f>VLOOKUP(orders!$F872,customers!B$1:I$1001,8,FALSE)</f>
        <v>Yes</v>
      </c>
    </row>
    <row r="873" spans="1:14" x14ac:dyDescent="0.3">
      <c r="A873" s="2" t="s">
        <v>5413</v>
      </c>
      <c r="B873" s="17">
        <v>43707</v>
      </c>
      <c r="C873" s="2" t="s">
        <v>5414</v>
      </c>
      <c r="D873" s="7" t="s">
        <v>6171</v>
      </c>
      <c r="E873" s="2">
        <v>2</v>
      </c>
      <c r="F873" s="2" t="str">
        <f>VLOOKUP(C873,customers!A$1:I$1001,2,FALSE)</f>
        <v>Peyter Matignon</v>
      </c>
      <c r="G873" s="2" t="str">
        <f>IF(VLOOKUP(C873,customers!A$1:I$1001,3,FALSE)=0," ",VLOOKUP(C873,customers!A$1:I$1001,3,FALSE))</f>
        <v>pmatignono7@harvard.edu</v>
      </c>
      <c r="H873" s="2" t="str">
        <f>VLOOKUP(C873,customers!A$1:I$1001,7,FALSE)</f>
        <v>United Kingdom</v>
      </c>
      <c r="I873" s="26" t="str">
        <f>IF(INDEX(products!$A$1:$G$49,MATCH(orders!$D873,products!$A$1:$A$49,0),MATCH(orders!I$1,products!$A$1:$G$1,0))="Rob","Robusta",IF(INDEX(products!$A$1:$G$49,MATCH(orders!$D873,products!$A$1:$A$49,0),MATCH(orders!I$1,products!$A$1:$G$1,0))="Exc","Excelsa",IF(INDEX(products!$A$1:$G$49,MATCH(orders!$D873,products!$A$1:$A$49,0),MATCH(orders!I$1,products!$A$1:$G$1,0))="Ara","Arabica","Liberica")))</f>
        <v>Excelsa</v>
      </c>
      <c r="J873" s="26" t="str">
        <f>IF(INDEX(products!$A$1:$G$49,MATCH(orders!$D873,products!$A$1:$A$49,0),MATCH(orders!J$1,products!$A$1:$G$1,0))="M","Medium",IF(INDEX(products!$A$1:$G$49,MATCH(orders!$D873,products!$A$1:$A$49,0),MATCH(orders!J$1,products!$A$1:$G$1,0))="L","Light","Dark"))</f>
        <v>Light</v>
      </c>
      <c r="K873" s="27">
        <f>INDEX(products!$A$1:$G$49,MATCH(orders!$D873,products!$A$1:$A$49,0),MATCH(orders!K$1,products!$A$1:$G$1,0))</f>
        <v>1</v>
      </c>
      <c r="L873" s="28">
        <f>INDEX(products!$A$1:$G$49,MATCH(orders!$D873,products!$A$1:$A$49,0),MATCH(orders!L$1,products!$A$1:$G$1,0))</f>
        <v>14.85</v>
      </c>
      <c r="M873" s="21">
        <f>E873*L873</f>
        <v>29.7</v>
      </c>
      <c r="N873" s="7" t="str">
        <f>VLOOKUP(orders!$F873,customers!B$1:I$1001,8,FALSE)</f>
        <v>Yes</v>
      </c>
    </row>
    <row r="874" spans="1:14" x14ac:dyDescent="0.3">
      <c r="A874" s="12" t="s">
        <v>5421</v>
      </c>
      <c r="B874" s="18">
        <v>43521</v>
      </c>
      <c r="C874" s="12" t="s">
        <v>5422</v>
      </c>
      <c r="D874" s="6" t="s">
        <v>6155</v>
      </c>
      <c r="E874" s="12">
        <v>2</v>
      </c>
      <c r="F874" s="12" t="str">
        <f>VLOOKUP(C874,customers!A$1:I$1001,2,FALSE)</f>
        <v>Claudie Weond</v>
      </c>
      <c r="G874" s="12" t="str">
        <f>IF(VLOOKUP(C874,customers!A$1:I$1001,3,FALSE)=0," ",VLOOKUP(C874,customers!A$1:I$1001,3,FALSE))</f>
        <v>cweondo8@theglobeandmail.com</v>
      </c>
      <c r="H874" s="12" t="str">
        <f>VLOOKUP(C874,customers!A$1:I$1001,7,FALSE)</f>
        <v>United States</v>
      </c>
      <c r="I874" s="15" t="str">
        <f>IF(INDEX(products!$A$1:$G$49,MATCH(orders!$D874,products!$A$1:$A$49,0),MATCH(orders!I$1,products!$A$1:$G$1,0))="Rob","Robusta",IF(INDEX(products!$A$1:$G$49,MATCH(orders!$D874,products!$A$1:$A$49,0),MATCH(orders!I$1,products!$A$1:$G$1,0))="Exc","Excelsa",IF(INDEX(products!$A$1:$G$49,MATCH(orders!$D874,products!$A$1:$A$49,0),MATCH(orders!I$1,products!$A$1:$G$1,0))="Ara","Arabica","Liberica")))</f>
        <v>Arabica</v>
      </c>
      <c r="J874" s="15" t="str">
        <f>IF(INDEX(products!$A$1:$G$49,MATCH(orders!$D874,products!$A$1:$A$49,0),MATCH(orders!J$1,products!$A$1:$G$1,0))="M","Medium",IF(INDEX(products!$A$1:$G$49,MATCH(orders!$D874,products!$A$1:$A$49,0),MATCH(orders!J$1,products!$A$1:$G$1,0))="L","Light","Dark"))</f>
        <v>Medium</v>
      </c>
      <c r="K874" s="24">
        <f>INDEX(products!$A$1:$G$49,MATCH(orders!$D874,products!$A$1:$A$49,0),MATCH(orders!K$1,products!$A$1:$G$1,0))</f>
        <v>1</v>
      </c>
      <c r="L874" s="25">
        <f>INDEX(products!$A$1:$G$49,MATCH(orders!$D874,products!$A$1:$A$49,0),MATCH(orders!L$1,products!$A$1:$G$1,0))</f>
        <v>11.25</v>
      </c>
      <c r="M874" s="22">
        <f>E874*L874</f>
        <v>22.5</v>
      </c>
      <c r="N874" s="6" t="str">
        <f>VLOOKUP(orders!$F874,customers!B$1:I$1001,8,FALSE)</f>
        <v>No</v>
      </c>
    </row>
    <row r="875" spans="1:14" x14ac:dyDescent="0.3">
      <c r="A875" s="2" t="s">
        <v>5427</v>
      </c>
      <c r="B875" s="17">
        <v>43725</v>
      </c>
      <c r="C875" s="2" t="s">
        <v>5428</v>
      </c>
      <c r="D875" s="7" t="s">
        <v>6174</v>
      </c>
      <c r="E875" s="2">
        <v>4</v>
      </c>
      <c r="F875" s="2" t="str">
        <f>VLOOKUP(C875,customers!A$1:I$1001,2,FALSE)</f>
        <v>Modesty MacConnechie</v>
      </c>
      <c r="G875" s="2" t="str">
        <f>IF(VLOOKUP(C875,customers!A$1:I$1001,3,FALSE)=0," ",VLOOKUP(C875,customers!A$1:I$1001,3,FALSE))</f>
        <v>mmacconnechieo9@reuters.com</v>
      </c>
      <c r="H875" s="2" t="str">
        <f>VLOOKUP(C875,customers!A$1:I$1001,7,FALSE)</f>
        <v>United States</v>
      </c>
      <c r="I875" s="26" t="str">
        <f>IF(INDEX(products!$A$1:$G$49,MATCH(orders!$D875,products!$A$1:$A$49,0),MATCH(orders!I$1,products!$A$1:$G$1,0))="Rob","Robusta",IF(INDEX(products!$A$1:$G$49,MATCH(orders!$D875,products!$A$1:$A$49,0),MATCH(orders!I$1,products!$A$1:$G$1,0))="Exc","Excelsa",IF(INDEX(products!$A$1:$G$49,MATCH(orders!$D875,products!$A$1:$A$49,0),MATCH(orders!I$1,products!$A$1:$G$1,0))="Ara","Arabica","Liberica")))</f>
        <v>Robusta</v>
      </c>
      <c r="J875" s="26" t="str">
        <f>IF(INDEX(products!$A$1:$G$49,MATCH(orders!$D875,products!$A$1:$A$49,0),MATCH(orders!J$1,products!$A$1:$G$1,0))="M","Medium",IF(INDEX(products!$A$1:$G$49,MATCH(orders!$D875,products!$A$1:$A$49,0),MATCH(orders!J$1,products!$A$1:$G$1,0))="L","Light","Dark"))</f>
        <v>Medium</v>
      </c>
      <c r="K875" s="27">
        <f>INDEX(products!$A$1:$G$49,MATCH(orders!$D875,products!$A$1:$A$49,0),MATCH(orders!K$1,products!$A$1:$G$1,0))</f>
        <v>0.2</v>
      </c>
      <c r="L875" s="28">
        <f>INDEX(products!$A$1:$G$49,MATCH(orders!$D875,products!$A$1:$A$49,0),MATCH(orders!L$1,products!$A$1:$G$1,0))</f>
        <v>2.9849999999999999</v>
      </c>
      <c r="M875" s="21">
        <f>E875*L875</f>
        <v>11.94</v>
      </c>
      <c r="N875" s="7" t="str">
        <f>VLOOKUP(orders!$F875,customers!B$1:I$1001,8,FALSE)</f>
        <v>Yes</v>
      </c>
    </row>
    <row r="876" spans="1:14" x14ac:dyDescent="0.3">
      <c r="A876" s="12" t="s">
        <v>5433</v>
      </c>
      <c r="B876" s="18">
        <v>43680</v>
      </c>
      <c r="C876" s="12" t="s">
        <v>5434</v>
      </c>
      <c r="D876" s="6" t="s">
        <v>6140</v>
      </c>
      <c r="E876" s="12">
        <v>2</v>
      </c>
      <c r="F876" s="12" t="str">
        <f>VLOOKUP(C876,customers!A$1:I$1001,2,FALSE)</f>
        <v>Jaquenette Skentelbery</v>
      </c>
      <c r="G876" s="12" t="str">
        <f>IF(VLOOKUP(C876,customers!A$1:I$1001,3,FALSE)=0," ",VLOOKUP(C876,customers!A$1:I$1001,3,FALSE))</f>
        <v>jskentelberyoa@paypal.com</v>
      </c>
      <c r="H876" s="12" t="str">
        <f>VLOOKUP(C876,customers!A$1:I$1001,7,FALSE)</f>
        <v>United States</v>
      </c>
      <c r="I876" s="15" t="str">
        <f>IF(INDEX(products!$A$1:$G$49,MATCH(orders!$D876,products!$A$1:$A$49,0),MATCH(orders!I$1,products!$A$1:$G$1,0))="Rob","Robusta",IF(INDEX(products!$A$1:$G$49,MATCH(orders!$D876,products!$A$1:$A$49,0),MATCH(orders!I$1,products!$A$1:$G$1,0))="Exc","Excelsa",IF(INDEX(products!$A$1:$G$49,MATCH(orders!$D876,products!$A$1:$A$49,0),MATCH(orders!I$1,products!$A$1:$G$1,0))="Ara","Arabica","Liberica")))</f>
        <v>Arabica</v>
      </c>
      <c r="J876" s="15" t="str">
        <f>IF(INDEX(products!$A$1:$G$49,MATCH(orders!$D876,products!$A$1:$A$49,0),MATCH(orders!J$1,products!$A$1:$G$1,0))="M","Medium",IF(INDEX(products!$A$1:$G$49,MATCH(orders!$D876,products!$A$1:$A$49,0),MATCH(orders!J$1,products!$A$1:$G$1,0))="L","Light","Dark"))</f>
        <v>Light</v>
      </c>
      <c r="K876" s="24">
        <f>INDEX(products!$A$1:$G$49,MATCH(orders!$D876,products!$A$1:$A$49,0),MATCH(orders!K$1,products!$A$1:$G$1,0))</f>
        <v>1</v>
      </c>
      <c r="L876" s="25">
        <f>INDEX(products!$A$1:$G$49,MATCH(orders!$D876,products!$A$1:$A$49,0),MATCH(orders!L$1,products!$A$1:$G$1,0))</f>
        <v>12.95</v>
      </c>
      <c r="M876" s="22">
        <f>E876*L876</f>
        <v>25.9</v>
      </c>
      <c r="N876" s="6" t="str">
        <f>VLOOKUP(orders!$F876,customers!B$1:I$1001,8,FALSE)</f>
        <v>No</v>
      </c>
    </row>
    <row r="877" spans="1:14" x14ac:dyDescent="0.3">
      <c r="A877" s="2" t="s">
        <v>5439</v>
      </c>
      <c r="B877" s="17">
        <v>44253</v>
      </c>
      <c r="C877" s="2" t="s">
        <v>5440</v>
      </c>
      <c r="D877" s="7" t="s">
        <v>6160</v>
      </c>
      <c r="E877" s="2">
        <v>5</v>
      </c>
      <c r="F877" s="2" t="str">
        <f>VLOOKUP(C877,customers!A$1:I$1001,2,FALSE)</f>
        <v>Orazio Comber</v>
      </c>
      <c r="G877" s="2" t="str">
        <f>IF(VLOOKUP(C877,customers!A$1:I$1001,3,FALSE)=0," ",VLOOKUP(C877,customers!A$1:I$1001,3,FALSE))</f>
        <v>ocomberob@goo.gl</v>
      </c>
      <c r="H877" s="2" t="str">
        <f>VLOOKUP(C877,customers!A$1:I$1001,7,FALSE)</f>
        <v>Ireland</v>
      </c>
      <c r="I877" s="26" t="str">
        <f>IF(INDEX(products!$A$1:$G$49,MATCH(orders!$D877,products!$A$1:$A$49,0),MATCH(orders!I$1,products!$A$1:$G$1,0))="Rob","Robusta",IF(INDEX(products!$A$1:$G$49,MATCH(orders!$D877,products!$A$1:$A$49,0),MATCH(orders!I$1,products!$A$1:$G$1,0))="Exc","Excelsa",IF(INDEX(products!$A$1:$G$49,MATCH(orders!$D877,products!$A$1:$A$49,0),MATCH(orders!I$1,products!$A$1:$G$1,0))="Ara","Arabica","Liberica")))</f>
        <v>Liberica</v>
      </c>
      <c r="J877" s="26" t="str">
        <f>IF(INDEX(products!$A$1:$G$49,MATCH(orders!$D877,products!$A$1:$A$49,0),MATCH(orders!J$1,products!$A$1:$G$1,0))="M","Medium",IF(INDEX(products!$A$1:$G$49,MATCH(orders!$D877,products!$A$1:$A$49,0),MATCH(orders!J$1,products!$A$1:$G$1,0))="L","Light","Dark"))</f>
        <v>Medium</v>
      </c>
      <c r="K877" s="27">
        <f>INDEX(products!$A$1:$G$49,MATCH(orders!$D877,products!$A$1:$A$49,0),MATCH(orders!K$1,products!$A$1:$G$1,0))</f>
        <v>0.5</v>
      </c>
      <c r="L877" s="28">
        <f>INDEX(products!$A$1:$G$49,MATCH(orders!$D877,products!$A$1:$A$49,0),MATCH(orders!L$1,products!$A$1:$G$1,0))</f>
        <v>8.73</v>
      </c>
      <c r="M877" s="21">
        <f>E877*L877</f>
        <v>43.650000000000006</v>
      </c>
      <c r="N877" s="7" t="str">
        <f>VLOOKUP(orders!$F877,customers!B$1:I$1001,8,FALSE)</f>
        <v>No</v>
      </c>
    </row>
    <row r="878" spans="1:14" x14ac:dyDescent="0.3">
      <c r="A878" s="12" t="s">
        <v>5439</v>
      </c>
      <c r="B878" s="18">
        <v>44253</v>
      </c>
      <c r="C878" s="12" t="s">
        <v>5440</v>
      </c>
      <c r="D878" s="6" t="s">
        <v>6180</v>
      </c>
      <c r="E878" s="12">
        <v>6</v>
      </c>
      <c r="F878" s="12" t="str">
        <f>VLOOKUP(C878,customers!A$1:I$1001,2,FALSE)</f>
        <v>Orazio Comber</v>
      </c>
      <c r="G878" s="12" t="str">
        <f>IF(VLOOKUP(C878,customers!A$1:I$1001,3,FALSE)=0," ",VLOOKUP(C878,customers!A$1:I$1001,3,FALSE))</f>
        <v>ocomberob@goo.gl</v>
      </c>
      <c r="H878" s="12" t="str">
        <f>VLOOKUP(C878,customers!A$1:I$1001,7,FALSE)</f>
        <v>Ireland</v>
      </c>
      <c r="I878" s="15" t="str">
        <f>IF(INDEX(products!$A$1:$G$49,MATCH(orders!$D878,products!$A$1:$A$49,0),MATCH(orders!I$1,products!$A$1:$G$1,0))="Rob","Robusta",IF(INDEX(products!$A$1:$G$49,MATCH(orders!$D878,products!$A$1:$A$49,0),MATCH(orders!I$1,products!$A$1:$G$1,0))="Exc","Excelsa",IF(INDEX(products!$A$1:$G$49,MATCH(orders!$D878,products!$A$1:$A$49,0),MATCH(orders!I$1,products!$A$1:$G$1,0))="Ara","Arabica","Liberica")))</f>
        <v>Arabica</v>
      </c>
      <c r="J878" s="15" t="str">
        <f>IF(INDEX(products!$A$1:$G$49,MATCH(orders!$D878,products!$A$1:$A$49,0),MATCH(orders!J$1,products!$A$1:$G$1,0))="M","Medium",IF(INDEX(products!$A$1:$G$49,MATCH(orders!$D878,products!$A$1:$A$49,0),MATCH(orders!J$1,products!$A$1:$G$1,0))="L","Light","Dark"))</f>
        <v>Light</v>
      </c>
      <c r="K878" s="24">
        <f>INDEX(products!$A$1:$G$49,MATCH(orders!$D878,products!$A$1:$A$49,0),MATCH(orders!K$1,products!$A$1:$G$1,0))</f>
        <v>0.5</v>
      </c>
      <c r="L878" s="25">
        <f>INDEX(products!$A$1:$G$49,MATCH(orders!$D878,products!$A$1:$A$49,0),MATCH(orders!L$1,products!$A$1:$G$1,0))</f>
        <v>7.77</v>
      </c>
      <c r="M878" s="22">
        <f>E878*L878</f>
        <v>46.62</v>
      </c>
      <c r="N878" s="6" t="str">
        <f>VLOOKUP(orders!$F878,customers!B$1:I$1001,8,FALSE)</f>
        <v>No</v>
      </c>
    </row>
    <row r="879" spans="1:14" x14ac:dyDescent="0.3">
      <c r="A879" s="2" t="s">
        <v>5450</v>
      </c>
      <c r="B879" s="17">
        <v>44411</v>
      </c>
      <c r="C879" s="2" t="s">
        <v>5451</v>
      </c>
      <c r="D879" s="7" t="s">
        <v>6161</v>
      </c>
      <c r="E879" s="2">
        <v>3</v>
      </c>
      <c r="F879" s="2" t="str">
        <f>VLOOKUP(C879,customers!A$1:I$1001,2,FALSE)</f>
        <v>Zachary Tramel</v>
      </c>
      <c r="G879" s="2" t="str">
        <f>IF(VLOOKUP(C879,customers!A$1:I$1001,3,FALSE)=0," ",VLOOKUP(C879,customers!A$1:I$1001,3,FALSE))</f>
        <v>ztramelod@netlog.com</v>
      </c>
      <c r="H879" s="2" t="str">
        <f>VLOOKUP(C879,customers!A$1:I$1001,7,FALSE)</f>
        <v>United States</v>
      </c>
      <c r="I879" s="26" t="str">
        <f>IF(INDEX(products!$A$1:$G$49,MATCH(orders!$D879,products!$A$1:$A$49,0),MATCH(orders!I$1,products!$A$1:$G$1,0))="Rob","Robusta",IF(INDEX(products!$A$1:$G$49,MATCH(orders!$D879,products!$A$1:$A$49,0),MATCH(orders!I$1,products!$A$1:$G$1,0))="Exc","Excelsa",IF(INDEX(products!$A$1:$G$49,MATCH(orders!$D879,products!$A$1:$A$49,0),MATCH(orders!I$1,products!$A$1:$G$1,0))="Ara","Arabica","Liberica")))</f>
        <v>Liberica</v>
      </c>
      <c r="J879" s="26" t="str">
        <f>IF(INDEX(products!$A$1:$G$49,MATCH(orders!$D879,products!$A$1:$A$49,0),MATCH(orders!J$1,products!$A$1:$G$1,0))="M","Medium",IF(INDEX(products!$A$1:$G$49,MATCH(orders!$D879,products!$A$1:$A$49,0),MATCH(orders!J$1,products!$A$1:$G$1,0))="L","Light","Dark"))</f>
        <v>Light</v>
      </c>
      <c r="K879" s="27">
        <f>INDEX(products!$A$1:$G$49,MATCH(orders!$D879,products!$A$1:$A$49,0),MATCH(orders!K$1,products!$A$1:$G$1,0))</f>
        <v>0.5</v>
      </c>
      <c r="L879" s="28">
        <f>INDEX(products!$A$1:$G$49,MATCH(orders!$D879,products!$A$1:$A$49,0),MATCH(orders!L$1,products!$A$1:$G$1,0))</f>
        <v>9.51</v>
      </c>
      <c r="M879" s="21">
        <f>E879*L879</f>
        <v>28.53</v>
      </c>
      <c r="N879" s="7" t="str">
        <f>VLOOKUP(orders!$F879,customers!B$1:I$1001,8,FALSE)</f>
        <v>No</v>
      </c>
    </row>
    <row r="880" spans="1:14" x14ac:dyDescent="0.3">
      <c r="A880" s="12" t="s">
        <v>5456</v>
      </c>
      <c r="B880" s="18">
        <v>44323</v>
      </c>
      <c r="C880" s="12" t="s">
        <v>5457</v>
      </c>
      <c r="D880" s="6" t="s">
        <v>6142</v>
      </c>
      <c r="E880" s="12">
        <v>1</v>
      </c>
      <c r="F880" s="12" t="str">
        <f>VLOOKUP(C880,customers!A$1:I$1001,2,FALSE)</f>
        <v>Izaak Primak</v>
      </c>
      <c r="G880" s="12" t="str">
        <f>IF(VLOOKUP(C880,customers!A$1:I$1001,3,FALSE)=0," ",VLOOKUP(C880,customers!A$1:I$1001,3,FALSE))</f>
        <v xml:space="preserve"> </v>
      </c>
      <c r="H880" s="12" t="str">
        <f>VLOOKUP(C880,customers!A$1:I$1001,7,FALSE)</f>
        <v>United States</v>
      </c>
      <c r="I880" s="15" t="str">
        <f>IF(INDEX(products!$A$1:$G$49,MATCH(orders!$D880,products!$A$1:$A$49,0),MATCH(orders!I$1,products!$A$1:$G$1,0))="Rob","Robusta",IF(INDEX(products!$A$1:$G$49,MATCH(orders!$D880,products!$A$1:$A$49,0),MATCH(orders!I$1,products!$A$1:$G$1,0))="Exc","Excelsa",IF(INDEX(products!$A$1:$G$49,MATCH(orders!$D880,products!$A$1:$A$49,0),MATCH(orders!I$1,products!$A$1:$G$1,0))="Ara","Arabica","Liberica")))</f>
        <v>Robusta</v>
      </c>
      <c r="J880" s="15" t="str">
        <f>IF(INDEX(products!$A$1:$G$49,MATCH(orders!$D880,products!$A$1:$A$49,0),MATCH(orders!J$1,products!$A$1:$G$1,0))="M","Medium",IF(INDEX(products!$A$1:$G$49,MATCH(orders!$D880,products!$A$1:$A$49,0),MATCH(orders!J$1,products!$A$1:$G$1,0))="L","Light","Dark"))</f>
        <v>Light</v>
      </c>
      <c r="K880" s="24">
        <f>INDEX(products!$A$1:$G$49,MATCH(orders!$D880,products!$A$1:$A$49,0),MATCH(orders!K$1,products!$A$1:$G$1,0))</f>
        <v>2.5</v>
      </c>
      <c r="L880" s="25">
        <f>INDEX(products!$A$1:$G$49,MATCH(orders!$D880,products!$A$1:$A$49,0),MATCH(orders!L$1,products!$A$1:$G$1,0))</f>
        <v>27.484999999999996</v>
      </c>
      <c r="M880" s="22">
        <f>E880*L880</f>
        <v>27.484999999999996</v>
      </c>
      <c r="N880" s="6" t="str">
        <f>VLOOKUP(orders!$F880,customers!B$1:I$1001,8,FALSE)</f>
        <v>Yes</v>
      </c>
    </row>
    <row r="881" spans="1:14" x14ac:dyDescent="0.3">
      <c r="A881" s="2" t="s">
        <v>5461</v>
      </c>
      <c r="B881" s="17">
        <v>43630</v>
      </c>
      <c r="C881" s="2" t="s">
        <v>5462</v>
      </c>
      <c r="D881" s="7" t="s">
        <v>6153</v>
      </c>
      <c r="E881" s="2">
        <v>3</v>
      </c>
      <c r="F881" s="2" t="str">
        <f>VLOOKUP(C881,customers!A$1:I$1001,2,FALSE)</f>
        <v>Brittani Thoresbie</v>
      </c>
      <c r="G881" s="2" t="str">
        <f>IF(VLOOKUP(C881,customers!A$1:I$1001,3,FALSE)=0," ",VLOOKUP(C881,customers!A$1:I$1001,3,FALSE))</f>
        <v xml:space="preserve"> </v>
      </c>
      <c r="H881" s="2" t="str">
        <f>VLOOKUP(C881,customers!A$1:I$1001,7,FALSE)</f>
        <v>United States</v>
      </c>
      <c r="I881" s="26" t="str">
        <f>IF(INDEX(products!$A$1:$G$49,MATCH(orders!$D881,products!$A$1:$A$49,0),MATCH(orders!I$1,products!$A$1:$G$1,0))="Rob","Robusta",IF(INDEX(products!$A$1:$G$49,MATCH(orders!$D881,products!$A$1:$A$49,0),MATCH(orders!I$1,products!$A$1:$G$1,0))="Exc","Excelsa",IF(INDEX(products!$A$1:$G$49,MATCH(orders!$D881,products!$A$1:$A$49,0),MATCH(orders!I$1,products!$A$1:$G$1,0))="Ara","Arabica","Liberica")))</f>
        <v>Excelsa</v>
      </c>
      <c r="J881" s="26" t="str">
        <f>IF(INDEX(products!$A$1:$G$49,MATCH(orders!$D881,products!$A$1:$A$49,0),MATCH(orders!J$1,products!$A$1:$G$1,0))="M","Medium",IF(INDEX(products!$A$1:$G$49,MATCH(orders!$D881,products!$A$1:$A$49,0),MATCH(orders!J$1,products!$A$1:$G$1,0))="L","Light","Dark"))</f>
        <v>Dark</v>
      </c>
      <c r="K881" s="27">
        <f>INDEX(products!$A$1:$G$49,MATCH(orders!$D881,products!$A$1:$A$49,0),MATCH(orders!K$1,products!$A$1:$G$1,0))</f>
        <v>0.2</v>
      </c>
      <c r="L881" s="28">
        <f>INDEX(products!$A$1:$G$49,MATCH(orders!$D881,products!$A$1:$A$49,0),MATCH(orders!L$1,products!$A$1:$G$1,0))</f>
        <v>3.645</v>
      </c>
      <c r="M881" s="21">
        <f>E881*L881</f>
        <v>10.935</v>
      </c>
      <c r="N881" s="7" t="str">
        <f>VLOOKUP(orders!$F881,customers!B$1:I$1001,8,FALSE)</f>
        <v>No</v>
      </c>
    </row>
    <row r="882" spans="1:14" x14ac:dyDescent="0.3">
      <c r="A882" s="12" t="s">
        <v>5466</v>
      </c>
      <c r="B882" s="18">
        <v>43790</v>
      </c>
      <c r="C882" s="12" t="s">
        <v>5467</v>
      </c>
      <c r="D882" s="6" t="s">
        <v>6178</v>
      </c>
      <c r="E882" s="12">
        <v>2</v>
      </c>
      <c r="F882" s="12" t="str">
        <f>VLOOKUP(C882,customers!A$1:I$1001,2,FALSE)</f>
        <v>Constanta Hatfull</v>
      </c>
      <c r="G882" s="12" t="str">
        <f>IF(VLOOKUP(C882,customers!A$1:I$1001,3,FALSE)=0," ",VLOOKUP(C882,customers!A$1:I$1001,3,FALSE))</f>
        <v>chatfullog@ebay.com</v>
      </c>
      <c r="H882" s="12" t="str">
        <f>VLOOKUP(C882,customers!A$1:I$1001,7,FALSE)</f>
        <v>United States</v>
      </c>
      <c r="I882" s="15" t="str">
        <f>IF(INDEX(products!$A$1:$G$49,MATCH(orders!$D882,products!$A$1:$A$49,0),MATCH(orders!I$1,products!$A$1:$G$1,0))="Rob","Robusta",IF(INDEX(products!$A$1:$G$49,MATCH(orders!$D882,products!$A$1:$A$49,0),MATCH(orders!I$1,products!$A$1:$G$1,0))="Exc","Excelsa",IF(INDEX(products!$A$1:$G$49,MATCH(orders!$D882,products!$A$1:$A$49,0),MATCH(orders!I$1,products!$A$1:$G$1,0))="Ara","Arabica","Liberica")))</f>
        <v>Robusta</v>
      </c>
      <c r="J882" s="15" t="str">
        <f>IF(INDEX(products!$A$1:$G$49,MATCH(orders!$D882,products!$A$1:$A$49,0),MATCH(orders!J$1,products!$A$1:$G$1,0))="M","Medium",IF(INDEX(products!$A$1:$G$49,MATCH(orders!$D882,products!$A$1:$A$49,0),MATCH(orders!J$1,products!$A$1:$G$1,0))="L","Light","Dark"))</f>
        <v>Light</v>
      </c>
      <c r="K882" s="24">
        <f>INDEX(products!$A$1:$G$49,MATCH(orders!$D882,products!$A$1:$A$49,0),MATCH(orders!K$1,products!$A$1:$G$1,0))</f>
        <v>0.2</v>
      </c>
      <c r="L882" s="25">
        <f>INDEX(products!$A$1:$G$49,MATCH(orders!$D882,products!$A$1:$A$49,0),MATCH(orders!L$1,products!$A$1:$G$1,0))</f>
        <v>3.5849999999999995</v>
      </c>
      <c r="M882" s="22">
        <f>E882*L882</f>
        <v>7.169999999999999</v>
      </c>
      <c r="N882" s="6" t="str">
        <f>VLOOKUP(orders!$F882,customers!B$1:I$1001,8,FALSE)</f>
        <v>No</v>
      </c>
    </row>
    <row r="883" spans="1:14" x14ac:dyDescent="0.3">
      <c r="A883" s="2" t="s">
        <v>5472</v>
      </c>
      <c r="B883" s="17">
        <v>44286</v>
      </c>
      <c r="C883" s="2" t="s">
        <v>5473</v>
      </c>
      <c r="D883" s="7" t="s">
        <v>6167</v>
      </c>
      <c r="E883" s="2">
        <v>6</v>
      </c>
      <c r="F883" s="2" t="str">
        <f>VLOOKUP(C883,customers!A$1:I$1001,2,FALSE)</f>
        <v>Bobbe Castagneto</v>
      </c>
      <c r="G883" s="2" t="str">
        <f>IF(VLOOKUP(C883,customers!A$1:I$1001,3,FALSE)=0," ",VLOOKUP(C883,customers!A$1:I$1001,3,FALSE))</f>
        <v xml:space="preserve"> </v>
      </c>
      <c r="H883" s="2" t="str">
        <f>VLOOKUP(C883,customers!A$1:I$1001,7,FALSE)</f>
        <v>United States</v>
      </c>
      <c r="I883" s="26" t="str">
        <f>IF(INDEX(products!$A$1:$G$49,MATCH(orders!$D883,products!$A$1:$A$49,0),MATCH(orders!I$1,products!$A$1:$G$1,0))="Rob","Robusta",IF(INDEX(products!$A$1:$G$49,MATCH(orders!$D883,products!$A$1:$A$49,0),MATCH(orders!I$1,products!$A$1:$G$1,0))="Exc","Excelsa",IF(INDEX(products!$A$1:$G$49,MATCH(orders!$D883,products!$A$1:$A$49,0),MATCH(orders!I$1,products!$A$1:$G$1,0))="Ara","Arabica","Liberica")))</f>
        <v>Arabica</v>
      </c>
      <c r="J883" s="26" t="str">
        <f>IF(INDEX(products!$A$1:$G$49,MATCH(orders!$D883,products!$A$1:$A$49,0),MATCH(orders!J$1,products!$A$1:$G$1,0))="M","Medium",IF(INDEX(products!$A$1:$G$49,MATCH(orders!$D883,products!$A$1:$A$49,0),MATCH(orders!J$1,products!$A$1:$G$1,0))="L","Light","Dark"))</f>
        <v>Light</v>
      </c>
      <c r="K883" s="27">
        <f>INDEX(products!$A$1:$G$49,MATCH(orders!$D883,products!$A$1:$A$49,0),MATCH(orders!K$1,products!$A$1:$G$1,0))</f>
        <v>0.2</v>
      </c>
      <c r="L883" s="28">
        <f>INDEX(products!$A$1:$G$49,MATCH(orders!$D883,products!$A$1:$A$49,0),MATCH(orders!L$1,products!$A$1:$G$1,0))</f>
        <v>3.8849999999999998</v>
      </c>
      <c r="M883" s="21">
        <f>E883*L883</f>
        <v>23.31</v>
      </c>
      <c r="N883" s="7" t="str">
        <f>VLOOKUP(orders!$F883,customers!B$1:I$1001,8,FALSE)</f>
        <v>Yes</v>
      </c>
    </row>
    <row r="884" spans="1:14" x14ac:dyDescent="0.3">
      <c r="A884" s="12" t="s">
        <v>5477</v>
      </c>
      <c r="B884" s="18">
        <v>43647</v>
      </c>
      <c r="C884" s="12" t="s">
        <v>5526</v>
      </c>
      <c r="D884" s="6" t="s">
        <v>6168</v>
      </c>
      <c r="E884" s="12">
        <v>5</v>
      </c>
      <c r="F884" s="12" t="str">
        <f>VLOOKUP(C884,customers!A$1:I$1001,2,FALSE)</f>
        <v>Kippie Marrison</v>
      </c>
      <c r="G884" s="12" t="str">
        <f>IF(VLOOKUP(C884,customers!A$1:I$1001,3,FALSE)=0," ",VLOOKUP(C884,customers!A$1:I$1001,3,FALSE))</f>
        <v>kmarrisonoq@dropbox.com</v>
      </c>
      <c r="H884" s="12" t="str">
        <f>VLOOKUP(C884,customers!A$1:I$1001,7,FALSE)</f>
        <v>United States</v>
      </c>
      <c r="I884" s="15" t="str">
        <f>IF(INDEX(products!$A$1:$G$49,MATCH(orders!$D884,products!$A$1:$A$49,0),MATCH(orders!I$1,products!$A$1:$G$1,0))="Rob","Robusta",IF(INDEX(products!$A$1:$G$49,MATCH(orders!$D884,products!$A$1:$A$49,0),MATCH(orders!I$1,products!$A$1:$G$1,0))="Exc","Excelsa",IF(INDEX(products!$A$1:$G$49,MATCH(orders!$D884,products!$A$1:$A$49,0),MATCH(orders!I$1,products!$A$1:$G$1,0))="Ara","Arabica","Liberica")))</f>
        <v>Arabica</v>
      </c>
      <c r="J884" s="15" t="str">
        <f>IF(INDEX(products!$A$1:$G$49,MATCH(orders!$D884,products!$A$1:$A$49,0),MATCH(orders!J$1,products!$A$1:$G$1,0))="M","Medium",IF(INDEX(products!$A$1:$G$49,MATCH(orders!$D884,products!$A$1:$A$49,0),MATCH(orders!J$1,products!$A$1:$G$1,0))="L","Light","Dark"))</f>
        <v>Dark</v>
      </c>
      <c r="K884" s="24">
        <f>INDEX(products!$A$1:$G$49,MATCH(orders!$D884,products!$A$1:$A$49,0),MATCH(orders!K$1,products!$A$1:$G$1,0))</f>
        <v>2.5</v>
      </c>
      <c r="L884" s="25">
        <f>INDEX(products!$A$1:$G$49,MATCH(orders!$D884,products!$A$1:$A$49,0),MATCH(orders!L$1,products!$A$1:$G$1,0))</f>
        <v>22.884999999999998</v>
      </c>
      <c r="M884" s="22">
        <f>E884*L884</f>
        <v>114.42499999999998</v>
      </c>
      <c r="N884" s="6" t="str">
        <f>VLOOKUP(orders!$F884,customers!B$1:I$1001,8,FALSE)</f>
        <v>Yes</v>
      </c>
    </row>
    <row r="885" spans="1:14" x14ac:dyDescent="0.3">
      <c r="A885" s="2" t="s">
        <v>5483</v>
      </c>
      <c r="B885" s="17">
        <v>43956</v>
      </c>
      <c r="C885" s="2" t="s">
        <v>5484</v>
      </c>
      <c r="D885" s="7" t="s">
        <v>6175</v>
      </c>
      <c r="E885" s="2">
        <v>3</v>
      </c>
      <c r="F885" s="2" t="str">
        <f>VLOOKUP(C885,customers!A$1:I$1001,2,FALSE)</f>
        <v>Lindon Agnolo</v>
      </c>
      <c r="G885" s="2" t="str">
        <f>IF(VLOOKUP(C885,customers!A$1:I$1001,3,FALSE)=0," ",VLOOKUP(C885,customers!A$1:I$1001,3,FALSE))</f>
        <v>lagnolooj@pinterest.com</v>
      </c>
      <c r="H885" s="2" t="str">
        <f>VLOOKUP(C885,customers!A$1:I$1001,7,FALSE)</f>
        <v>United States</v>
      </c>
      <c r="I885" s="26" t="str">
        <f>IF(INDEX(products!$A$1:$G$49,MATCH(orders!$D885,products!$A$1:$A$49,0),MATCH(orders!I$1,products!$A$1:$G$1,0))="Rob","Robusta",IF(INDEX(products!$A$1:$G$49,MATCH(orders!$D885,products!$A$1:$A$49,0),MATCH(orders!I$1,products!$A$1:$G$1,0))="Exc","Excelsa",IF(INDEX(products!$A$1:$G$49,MATCH(orders!$D885,products!$A$1:$A$49,0),MATCH(orders!I$1,products!$A$1:$G$1,0))="Ara","Arabica","Liberica")))</f>
        <v>Arabica</v>
      </c>
      <c r="J885" s="26" t="str">
        <f>IF(INDEX(products!$A$1:$G$49,MATCH(orders!$D885,products!$A$1:$A$49,0),MATCH(orders!J$1,products!$A$1:$G$1,0))="M","Medium",IF(INDEX(products!$A$1:$G$49,MATCH(orders!$D885,products!$A$1:$A$49,0),MATCH(orders!J$1,products!$A$1:$G$1,0))="L","Light","Dark"))</f>
        <v>Medium</v>
      </c>
      <c r="K885" s="27">
        <f>INDEX(products!$A$1:$G$49,MATCH(orders!$D885,products!$A$1:$A$49,0),MATCH(orders!K$1,products!$A$1:$G$1,0))</f>
        <v>2.5</v>
      </c>
      <c r="L885" s="28">
        <f>INDEX(products!$A$1:$G$49,MATCH(orders!$D885,products!$A$1:$A$49,0),MATCH(orders!L$1,products!$A$1:$G$1,0))</f>
        <v>25.874999999999996</v>
      </c>
      <c r="M885" s="21">
        <f>E885*L885</f>
        <v>77.624999999999986</v>
      </c>
      <c r="N885" s="7" t="str">
        <f>VLOOKUP(orders!$F885,customers!B$1:I$1001,8,FALSE)</f>
        <v>Yes</v>
      </c>
    </row>
    <row r="886" spans="1:14" x14ac:dyDescent="0.3">
      <c r="A886" s="12" t="s">
        <v>5489</v>
      </c>
      <c r="B886" s="18">
        <v>43941</v>
      </c>
      <c r="C886" s="12" t="s">
        <v>5490</v>
      </c>
      <c r="D886" s="6" t="s">
        <v>6172</v>
      </c>
      <c r="E886" s="12">
        <v>1</v>
      </c>
      <c r="F886" s="12" t="str">
        <f>VLOOKUP(C886,customers!A$1:I$1001,2,FALSE)</f>
        <v>Delainey Kiddy</v>
      </c>
      <c r="G886" s="12" t="str">
        <f>IF(VLOOKUP(C886,customers!A$1:I$1001,3,FALSE)=0," ",VLOOKUP(C886,customers!A$1:I$1001,3,FALSE))</f>
        <v>dkiddyok@fda.gov</v>
      </c>
      <c r="H886" s="12" t="str">
        <f>VLOOKUP(C886,customers!A$1:I$1001,7,FALSE)</f>
        <v>United States</v>
      </c>
      <c r="I886" s="15" t="str">
        <f>IF(INDEX(products!$A$1:$G$49,MATCH(orders!$D886,products!$A$1:$A$49,0),MATCH(orders!I$1,products!$A$1:$G$1,0))="Rob","Robusta",IF(INDEX(products!$A$1:$G$49,MATCH(orders!$D886,products!$A$1:$A$49,0),MATCH(orders!I$1,products!$A$1:$G$1,0))="Exc","Excelsa",IF(INDEX(products!$A$1:$G$49,MATCH(orders!$D886,products!$A$1:$A$49,0),MATCH(orders!I$1,products!$A$1:$G$1,0))="Ara","Arabica","Liberica")))</f>
        <v>Robusta</v>
      </c>
      <c r="J886" s="15" t="str">
        <f>IF(INDEX(products!$A$1:$G$49,MATCH(orders!$D886,products!$A$1:$A$49,0),MATCH(orders!J$1,products!$A$1:$G$1,0))="M","Medium",IF(INDEX(products!$A$1:$G$49,MATCH(orders!$D886,products!$A$1:$A$49,0),MATCH(orders!J$1,products!$A$1:$G$1,0))="L","Light","Dark"))</f>
        <v>Dark</v>
      </c>
      <c r="K886" s="24">
        <f>INDEX(products!$A$1:$G$49,MATCH(orders!$D886,products!$A$1:$A$49,0),MATCH(orders!K$1,products!$A$1:$G$1,0))</f>
        <v>0.5</v>
      </c>
      <c r="L886" s="25">
        <f>INDEX(products!$A$1:$G$49,MATCH(orders!$D886,products!$A$1:$A$49,0),MATCH(orders!L$1,products!$A$1:$G$1,0))</f>
        <v>5.3699999999999992</v>
      </c>
      <c r="M886" s="22">
        <f>E886*L886</f>
        <v>5.3699999999999992</v>
      </c>
      <c r="N886" s="6" t="str">
        <f>VLOOKUP(orders!$F886,customers!B$1:I$1001,8,FALSE)</f>
        <v>Yes</v>
      </c>
    </row>
    <row r="887" spans="1:14" x14ac:dyDescent="0.3">
      <c r="A887" s="2" t="s">
        <v>5495</v>
      </c>
      <c r="B887" s="17">
        <v>43664</v>
      </c>
      <c r="C887" s="2" t="s">
        <v>5496</v>
      </c>
      <c r="D887" s="7" t="s">
        <v>6149</v>
      </c>
      <c r="E887" s="2">
        <v>6</v>
      </c>
      <c r="F887" s="2" t="str">
        <f>VLOOKUP(C887,customers!A$1:I$1001,2,FALSE)</f>
        <v>Helli Petroulis</v>
      </c>
      <c r="G887" s="2" t="str">
        <f>IF(VLOOKUP(C887,customers!A$1:I$1001,3,FALSE)=0," ",VLOOKUP(C887,customers!A$1:I$1001,3,FALSE))</f>
        <v>hpetroulisol@state.tx.us</v>
      </c>
      <c r="H887" s="2" t="str">
        <f>VLOOKUP(C887,customers!A$1:I$1001,7,FALSE)</f>
        <v>Ireland</v>
      </c>
      <c r="I887" s="26" t="str">
        <f>IF(INDEX(products!$A$1:$G$49,MATCH(orders!$D887,products!$A$1:$A$49,0),MATCH(orders!I$1,products!$A$1:$G$1,0))="Rob","Robusta",IF(INDEX(products!$A$1:$G$49,MATCH(orders!$D887,products!$A$1:$A$49,0),MATCH(orders!I$1,products!$A$1:$G$1,0))="Exc","Excelsa",IF(INDEX(products!$A$1:$G$49,MATCH(orders!$D887,products!$A$1:$A$49,0),MATCH(orders!I$1,products!$A$1:$G$1,0))="Ara","Arabica","Liberica")))</f>
        <v>Robusta</v>
      </c>
      <c r="J887" s="26" t="str">
        <f>IF(INDEX(products!$A$1:$G$49,MATCH(orders!$D887,products!$A$1:$A$49,0),MATCH(orders!J$1,products!$A$1:$G$1,0))="M","Medium",IF(INDEX(products!$A$1:$G$49,MATCH(orders!$D887,products!$A$1:$A$49,0),MATCH(orders!J$1,products!$A$1:$G$1,0))="L","Light","Dark"))</f>
        <v>Dark</v>
      </c>
      <c r="K887" s="27">
        <f>INDEX(products!$A$1:$G$49,MATCH(orders!$D887,products!$A$1:$A$49,0),MATCH(orders!K$1,products!$A$1:$G$1,0))</f>
        <v>2.5</v>
      </c>
      <c r="L887" s="28">
        <f>INDEX(products!$A$1:$G$49,MATCH(orders!$D887,products!$A$1:$A$49,0),MATCH(orders!L$1,products!$A$1:$G$1,0))</f>
        <v>20.584999999999997</v>
      </c>
      <c r="M887" s="21">
        <f>E887*L887</f>
        <v>123.50999999999999</v>
      </c>
      <c r="N887" s="7" t="str">
        <f>VLOOKUP(orders!$F887,customers!B$1:I$1001,8,FALSE)</f>
        <v>No</v>
      </c>
    </row>
    <row r="888" spans="1:14" x14ac:dyDescent="0.3">
      <c r="A888" s="12" t="s">
        <v>5501</v>
      </c>
      <c r="B888" s="18">
        <v>44518</v>
      </c>
      <c r="C888" s="12" t="s">
        <v>5502</v>
      </c>
      <c r="D888" s="6" t="s">
        <v>6160</v>
      </c>
      <c r="E888" s="12">
        <v>2</v>
      </c>
      <c r="F888" s="12" t="str">
        <f>VLOOKUP(C888,customers!A$1:I$1001,2,FALSE)</f>
        <v>Marty Scholl</v>
      </c>
      <c r="G888" s="12" t="str">
        <f>IF(VLOOKUP(C888,customers!A$1:I$1001,3,FALSE)=0," ",VLOOKUP(C888,customers!A$1:I$1001,3,FALSE))</f>
        <v>mschollom@taobao.com</v>
      </c>
      <c r="H888" s="12" t="str">
        <f>VLOOKUP(C888,customers!A$1:I$1001,7,FALSE)</f>
        <v>United States</v>
      </c>
      <c r="I888" s="15" t="str">
        <f>IF(INDEX(products!$A$1:$G$49,MATCH(orders!$D888,products!$A$1:$A$49,0),MATCH(orders!I$1,products!$A$1:$G$1,0))="Rob","Robusta",IF(INDEX(products!$A$1:$G$49,MATCH(orders!$D888,products!$A$1:$A$49,0),MATCH(orders!I$1,products!$A$1:$G$1,0))="Exc","Excelsa",IF(INDEX(products!$A$1:$G$49,MATCH(orders!$D888,products!$A$1:$A$49,0),MATCH(orders!I$1,products!$A$1:$G$1,0))="Ara","Arabica","Liberica")))</f>
        <v>Liberica</v>
      </c>
      <c r="J888" s="15" t="str">
        <f>IF(INDEX(products!$A$1:$G$49,MATCH(orders!$D888,products!$A$1:$A$49,0),MATCH(orders!J$1,products!$A$1:$G$1,0))="M","Medium",IF(INDEX(products!$A$1:$G$49,MATCH(orders!$D888,products!$A$1:$A$49,0),MATCH(orders!J$1,products!$A$1:$G$1,0))="L","Light","Dark"))</f>
        <v>Medium</v>
      </c>
      <c r="K888" s="24">
        <f>INDEX(products!$A$1:$G$49,MATCH(orders!$D888,products!$A$1:$A$49,0),MATCH(orders!K$1,products!$A$1:$G$1,0))</f>
        <v>0.5</v>
      </c>
      <c r="L888" s="25">
        <f>INDEX(products!$A$1:$G$49,MATCH(orders!$D888,products!$A$1:$A$49,0),MATCH(orders!L$1,products!$A$1:$G$1,0))</f>
        <v>8.73</v>
      </c>
      <c r="M888" s="22">
        <f>E888*L888</f>
        <v>17.46</v>
      </c>
      <c r="N888" s="6" t="str">
        <f>VLOOKUP(orders!$F888,customers!B$1:I$1001,8,FALSE)</f>
        <v>No</v>
      </c>
    </row>
    <row r="889" spans="1:14" x14ac:dyDescent="0.3">
      <c r="A889" s="2" t="s">
        <v>5507</v>
      </c>
      <c r="B889" s="17">
        <v>44002</v>
      </c>
      <c r="C889" s="2" t="s">
        <v>5508</v>
      </c>
      <c r="D889" s="7" t="s">
        <v>6184</v>
      </c>
      <c r="E889" s="2">
        <v>3</v>
      </c>
      <c r="F889" s="2" t="str">
        <f>VLOOKUP(C889,customers!A$1:I$1001,2,FALSE)</f>
        <v>Kienan Ferson</v>
      </c>
      <c r="G889" s="2" t="str">
        <f>IF(VLOOKUP(C889,customers!A$1:I$1001,3,FALSE)=0," ",VLOOKUP(C889,customers!A$1:I$1001,3,FALSE))</f>
        <v>kfersonon@g.co</v>
      </c>
      <c r="H889" s="2" t="str">
        <f>VLOOKUP(C889,customers!A$1:I$1001,7,FALSE)</f>
        <v>United States</v>
      </c>
      <c r="I889" s="26" t="str">
        <f>IF(INDEX(products!$A$1:$G$49,MATCH(orders!$D889,products!$A$1:$A$49,0),MATCH(orders!I$1,products!$A$1:$G$1,0))="Rob","Robusta",IF(INDEX(products!$A$1:$G$49,MATCH(orders!$D889,products!$A$1:$A$49,0),MATCH(orders!I$1,products!$A$1:$G$1,0))="Exc","Excelsa",IF(INDEX(products!$A$1:$G$49,MATCH(orders!$D889,products!$A$1:$A$49,0),MATCH(orders!I$1,products!$A$1:$G$1,0))="Ara","Arabica","Liberica")))</f>
        <v>Excelsa</v>
      </c>
      <c r="J889" s="26" t="str">
        <f>IF(INDEX(products!$A$1:$G$49,MATCH(orders!$D889,products!$A$1:$A$49,0),MATCH(orders!J$1,products!$A$1:$G$1,0))="M","Medium",IF(INDEX(products!$A$1:$G$49,MATCH(orders!$D889,products!$A$1:$A$49,0),MATCH(orders!J$1,products!$A$1:$G$1,0))="L","Light","Dark"))</f>
        <v>Light</v>
      </c>
      <c r="K889" s="27">
        <f>INDEX(products!$A$1:$G$49,MATCH(orders!$D889,products!$A$1:$A$49,0),MATCH(orders!K$1,products!$A$1:$G$1,0))</f>
        <v>0.2</v>
      </c>
      <c r="L889" s="28">
        <f>INDEX(products!$A$1:$G$49,MATCH(orders!$D889,products!$A$1:$A$49,0),MATCH(orders!L$1,products!$A$1:$G$1,0))</f>
        <v>4.4550000000000001</v>
      </c>
      <c r="M889" s="21">
        <f>E889*L889</f>
        <v>13.365</v>
      </c>
      <c r="N889" s="7" t="str">
        <f>VLOOKUP(orders!$F889,customers!B$1:I$1001,8,FALSE)</f>
        <v>No</v>
      </c>
    </row>
    <row r="890" spans="1:14" x14ac:dyDescent="0.3">
      <c r="A890" s="12" t="s">
        <v>5513</v>
      </c>
      <c r="B890" s="18">
        <v>44292</v>
      </c>
      <c r="C890" s="12" t="s">
        <v>5514</v>
      </c>
      <c r="D890" s="6" t="s">
        <v>6167</v>
      </c>
      <c r="E890" s="12">
        <v>2</v>
      </c>
      <c r="F890" s="12" t="str">
        <f>VLOOKUP(C890,customers!A$1:I$1001,2,FALSE)</f>
        <v>Blake Kelloway</v>
      </c>
      <c r="G890" s="12" t="str">
        <f>IF(VLOOKUP(C890,customers!A$1:I$1001,3,FALSE)=0," ",VLOOKUP(C890,customers!A$1:I$1001,3,FALSE))</f>
        <v>bkellowayoo@omniture.com</v>
      </c>
      <c r="H890" s="12" t="str">
        <f>VLOOKUP(C890,customers!A$1:I$1001,7,FALSE)</f>
        <v>United States</v>
      </c>
      <c r="I890" s="15" t="str">
        <f>IF(INDEX(products!$A$1:$G$49,MATCH(orders!$D890,products!$A$1:$A$49,0),MATCH(orders!I$1,products!$A$1:$G$1,0))="Rob","Robusta",IF(INDEX(products!$A$1:$G$49,MATCH(orders!$D890,products!$A$1:$A$49,0),MATCH(orders!I$1,products!$A$1:$G$1,0))="Exc","Excelsa",IF(INDEX(products!$A$1:$G$49,MATCH(orders!$D890,products!$A$1:$A$49,0),MATCH(orders!I$1,products!$A$1:$G$1,0))="Ara","Arabica","Liberica")))</f>
        <v>Arabica</v>
      </c>
      <c r="J890" s="15" t="str">
        <f>IF(INDEX(products!$A$1:$G$49,MATCH(orders!$D890,products!$A$1:$A$49,0),MATCH(orders!J$1,products!$A$1:$G$1,0))="M","Medium",IF(INDEX(products!$A$1:$G$49,MATCH(orders!$D890,products!$A$1:$A$49,0),MATCH(orders!J$1,products!$A$1:$G$1,0))="L","Light","Dark"))</f>
        <v>Light</v>
      </c>
      <c r="K890" s="24">
        <f>INDEX(products!$A$1:$G$49,MATCH(orders!$D890,products!$A$1:$A$49,0),MATCH(orders!K$1,products!$A$1:$G$1,0))</f>
        <v>0.2</v>
      </c>
      <c r="L890" s="25">
        <f>INDEX(products!$A$1:$G$49,MATCH(orders!$D890,products!$A$1:$A$49,0),MATCH(orders!L$1,products!$A$1:$G$1,0))</f>
        <v>3.8849999999999998</v>
      </c>
      <c r="M890" s="22">
        <f>E890*L890</f>
        <v>7.77</v>
      </c>
      <c r="N890" s="6" t="str">
        <f>VLOOKUP(orders!$F890,customers!B$1:I$1001,8,FALSE)</f>
        <v>Yes</v>
      </c>
    </row>
    <row r="891" spans="1:14" x14ac:dyDescent="0.3">
      <c r="A891" s="2" t="s">
        <v>5519</v>
      </c>
      <c r="B891" s="17">
        <v>43633</v>
      </c>
      <c r="C891" s="2" t="s">
        <v>5520</v>
      </c>
      <c r="D891" s="7" t="s">
        <v>6163</v>
      </c>
      <c r="E891" s="2">
        <v>1</v>
      </c>
      <c r="F891" s="2" t="str">
        <f>VLOOKUP(C891,customers!A$1:I$1001,2,FALSE)</f>
        <v>Scarlett Oliffe</v>
      </c>
      <c r="G891" s="2" t="str">
        <f>IF(VLOOKUP(C891,customers!A$1:I$1001,3,FALSE)=0," ",VLOOKUP(C891,customers!A$1:I$1001,3,FALSE))</f>
        <v>soliffeop@yellowbook.com</v>
      </c>
      <c r="H891" s="2" t="str">
        <f>VLOOKUP(C891,customers!A$1:I$1001,7,FALSE)</f>
        <v>United States</v>
      </c>
      <c r="I891" s="26" t="str">
        <f>IF(INDEX(products!$A$1:$G$49,MATCH(orders!$D891,products!$A$1:$A$49,0),MATCH(orders!I$1,products!$A$1:$G$1,0))="Rob","Robusta",IF(INDEX(products!$A$1:$G$49,MATCH(orders!$D891,products!$A$1:$A$49,0),MATCH(orders!I$1,products!$A$1:$G$1,0))="Exc","Excelsa",IF(INDEX(products!$A$1:$G$49,MATCH(orders!$D891,products!$A$1:$A$49,0),MATCH(orders!I$1,products!$A$1:$G$1,0))="Ara","Arabica","Liberica")))</f>
        <v>Robusta</v>
      </c>
      <c r="J891" s="26" t="str">
        <f>IF(INDEX(products!$A$1:$G$49,MATCH(orders!$D891,products!$A$1:$A$49,0),MATCH(orders!J$1,products!$A$1:$G$1,0))="M","Medium",IF(INDEX(products!$A$1:$G$49,MATCH(orders!$D891,products!$A$1:$A$49,0),MATCH(orders!J$1,products!$A$1:$G$1,0))="L","Light","Dark"))</f>
        <v>Dark</v>
      </c>
      <c r="K891" s="27">
        <f>INDEX(products!$A$1:$G$49,MATCH(orders!$D891,products!$A$1:$A$49,0),MATCH(orders!K$1,products!$A$1:$G$1,0))</f>
        <v>0.2</v>
      </c>
      <c r="L891" s="28">
        <f>INDEX(products!$A$1:$G$49,MATCH(orders!$D891,products!$A$1:$A$49,0),MATCH(orders!L$1,products!$A$1:$G$1,0))</f>
        <v>2.6849999999999996</v>
      </c>
      <c r="M891" s="21">
        <f>E891*L891</f>
        <v>2.6849999999999996</v>
      </c>
      <c r="N891" s="7" t="str">
        <f>VLOOKUP(orders!$F891,customers!B$1:I$1001,8,FALSE)</f>
        <v>Yes</v>
      </c>
    </row>
    <row r="892" spans="1:14" x14ac:dyDescent="0.3">
      <c r="A892" s="12" t="s">
        <v>5525</v>
      </c>
      <c r="B892" s="18">
        <v>44646</v>
      </c>
      <c r="C892" s="12" t="s">
        <v>5526</v>
      </c>
      <c r="D892" s="6" t="s">
        <v>6149</v>
      </c>
      <c r="E892" s="12">
        <v>1</v>
      </c>
      <c r="F892" s="12" t="str">
        <f>VLOOKUP(C892,customers!A$1:I$1001,2,FALSE)</f>
        <v>Kippie Marrison</v>
      </c>
      <c r="G892" s="12" t="str">
        <f>IF(VLOOKUP(C892,customers!A$1:I$1001,3,FALSE)=0," ",VLOOKUP(C892,customers!A$1:I$1001,3,FALSE))</f>
        <v>kmarrisonoq@dropbox.com</v>
      </c>
      <c r="H892" s="12" t="str">
        <f>VLOOKUP(C892,customers!A$1:I$1001,7,FALSE)</f>
        <v>United States</v>
      </c>
      <c r="I892" s="15" t="str">
        <f>IF(INDEX(products!$A$1:$G$49,MATCH(orders!$D892,products!$A$1:$A$49,0),MATCH(orders!I$1,products!$A$1:$G$1,0))="Rob","Robusta",IF(INDEX(products!$A$1:$G$49,MATCH(orders!$D892,products!$A$1:$A$49,0),MATCH(orders!I$1,products!$A$1:$G$1,0))="Exc","Excelsa",IF(INDEX(products!$A$1:$G$49,MATCH(orders!$D892,products!$A$1:$A$49,0),MATCH(orders!I$1,products!$A$1:$G$1,0))="Ara","Arabica","Liberica")))</f>
        <v>Robusta</v>
      </c>
      <c r="J892" s="15" t="str">
        <f>IF(INDEX(products!$A$1:$G$49,MATCH(orders!$D892,products!$A$1:$A$49,0),MATCH(orders!J$1,products!$A$1:$G$1,0))="M","Medium",IF(INDEX(products!$A$1:$G$49,MATCH(orders!$D892,products!$A$1:$A$49,0),MATCH(orders!J$1,products!$A$1:$G$1,0))="L","Light","Dark"))</f>
        <v>Dark</v>
      </c>
      <c r="K892" s="24">
        <f>INDEX(products!$A$1:$G$49,MATCH(orders!$D892,products!$A$1:$A$49,0),MATCH(orders!K$1,products!$A$1:$G$1,0))</f>
        <v>2.5</v>
      </c>
      <c r="L892" s="25">
        <f>INDEX(products!$A$1:$G$49,MATCH(orders!$D892,products!$A$1:$A$49,0),MATCH(orders!L$1,products!$A$1:$G$1,0))</f>
        <v>20.584999999999997</v>
      </c>
      <c r="M892" s="22">
        <f>E892*L892</f>
        <v>20.584999999999997</v>
      </c>
      <c r="N892" s="6" t="str">
        <f>VLOOKUP(orders!$F892,customers!B$1:I$1001,8,FALSE)</f>
        <v>Yes</v>
      </c>
    </row>
    <row r="893" spans="1:14" x14ac:dyDescent="0.3">
      <c r="A893" s="2" t="s">
        <v>5531</v>
      </c>
      <c r="B893" s="17">
        <v>44469</v>
      </c>
      <c r="C893" s="2" t="s">
        <v>5532</v>
      </c>
      <c r="D893" s="7" t="s">
        <v>6168</v>
      </c>
      <c r="E893" s="2">
        <v>5</v>
      </c>
      <c r="F893" s="2" t="str">
        <f>VLOOKUP(C893,customers!A$1:I$1001,2,FALSE)</f>
        <v>Celestia Dolohunty</v>
      </c>
      <c r="G893" s="2" t="str">
        <f>IF(VLOOKUP(C893,customers!A$1:I$1001,3,FALSE)=0," ",VLOOKUP(C893,customers!A$1:I$1001,3,FALSE))</f>
        <v>cdolohuntyor@dailymail.co.uk</v>
      </c>
      <c r="H893" s="2" t="str">
        <f>VLOOKUP(C893,customers!A$1:I$1001,7,FALSE)</f>
        <v>United States</v>
      </c>
      <c r="I893" s="26" t="str">
        <f>IF(INDEX(products!$A$1:$G$49,MATCH(orders!$D893,products!$A$1:$A$49,0),MATCH(orders!I$1,products!$A$1:$G$1,0))="Rob","Robusta",IF(INDEX(products!$A$1:$G$49,MATCH(orders!$D893,products!$A$1:$A$49,0),MATCH(orders!I$1,products!$A$1:$G$1,0))="Exc","Excelsa",IF(INDEX(products!$A$1:$G$49,MATCH(orders!$D893,products!$A$1:$A$49,0),MATCH(orders!I$1,products!$A$1:$G$1,0))="Ara","Arabica","Liberica")))</f>
        <v>Arabica</v>
      </c>
      <c r="J893" s="26" t="str">
        <f>IF(INDEX(products!$A$1:$G$49,MATCH(orders!$D893,products!$A$1:$A$49,0),MATCH(orders!J$1,products!$A$1:$G$1,0))="M","Medium",IF(INDEX(products!$A$1:$G$49,MATCH(orders!$D893,products!$A$1:$A$49,0),MATCH(orders!J$1,products!$A$1:$G$1,0))="L","Light","Dark"))</f>
        <v>Dark</v>
      </c>
      <c r="K893" s="27">
        <f>INDEX(products!$A$1:$G$49,MATCH(orders!$D893,products!$A$1:$A$49,0),MATCH(orders!K$1,products!$A$1:$G$1,0))</f>
        <v>2.5</v>
      </c>
      <c r="L893" s="28">
        <f>INDEX(products!$A$1:$G$49,MATCH(orders!$D893,products!$A$1:$A$49,0),MATCH(orders!L$1,products!$A$1:$G$1,0))</f>
        <v>22.884999999999998</v>
      </c>
      <c r="M893" s="21">
        <f>E893*L893</f>
        <v>114.42499999999998</v>
      </c>
      <c r="N893" s="7" t="str">
        <f>VLOOKUP(orders!$F893,customers!B$1:I$1001,8,FALSE)</f>
        <v>Yes</v>
      </c>
    </row>
    <row r="894" spans="1:14" x14ac:dyDescent="0.3">
      <c r="A894" s="12" t="s">
        <v>5537</v>
      </c>
      <c r="B894" s="18">
        <v>43635</v>
      </c>
      <c r="C894" s="12" t="s">
        <v>5538</v>
      </c>
      <c r="D894" s="6" t="s">
        <v>6156</v>
      </c>
      <c r="E894" s="12">
        <v>5</v>
      </c>
      <c r="F894" s="12" t="str">
        <f>VLOOKUP(C894,customers!A$1:I$1001,2,FALSE)</f>
        <v>Patsy Vasilenko</v>
      </c>
      <c r="G894" s="12" t="str">
        <f>IF(VLOOKUP(C894,customers!A$1:I$1001,3,FALSE)=0," ",VLOOKUP(C894,customers!A$1:I$1001,3,FALSE))</f>
        <v>pvasilenkoos@addtoany.com</v>
      </c>
      <c r="H894" s="12" t="str">
        <f>VLOOKUP(C894,customers!A$1:I$1001,7,FALSE)</f>
        <v>United Kingdom</v>
      </c>
      <c r="I894" s="15" t="str">
        <f>IF(INDEX(products!$A$1:$G$49,MATCH(orders!$D894,products!$A$1:$A$49,0),MATCH(orders!I$1,products!$A$1:$G$1,0))="Rob","Robusta",IF(INDEX(products!$A$1:$G$49,MATCH(orders!$D894,products!$A$1:$A$49,0),MATCH(orders!I$1,products!$A$1:$G$1,0))="Exc","Excelsa",IF(INDEX(products!$A$1:$G$49,MATCH(orders!$D894,products!$A$1:$A$49,0),MATCH(orders!I$1,products!$A$1:$G$1,0))="Ara","Arabica","Liberica")))</f>
        <v>Excelsa</v>
      </c>
      <c r="J894" s="15" t="str">
        <f>IF(INDEX(products!$A$1:$G$49,MATCH(orders!$D894,products!$A$1:$A$49,0),MATCH(orders!J$1,products!$A$1:$G$1,0))="M","Medium",IF(INDEX(products!$A$1:$G$49,MATCH(orders!$D894,products!$A$1:$A$49,0),MATCH(orders!J$1,products!$A$1:$G$1,0))="L","Light","Dark"))</f>
        <v>Medium</v>
      </c>
      <c r="K894" s="24">
        <f>INDEX(products!$A$1:$G$49,MATCH(orders!$D894,products!$A$1:$A$49,0),MATCH(orders!K$1,products!$A$1:$G$1,0))</f>
        <v>0.2</v>
      </c>
      <c r="L894" s="25">
        <f>INDEX(products!$A$1:$G$49,MATCH(orders!$D894,products!$A$1:$A$49,0),MATCH(orders!L$1,products!$A$1:$G$1,0))</f>
        <v>4.125</v>
      </c>
      <c r="M894" s="22">
        <f>E894*L894</f>
        <v>20.625</v>
      </c>
      <c r="N894" s="6" t="str">
        <f>VLOOKUP(orders!$F894,customers!B$1:I$1001,8,FALSE)</f>
        <v>No</v>
      </c>
    </row>
    <row r="895" spans="1:14" x14ac:dyDescent="0.3">
      <c r="A895" s="2" t="s">
        <v>5543</v>
      </c>
      <c r="B895" s="17">
        <v>44651</v>
      </c>
      <c r="C895" s="2" t="s">
        <v>5544</v>
      </c>
      <c r="D895" s="7" t="s">
        <v>6161</v>
      </c>
      <c r="E895" s="2">
        <v>6</v>
      </c>
      <c r="F895" s="2" t="str">
        <f>VLOOKUP(C895,customers!A$1:I$1001,2,FALSE)</f>
        <v>Raphaela Schankelborg</v>
      </c>
      <c r="G895" s="2" t="str">
        <f>IF(VLOOKUP(C895,customers!A$1:I$1001,3,FALSE)=0," ",VLOOKUP(C895,customers!A$1:I$1001,3,FALSE))</f>
        <v>rschankelborgot@ameblo.jp</v>
      </c>
      <c r="H895" s="2" t="str">
        <f>VLOOKUP(C895,customers!A$1:I$1001,7,FALSE)</f>
        <v>United States</v>
      </c>
      <c r="I895" s="26" t="str">
        <f>IF(INDEX(products!$A$1:$G$49,MATCH(orders!$D895,products!$A$1:$A$49,0),MATCH(orders!I$1,products!$A$1:$G$1,0))="Rob","Robusta",IF(INDEX(products!$A$1:$G$49,MATCH(orders!$D895,products!$A$1:$A$49,0),MATCH(orders!I$1,products!$A$1:$G$1,0))="Exc","Excelsa",IF(INDEX(products!$A$1:$G$49,MATCH(orders!$D895,products!$A$1:$A$49,0),MATCH(orders!I$1,products!$A$1:$G$1,0))="Ara","Arabica","Liberica")))</f>
        <v>Liberica</v>
      </c>
      <c r="J895" s="26" t="str">
        <f>IF(INDEX(products!$A$1:$G$49,MATCH(orders!$D895,products!$A$1:$A$49,0),MATCH(orders!J$1,products!$A$1:$G$1,0))="M","Medium",IF(INDEX(products!$A$1:$G$49,MATCH(orders!$D895,products!$A$1:$A$49,0),MATCH(orders!J$1,products!$A$1:$G$1,0))="L","Light","Dark"))</f>
        <v>Light</v>
      </c>
      <c r="K895" s="27">
        <f>INDEX(products!$A$1:$G$49,MATCH(orders!$D895,products!$A$1:$A$49,0),MATCH(orders!K$1,products!$A$1:$G$1,0))</f>
        <v>0.5</v>
      </c>
      <c r="L895" s="28">
        <f>INDEX(products!$A$1:$G$49,MATCH(orders!$D895,products!$A$1:$A$49,0),MATCH(orders!L$1,products!$A$1:$G$1,0))</f>
        <v>9.51</v>
      </c>
      <c r="M895" s="21">
        <f>E895*L895</f>
        <v>57.06</v>
      </c>
      <c r="N895" s="7" t="str">
        <f>VLOOKUP(orders!$F895,customers!B$1:I$1001,8,FALSE)</f>
        <v>Yes</v>
      </c>
    </row>
    <row r="896" spans="1:14" x14ac:dyDescent="0.3">
      <c r="A896" s="12" t="s">
        <v>5548</v>
      </c>
      <c r="B896" s="18">
        <v>44016</v>
      </c>
      <c r="C896" s="12" t="s">
        <v>5549</v>
      </c>
      <c r="D896" s="6" t="s">
        <v>6149</v>
      </c>
      <c r="E896" s="12">
        <v>4</v>
      </c>
      <c r="F896" s="12" t="str">
        <f>VLOOKUP(C896,customers!A$1:I$1001,2,FALSE)</f>
        <v>Sharity Wickens</v>
      </c>
      <c r="G896" s="12" t="str">
        <f>IF(VLOOKUP(C896,customers!A$1:I$1001,3,FALSE)=0," ",VLOOKUP(C896,customers!A$1:I$1001,3,FALSE))</f>
        <v xml:space="preserve"> </v>
      </c>
      <c r="H896" s="12" t="str">
        <f>VLOOKUP(C896,customers!A$1:I$1001,7,FALSE)</f>
        <v>Ireland</v>
      </c>
      <c r="I896" s="15" t="str">
        <f>IF(INDEX(products!$A$1:$G$49,MATCH(orders!$D896,products!$A$1:$A$49,0),MATCH(orders!I$1,products!$A$1:$G$1,0))="Rob","Robusta",IF(INDEX(products!$A$1:$G$49,MATCH(orders!$D896,products!$A$1:$A$49,0),MATCH(orders!I$1,products!$A$1:$G$1,0))="Exc","Excelsa",IF(INDEX(products!$A$1:$G$49,MATCH(orders!$D896,products!$A$1:$A$49,0),MATCH(orders!I$1,products!$A$1:$G$1,0))="Ara","Arabica","Liberica")))</f>
        <v>Robusta</v>
      </c>
      <c r="J896" s="15" t="str">
        <f>IF(INDEX(products!$A$1:$G$49,MATCH(orders!$D896,products!$A$1:$A$49,0),MATCH(orders!J$1,products!$A$1:$G$1,0))="M","Medium",IF(INDEX(products!$A$1:$G$49,MATCH(orders!$D896,products!$A$1:$A$49,0),MATCH(orders!J$1,products!$A$1:$G$1,0))="L","Light","Dark"))</f>
        <v>Dark</v>
      </c>
      <c r="K896" s="24">
        <f>INDEX(products!$A$1:$G$49,MATCH(orders!$D896,products!$A$1:$A$49,0),MATCH(orders!K$1,products!$A$1:$G$1,0))</f>
        <v>2.5</v>
      </c>
      <c r="L896" s="25">
        <f>INDEX(products!$A$1:$G$49,MATCH(orders!$D896,products!$A$1:$A$49,0),MATCH(orders!L$1,products!$A$1:$G$1,0))</f>
        <v>20.584999999999997</v>
      </c>
      <c r="M896" s="22">
        <f>E896*L896</f>
        <v>82.339999999999989</v>
      </c>
      <c r="N896" s="6" t="str">
        <f>VLOOKUP(orders!$F896,customers!B$1:I$1001,8,FALSE)</f>
        <v>Yes</v>
      </c>
    </row>
    <row r="897" spans="1:14" x14ac:dyDescent="0.3">
      <c r="A897" s="2" t="s">
        <v>5553</v>
      </c>
      <c r="B897" s="17">
        <v>44521</v>
      </c>
      <c r="C897" s="2" t="s">
        <v>5554</v>
      </c>
      <c r="D897" s="7" t="s">
        <v>6166</v>
      </c>
      <c r="E897" s="2">
        <v>5</v>
      </c>
      <c r="F897" s="2" t="str">
        <f>VLOOKUP(C897,customers!A$1:I$1001,2,FALSE)</f>
        <v>Derick Snow</v>
      </c>
      <c r="G897" s="2" t="str">
        <f>IF(VLOOKUP(C897,customers!A$1:I$1001,3,FALSE)=0," ",VLOOKUP(C897,customers!A$1:I$1001,3,FALSE))</f>
        <v xml:space="preserve"> </v>
      </c>
      <c r="H897" s="2" t="str">
        <f>VLOOKUP(C897,customers!A$1:I$1001,7,FALSE)</f>
        <v>United States</v>
      </c>
      <c r="I897" s="26" t="str">
        <f>IF(INDEX(products!$A$1:$G$49,MATCH(orders!$D897,products!$A$1:$A$49,0),MATCH(orders!I$1,products!$A$1:$G$1,0))="Rob","Robusta",IF(INDEX(products!$A$1:$G$49,MATCH(orders!$D897,products!$A$1:$A$49,0),MATCH(orders!I$1,products!$A$1:$G$1,0))="Exc","Excelsa",IF(INDEX(products!$A$1:$G$49,MATCH(orders!$D897,products!$A$1:$A$49,0),MATCH(orders!I$1,products!$A$1:$G$1,0))="Ara","Arabica","Liberica")))</f>
        <v>Excelsa</v>
      </c>
      <c r="J897" s="26" t="str">
        <f>IF(INDEX(products!$A$1:$G$49,MATCH(orders!$D897,products!$A$1:$A$49,0),MATCH(orders!J$1,products!$A$1:$G$1,0))="M","Medium",IF(INDEX(products!$A$1:$G$49,MATCH(orders!$D897,products!$A$1:$A$49,0),MATCH(orders!J$1,products!$A$1:$G$1,0))="L","Light","Dark"))</f>
        <v>Medium</v>
      </c>
      <c r="K897" s="27">
        <f>INDEX(products!$A$1:$G$49,MATCH(orders!$D897,products!$A$1:$A$49,0),MATCH(orders!K$1,products!$A$1:$G$1,0))</f>
        <v>2.5</v>
      </c>
      <c r="L897" s="28">
        <f>INDEX(products!$A$1:$G$49,MATCH(orders!$D897,products!$A$1:$A$49,0),MATCH(orders!L$1,products!$A$1:$G$1,0))</f>
        <v>31.624999999999996</v>
      </c>
      <c r="M897" s="21">
        <f>E897*L897</f>
        <v>158.12499999999997</v>
      </c>
      <c r="N897" s="7" t="str">
        <f>VLOOKUP(orders!$F897,customers!B$1:I$1001,8,FALSE)</f>
        <v>No</v>
      </c>
    </row>
    <row r="898" spans="1:14" x14ac:dyDescent="0.3">
      <c r="A898" s="12" t="s">
        <v>5558</v>
      </c>
      <c r="B898" s="18">
        <v>44347</v>
      </c>
      <c r="C898" s="12" t="s">
        <v>5559</v>
      </c>
      <c r="D898" s="6" t="s">
        <v>6172</v>
      </c>
      <c r="E898" s="12">
        <v>6</v>
      </c>
      <c r="F898" s="12" t="str">
        <f>VLOOKUP(C898,customers!A$1:I$1001,2,FALSE)</f>
        <v>Baxy Cargen</v>
      </c>
      <c r="G898" s="12" t="str">
        <f>IF(VLOOKUP(C898,customers!A$1:I$1001,3,FALSE)=0," ",VLOOKUP(C898,customers!A$1:I$1001,3,FALSE))</f>
        <v>bcargenow@geocities.jp</v>
      </c>
      <c r="H898" s="12" t="str">
        <f>VLOOKUP(C898,customers!A$1:I$1001,7,FALSE)</f>
        <v>United States</v>
      </c>
      <c r="I898" s="15" t="str">
        <f>IF(INDEX(products!$A$1:$G$49,MATCH(orders!$D898,products!$A$1:$A$49,0),MATCH(orders!I$1,products!$A$1:$G$1,0))="Rob","Robusta",IF(INDEX(products!$A$1:$G$49,MATCH(orders!$D898,products!$A$1:$A$49,0),MATCH(orders!I$1,products!$A$1:$G$1,0))="Exc","Excelsa",IF(INDEX(products!$A$1:$G$49,MATCH(orders!$D898,products!$A$1:$A$49,0),MATCH(orders!I$1,products!$A$1:$G$1,0))="Ara","Arabica","Liberica")))</f>
        <v>Robusta</v>
      </c>
      <c r="J898" s="15" t="str">
        <f>IF(INDEX(products!$A$1:$G$49,MATCH(orders!$D898,products!$A$1:$A$49,0),MATCH(orders!J$1,products!$A$1:$G$1,0))="M","Medium",IF(INDEX(products!$A$1:$G$49,MATCH(orders!$D898,products!$A$1:$A$49,0),MATCH(orders!J$1,products!$A$1:$G$1,0))="L","Light","Dark"))</f>
        <v>Dark</v>
      </c>
      <c r="K898" s="24">
        <f>INDEX(products!$A$1:$G$49,MATCH(orders!$D898,products!$A$1:$A$49,0),MATCH(orders!K$1,products!$A$1:$G$1,0))</f>
        <v>0.5</v>
      </c>
      <c r="L898" s="25">
        <f>INDEX(products!$A$1:$G$49,MATCH(orders!$D898,products!$A$1:$A$49,0),MATCH(orders!L$1,products!$A$1:$G$1,0))</f>
        <v>5.3699999999999992</v>
      </c>
      <c r="M898" s="22">
        <f>E898*L898</f>
        <v>32.22</v>
      </c>
      <c r="N898" s="6" t="str">
        <f>VLOOKUP(orders!$F898,customers!B$1:I$1001,8,FALSE)</f>
        <v>Yes</v>
      </c>
    </row>
    <row r="899" spans="1:14" x14ac:dyDescent="0.3">
      <c r="A899" s="2" t="s">
        <v>5564</v>
      </c>
      <c r="B899" s="17">
        <v>43932</v>
      </c>
      <c r="C899" s="2" t="s">
        <v>5565</v>
      </c>
      <c r="D899" s="7" t="s">
        <v>6183</v>
      </c>
      <c r="E899" s="2">
        <v>2</v>
      </c>
      <c r="F899" s="2" t="str">
        <f>VLOOKUP(C899,customers!A$1:I$1001,2,FALSE)</f>
        <v>Ryann Stickler</v>
      </c>
      <c r="G899" s="2" t="str">
        <f>IF(VLOOKUP(C899,customers!A$1:I$1001,3,FALSE)=0," ",VLOOKUP(C899,customers!A$1:I$1001,3,FALSE))</f>
        <v>rsticklerox@printfriendly.com</v>
      </c>
      <c r="H899" s="2" t="str">
        <f>VLOOKUP(C899,customers!A$1:I$1001,7,FALSE)</f>
        <v>United Kingdom</v>
      </c>
      <c r="I899" s="26" t="str">
        <f>IF(INDEX(products!$A$1:$G$49,MATCH(orders!$D899,products!$A$1:$A$49,0),MATCH(orders!I$1,products!$A$1:$G$1,0))="Rob","Robusta",IF(INDEX(products!$A$1:$G$49,MATCH(orders!$D899,products!$A$1:$A$49,0),MATCH(orders!I$1,products!$A$1:$G$1,0))="Exc","Excelsa",IF(INDEX(products!$A$1:$G$49,MATCH(orders!$D899,products!$A$1:$A$49,0),MATCH(orders!I$1,products!$A$1:$G$1,0))="Ara","Arabica","Liberica")))</f>
        <v>Excelsa</v>
      </c>
      <c r="J899" s="26" t="str">
        <f>IF(INDEX(products!$A$1:$G$49,MATCH(orders!$D899,products!$A$1:$A$49,0),MATCH(orders!J$1,products!$A$1:$G$1,0))="M","Medium",IF(INDEX(products!$A$1:$G$49,MATCH(orders!$D899,products!$A$1:$A$49,0),MATCH(orders!J$1,products!$A$1:$G$1,0))="L","Light","Dark"))</f>
        <v>Dark</v>
      </c>
      <c r="K899" s="27">
        <f>INDEX(products!$A$1:$G$49,MATCH(orders!$D899,products!$A$1:$A$49,0),MATCH(orders!K$1,products!$A$1:$G$1,0))</f>
        <v>1</v>
      </c>
      <c r="L899" s="28">
        <f>INDEX(products!$A$1:$G$49,MATCH(orders!$D899,products!$A$1:$A$49,0),MATCH(orders!L$1,products!$A$1:$G$1,0))</f>
        <v>12.15</v>
      </c>
      <c r="M899" s="21">
        <f>E899*L899</f>
        <v>24.3</v>
      </c>
      <c r="N899" s="7" t="str">
        <f>VLOOKUP(orders!$F899,customers!B$1:I$1001,8,FALSE)</f>
        <v>No</v>
      </c>
    </row>
    <row r="900" spans="1:14" x14ac:dyDescent="0.3">
      <c r="A900" s="12" t="s">
        <v>5570</v>
      </c>
      <c r="B900" s="18">
        <v>44089</v>
      </c>
      <c r="C900" s="12" t="s">
        <v>5571</v>
      </c>
      <c r="D900" s="6" t="s">
        <v>6173</v>
      </c>
      <c r="E900" s="12">
        <v>5</v>
      </c>
      <c r="F900" s="12" t="str">
        <f>VLOOKUP(C900,customers!A$1:I$1001,2,FALSE)</f>
        <v>Daryn Cassius</v>
      </c>
      <c r="G900" s="12" t="str">
        <f>IF(VLOOKUP(C900,customers!A$1:I$1001,3,FALSE)=0," ",VLOOKUP(C900,customers!A$1:I$1001,3,FALSE))</f>
        <v xml:space="preserve"> </v>
      </c>
      <c r="H900" s="12" t="str">
        <f>VLOOKUP(C900,customers!A$1:I$1001,7,FALSE)</f>
        <v>United States</v>
      </c>
      <c r="I900" s="15" t="str">
        <f>IF(INDEX(products!$A$1:$G$49,MATCH(orders!$D900,products!$A$1:$A$49,0),MATCH(orders!I$1,products!$A$1:$G$1,0))="Rob","Robusta",IF(INDEX(products!$A$1:$G$49,MATCH(orders!$D900,products!$A$1:$A$49,0),MATCH(orders!I$1,products!$A$1:$G$1,0))="Exc","Excelsa",IF(INDEX(products!$A$1:$G$49,MATCH(orders!$D900,products!$A$1:$A$49,0),MATCH(orders!I$1,products!$A$1:$G$1,0))="Ara","Arabica","Liberica")))</f>
        <v>Robusta</v>
      </c>
      <c r="J900" s="15" t="str">
        <f>IF(INDEX(products!$A$1:$G$49,MATCH(orders!$D900,products!$A$1:$A$49,0),MATCH(orders!J$1,products!$A$1:$G$1,0))="M","Medium",IF(INDEX(products!$A$1:$G$49,MATCH(orders!$D900,products!$A$1:$A$49,0),MATCH(orders!J$1,products!$A$1:$G$1,0))="L","Light","Dark"))</f>
        <v>Light</v>
      </c>
      <c r="K900" s="24">
        <f>INDEX(products!$A$1:$G$49,MATCH(orders!$D900,products!$A$1:$A$49,0),MATCH(orders!K$1,products!$A$1:$G$1,0))</f>
        <v>0.5</v>
      </c>
      <c r="L900" s="25">
        <f>INDEX(products!$A$1:$G$49,MATCH(orders!$D900,products!$A$1:$A$49,0),MATCH(orders!L$1,products!$A$1:$G$1,0))</f>
        <v>7.169999999999999</v>
      </c>
      <c r="M900" s="22">
        <f>E900*L900</f>
        <v>35.849999999999994</v>
      </c>
      <c r="N900" s="6" t="str">
        <f>VLOOKUP(orders!$F900,customers!B$1:I$1001,8,FALSE)</f>
        <v>No</v>
      </c>
    </row>
    <row r="901" spans="1:14" x14ac:dyDescent="0.3">
      <c r="A901" s="2" t="s">
        <v>5575</v>
      </c>
      <c r="B901" s="17">
        <v>44523</v>
      </c>
      <c r="C901" s="2" t="s">
        <v>5554</v>
      </c>
      <c r="D901" s="7" t="s">
        <v>6162</v>
      </c>
      <c r="E901" s="2">
        <v>5</v>
      </c>
      <c r="F901" s="2" t="str">
        <f>VLOOKUP(C901,customers!A$1:I$1001,2,FALSE)</f>
        <v>Derick Snow</v>
      </c>
      <c r="G901" s="2" t="str">
        <f>IF(VLOOKUP(C901,customers!A$1:I$1001,3,FALSE)=0," ",VLOOKUP(C901,customers!A$1:I$1001,3,FALSE))</f>
        <v xml:space="preserve"> </v>
      </c>
      <c r="H901" s="2" t="str">
        <f>VLOOKUP(C901,customers!A$1:I$1001,7,FALSE)</f>
        <v>United States</v>
      </c>
      <c r="I901" s="26" t="str">
        <f>IF(INDEX(products!$A$1:$G$49,MATCH(orders!$D901,products!$A$1:$A$49,0),MATCH(orders!I$1,products!$A$1:$G$1,0))="Rob","Robusta",IF(INDEX(products!$A$1:$G$49,MATCH(orders!$D901,products!$A$1:$A$49,0),MATCH(orders!I$1,products!$A$1:$G$1,0))="Exc","Excelsa",IF(INDEX(products!$A$1:$G$49,MATCH(orders!$D901,products!$A$1:$A$49,0),MATCH(orders!I$1,products!$A$1:$G$1,0))="Ara","Arabica","Liberica")))</f>
        <v>Liberica</v>
      </c>
      <c r="J901" s="26" t="str">
        <f>IF(INDEX(products!$A$1:$G$49,MATCH(orders!$D901,products!$A$1:$A$49,0),MATCH(orders!J$1,products!$A$1:$G$1,0))="M","Medium",IF(INDEX(products!$A$1:$G$49,MATCH(orders!$D901,products!$A$1:$A$49,0),MATCH(orders!J$1,products!$A$1:$G$1,0))="L","Light","Dark"))</f>
        <v>Medium</v>
      </c>
      <c r="K901" s="27">
        <f>INDEX(products!$A$1:$G$49,MATCH(orders!$D901,products!$A$1:$A$49,0),MATCH(orders!K$1,products!$A$1:$G$1,0))</f>
        <v>1</v>
      </c>
      <c r="L901" s="28">
        <f>INDEX(products!$A$1:$G$49,MATCH(orders!$D901,products!$A$1:$A$49,0),MATCH(orders!L$1,products!$A$1:$G$1,0))</f>
        <v>14.55</v>
      </c>
      <c r="M901" s="21">
        <f>E901*L901</f>
        <v>72.75</v>
      </c>
      <c r="N901" s="7" t="str">
        <f>VLOOKUP(orders!$F901,customers!B$1:I$1001,8,FALSE)</f>
        <v>No</v>
      </c>
    </row>
    <row r="902" spans="1:14" x14ac:dyDescent="0.3">
      <c r="A902" s="12" t="s">
        <v>5580</v>
      </c>
      <c r="B902" s="18">
        <v>44584</v>
      </c>
      <c r="C902" s="12" t="s">
        <v>5581</v>
      </c>
      <c r="D902" s="6" t="s">
        <v>6170</v>
      </c>
      <c r="E902" s="12">
        <v>3</v>
      </c>
      <c r="F902" s="12" t="str">
        <f>VLOOKUP(C902,customers!A$1:I$1001,2,FALSE)</f>
        <v>Skelly Dolohunty</v>
      </c>
      <c r="G902" s="12" t="str">
        <f>IF(VLOOKUP(C902,customers!A$1:I$1001,3,FALSE)=0," ",VLOOKUP(C902,customers!A$1:I$1001,3,FALSE))</f>
        <v xml:space="preserve"> </v>
      </c>
      <c r="H902" s="12" t="str">
        <f>VLOOKUP(C902,customers!A$1:I$1001,7,FALSE)</f>
        <v>Ireland</v>
      </c>
      <c r="I902" s="15" t="str">
        <f>IF(INDEX(products!$A$1:$G$49,MATCH(orders!$D902,products!$A$1:$A$49,0),MATCH(orders!I$1,products!$A$1:$G$1,0))="Rob","Robusta",IF(INDEX(products!$A$1:$G$49,MATCH(orders!$D902,products!$A$1:$A$49,0),MATCH(orders!I$1,products!$A$1:$G$1,0))="Exc","Excelsa",IF(INDEX(products!$A$1:$G$49,MATCH(orders!$D902,products!$A$1:$A$49,0),MATCH(orders!I$1,products!$A$1:$G$1,0))="Ara","Arabica","Liberica")))</f>
        <v>Liberica</v>
      </c>
      <c r="J902" s="15" t="str">
        <f>IF(INDEX(products!$A$1:$G$49,MATCH(orders!$D902,products!$A$1:$A$49,0),MATCH(orders!J$1,products!$A$1:$G$1,0))="M","Medium",IF(INDEX(products!$A$1:$G$49,MATCH(orders!$D902,products!$A$1:$A$49,0),MATCH(orders!J$1,products!$A$1:$G$1,0))="L","Light","Dark"))</f>
        <v>Light</v>
      </c>
      <c r="K902" s="24">
        <f>INDEX(products!$A$1:$G$49,MATCH(orders!$D902,products!$A$1:$A$49,0),MATCH(orders!K$1,products!$A$1:$G$1,0))</f>
        <v>1</v>
      </c>
      <c r="L902" s="25">
        <f>INDEX(products!$A$1:$G$49,MATCH(orders!$D902,products!$A$1:$A$49,0),MATCH(orders!L$1,products!$A$1:$G$1,0))</f>
        <v>15.85</v>
      </c>
      <c r="M902" s="22">
        <f>E902*L902</f>
        <v>47.55</v>
      </c>
      <c r="N902" s="6" t="str">
        <f>VLOOKUP(orders!$F902,customers!B$1:I$1001,8,FALSE)</f>
        <v>No</v>
      </c>
    </row>
    <row r="903" spans="1:14" x14ac:dyDescent="0.3">
      <c r="A903" s="2" t="s">
        <v>5585</v>
      </c>
      <c r="B903" s="17">
        <v>44223</v>
      </c>
      <c r="C903" s="2" t="s">
        <v>5586</v>
      </c>
      <c r="D903" s="7" t="s">
        <v>6178</v>
      </c>
      <c r="E903" s="2">
        <v>1</v>
      </c>
      <c r="F903" s="2" t="str">
        <f>VLOOKUP(C903,customers!A$1:I$1001,2,FALSE)</f>
        <v>Drake Jevon</v>
      </c>
      <c r="G903" s="2" t="str">
        <f>IF(VLOOKUP(C903,customers!A$1:I$1001,3,FALSE)=0," ",VLOOKUP(C903,customers!A$1:I$1001,3,FALSE))</f>
        <v>djevonp1@ibm.com</v>
      </c>
      <c r="H903" s="2" t="str">
        <f>VLOOKUP(C903,customers!A$1:I$1001,7,FALSE)</f>
        <v>United States</v>
      </c>
      <c r="I903" s="26" t="str">
        <f>IF(INDEX(products!$A$1:$G$49,MATCH(orders!$D903,products!$A$1:$A$49,0),MATCH(orders!I$1,products!$A$1:$G$1,0))="Rob","Robusta",IF(INDEX(products!$A$1:$G$49,MATCH(orders!$D903,products!$A$1:$A$49,0),MATCH(orders!I$1,products!$A$1:$G$1,0))="Exc","Excelsa",IF(INDEX(products!$A$1:$G$49,MATCH(orders!$D903,products!$A$1:$A$49,0),MATCH(orders!I$1,products!$A$1:$G$1,0))="Ara","Arabica","Liberica")))</f>
        <v>Robusta</v>
      </c>
      <c r="J903" s="26" t="str">
        <f>IF(INDEX(products!$A$1:$G$49,MATCH(orders!$D903,products!$A$1:$A$49,0),MATCH(orders!J$1,products!$A$1:$G$1,0))="M","Medium",IF(INDEX(products!$A$1:$G$49,MATCH(orders!$D903,products!$A$1:$A$49,0),MATCH(orders!J$1,products!$A$1:$G$1,0))="L","Light","Dark"))</f>
        <v>Light</v>
      </c>
      <c r="K903" s="27">
        <f>INDEX(products!$A$1:$G$49,MATCH(orders!$D903,products!$A$1:$A$49,0),MATCH(orders!K$1,products!$A$1:$G$1,0))</f>
        <v>0.2</v>
      </c>
      <c r="L903" s="28">
        <f>INDEX(products!$A$1:$G$49,MATCH(orders!$D903,products!$A$1:$A$49,0),MATCH(orders!L$1,products!$A$1:$G$1,0))</f>
        <v>3.5849999999999995</v>
      </c>
      <c r="M903" s="21">
        <f>E903*L903</f>
        <v>3.5849999999999995</v>
      </c>
      <c r="N903" s="7" t="str">
        <f>VLOOKUP(orders!$F903,customers!B$1:I$1001,8,FALSE)</f>
        <v>Yes</v>
      </c>
    </row>
    <row r="904" spans="1:14" x14ac:dyDescent="0.3">
      <c r="A904" s="12" t="s">
        <v>5591</v>
      </c>
      <c r="B904" s="18">
        <v>43640</v>
      </c>
      <c r="C904" s="12" t="s">
        <v>5592</v>
      </c>
      <c r="D904" s="6" t="s">
        <v>6166</v>
      </c>
      <c r="E904" s="12">
        <v>5</v>
      </c>
      <c r="F904" s="12" t="str">
        <f>VLOOKUP(C904,customers!A$1:I$1001,2,FALSE)</f>
        <v>Hall Ranner</v>
      </c>
      <c r="G904" s="12" t="str">
        <f>IF(VLOOKUP(C904,customers!A$1:I$1001,3,FALSE)=0," ",VLOOKUP(C904,customers!A$1:I$1001,3,FALSE))</f>
        <v>hrannerp2@omniture.com</v>
      </c>
      <c r="H904" s="12" t="str">
        <f>VLOOKUP(C904,customers!A$1:I$1001,7,FALSE)</f>
        <v>United States</v>
      </c>
      <c r="I904" s="15" t="str">
        <f>IF(INDEX(products!$A$1:$G$49,MATCH(orders!$D904,products!$A$1:$A$49,0),MATCH(orders!I$1,products!$A$1:$G$1,0))="Rob","Robusta",IF(INDEX(products!$A$1:$G$49,MATCH(orders!$D904,products!$A$1:$A$49,0),MATCH(orders!I$1,products!$A$1:$G$1,0))="Exc","Excelsa",IF(INDEX(products!$A$1:$G$49,MATCH(orders!$D904,products!$A$1:$A$49,0),MATCH(orders!I$1,products!$A$1:$G$1,0))="Ara","Arabica","Liberica")))</f>
        <v>Excelsa</v>
      </c>
      <c r="J904" s="15" t="str">
        <f>IF(INDEX(products!$A$1:$G$49,MATCH(orders!$D904,products!$A$1:$A$49,0),MATCH(orders!J$1,products!$A$1:$G$1,0))="M","Medium",IF(INDEX(products!$A$1:$G$49,MATCH(orders!$D904,products!$A$1:$A$49,0),MATCH(orders!J$1,products!$A$1:$G$1,0))="L","Light","Dark"))</f>
        <v>Medium</v>
      </c>
      <c r="K904" s="24">
        <f>INDEX(products!$A$1:$G$49,MATCH(orders!$D904,products!$A$1:$A$49,0),MATCH(orders!K$1,products!$A$1:$G$1,0))</f>
        <v>2.5</v>
      </c>
      <c r="L904" s="25">
        <f>INDEX(products!$A$1:$G$49,MATCH(orders!$D904,products!$A$1:$A$49,0),MATCH(orders!L$1,products!$A$1:$G$1,0))</f>
        <v>31.624999999999996</v>
      </c>
      <c r="M904" s="22">
        <f>E904*L904</f>
        <v>158.12499999999997</v>
      </c>
      <c r="N904" s="6" t="str">
        <f>VLOOKUP(orders!$F904,customers!B$1:I$1001,8,FALSE)</f>
        <v>No</v>
      </c>
    </row>
    <row r="905" spans="1:14" x14ac:dyDescent="0.3">
      <c r="A905" s="2" t="s">
        <v>5597</v>
      </c>
      <c r="B905" s="17">
        <v>43905</v>
      </c>
      <c r="C905" s="2" t="s">
        <v>5598</v>
      </c>
      <c r="D905" s="7" t="s">
        <v>6160</v>
      </c>
      <c r="E905" s="2">
        <v>2</v>
      </c>
      <c r="F905" s="2" t="str">
        <f>VLOOKUP(C905,customers!A$1:I$1001,2,FALSE)</f>
        <v>Berkly Imrie</v>
      </c>
      <c r="G905" s="2" t="str">
        <f>IF(VLOOKUP(C905,customers!A$1:I$1001,3,FALSE)=0," ",VLOOKUP(C905,customers!A$1:I$1001,3,FALSE))</f>
        <v>bimriep3@addtoany.com</v>
      </c>
      <c r="H905" s="2" t="str">
        <f>VLOOKUP(C905,customers!A$1:I$1001,7,FALSE)</f>
        <v>United States</v>
      </c>
      <c r="I905" s="26" t="str">
        <f>IF(INDEX(products!$A$1:$G$49,MATCH(orders!$D905,products!$A$1:$A$49,0),MATCH(orders!I$1,products!$A$1:$G$1,0))="Rob","Robusta",IF(INDEX(products!$A$1:$G$49,MATCH(orders!$D905,products!$A$1:$A$49,0),MATCH(orders!I$1,products!$A$1:$G$1,0))="Exc","Excelsa",IF(INDEX(products!$A$1:$G$49,MATCH(orders!$D905,products!$A$1:$A$49,0),MATCH(orders!I$1,products!$A$1:$G$1,0))="Ara","Arabica","Liberica")))</f>
        <v>Liberica</v>
      </c>
      <c r="J905" s="26" t="str">
        <f>IF(INDEX(products!$A$1:$G$49,MATCH(orders!$D905,products!$A$1:$A$49,0),MATCH(orders!J$1,products!$A$1:$G$1,0))="M","Medium",IF(INDEX(products!$A$1:$G$49,MATCH(orders!$D905,products!$A$1:$A$49,0),MATCH(orders!J$1,products!$A$1:$G$1,0))="L","Light","Dark"))</f>
        <v>Medium</v>
      </c>
      <c r="K905" s="27">
        <f>INDEX(products!$A$1:$G$49,MATCH(orders!$D905,products!$A$1:$A$49,0),MATCH(orders!K$1,products!$A$1:$G$1,0))</f>
        <v>0.5</v>
      </c>
      <c r="L905" s="28">
        <f>INDEX(products!$A$1:$G$49,MATCH(orders!$D905,products!$A$1:$A$49,0),MATCH(orders!L$1,products!$A$1:$G$1,0))</f>
        <v>8.73</v>
      </c>
      <c r="M905" s="21">
        <f>E905*L905</f>
        <v>17.46</v>
      </c>
      <c r="N905" s="7" t="str">
        <f>VLOOKUP(orders!$F905,customers!B$1:I$1001,8,FALSE)</f>
        <v>No</v>
      </c>
    </row>
    <row r="906" spans="1:14" x14ac:dyDescent="0.3">
      <c r="A906" s="12" t="s">
        <v>5603</v>
      </c>
      <c r="B906" s="18">
        <v>44463</v>
      </c>
      <c r="C906" s="12" t="s">
        <v>5604</v>
      </c>
      <c r="D906" s="6" t="s">
        <v>6182</v>
      </c>
      <c r="E906" s="12">
        <v>5</v>
      </c>
      <c r="F906" s="12" t="str">
        <f>VLOOKUP(C906,customers!A$1:I$1001,2,FALSE)</f>
        <v>Dorey Sopper</v>
      </c>
      <c r="G906" s="12" t="str">
        <f>IF(VLOOKUP(C906,customers!A$1:I$1001,3,FALSE)=0," ",VLOOKUP(C906,customers!A$1:I$1001,3,FALSE))</f>
        <v>dsopperp4@eventbrite.com</v>
      </c>
      <c r="H906" s="12" t="str">
        <f>VLOOKUP(C906,customers!A$1:I$1001,7,FALSE)</f>
        <v>United States</v>
      </c>
      <c r="I906" s="15" t="str">
        <f>IF(INDEX(products!$A$1:$G$49,MATCH(orders!$D906,products!$A$1:$A$49,0),MATCH(orders!I$1,products!$A$1:$G$1,0))="Rob","Robusta",IF(INDEX(products!$A$1:$G$49,MATCH(orders!$D906,products!$A$1:$A$49,0),MATCH(orders!I$1,products!$A$1:$G$1,0))="Exc","Excelsa",IF(INDEX(products!$A$1:$G$49,MATCH(orders!$D906,products!$A$1:$A$49,0),MATCH(orders!I$1,products!$A$1:$G$1,0))="Ara","Arabica","Liberica")))</f>
        <v>Arabica</v>
      </c>
      <c r="J906" s="15" t="str">
        <f>IF(INDEX(products!$A$1:$G$49,MATCH(orders!$D906,products!$A$1:$A$49,0),MATCH(orders!J$1,products!$A$1:$G$1,0))="M","Medium",IF(INDEX(products!$A$1:$G$49,MATCH(orders!$D906,products!$A$1:$A$49,0),MATCH(orders!J$1,products!$A$1:$G$1,0))="L","Light","Dark"))</f>
        <v>Light</v>
      </c>
      <c r="K906" s="24">
        <f>INDEX(products!$A$1:$G$49,MATCH(orders!$D906,products!$A$1:$A$49,0),MATCH(orders!K$1,products!$A$1:$G$1,0))</f>
        <v>2.5</v>
      </c>
      <c r="L906" s="25">
        <f>INDEX(products!$A$1:$G$49,MATCH(orders!$D906,products!$A$1:$A$49,0),MATCH(orders!L$1,products!$A$1:$G$1,0))</f>
        <v>29.784999999999997</v>
      </c>
      <c r="M906" s="22">
        <f>E906*L906</f>
        <v>148.92499999999998</v>
      </c>
      <c r="N906" s="6" t="str">
        <f>VLOOKUP(orders!$F906,customers!B$1:I$1001,8,FALSE)</f>
        <v>No</v>
      </c>
    </row>
    <row r="907" spans="1:14" x14ac:dyDescent="0.3">
      <c r="A907" s="2" t="s">
        <v>5609</v>
      </c>
      <c r="B907" s="17">
        <v>43560</v>
      </c>
      <c r="C907" s="2" t="s">
        <v>5610</v>
      </c>
      <c r="D907" s="7" t="s">
        <v>6157</v>
      </c>
      <c r="E907" s="2">
        <v>6</v>
      </c>
      <c r="F907" s="2" t="str">
        <f>VLOOKUP(C907,customers!A$1:I$1001,2,FALSE)</f>
        <v>Darcy Lochran</v>
      </c>
      <c r="G907" s="2" t="str">
        <f>IF(VLOOKUP(C907,customers!A$1:I$1001,3,FALSE)=0," ",VLOOKUP(C907,customers!A$1:I$1001,3,FALSE))</f>
        <v xml:space="preserve"> </v>
      </c>
      <c r="H907" s="2" t="str">
        <f>VLOOKUP(C907,customers!A$1:I$1001,7,FALSE)</f>
        <v>United States</v>
      </c>
      <c r="I907" s="26" t="str">
        <f>IF(INDEX(products!$A$1:$G$49,MATCH(orders!$D907,products!$A$1:$A$49,0),MATCH(orders!I$1,products!$A$1:$G$1,0))="Rob","Robusta",IF(INDEX(products!$A$1:$G$49,MATCH(orders!$D907,products!$A$1:$A$49,0),MATCH(orders!I$1,products!$A$1:$G$1,0))="Exc","Excelsa",IF(INDEX(products!$A$1:$G$49,MATCH(orders!$D907,products!$A$1:$A$49,0),MATCH(orders!I$1,products!$A$1:$G$1,0))="Ara","Arabica","Liberica")))</f>
        <v>Arabica</v>
      </c>
      <c r="J907" s="26" t="str">
        <f>IF(INDEX(products!$A$1:$G$49,MATCH(orders!$D907,products!$A$1:$A$49,0),MATCH(orders!J$1,products!$A$1:$G$1,0))="M","Medium",IF(INDEX(products!$A$1:$G$49,MATCH(orders!$D907,products!$A$1:$A$49,0),MATCH(orders!J$1,products!$A$1:$G$1,0))="L","Light","Dark"))</f>
        <v>Medium</v>
      </c>
      <c r="K907" s="27">
        <f>INDEX(products!$A$1:$G$49,MATCH(orders!$D907,products!$A$1:$A$49,0),MATCH(orders!K$1,products!$A$1:$G$1,0))</f>
        <v>0.5</v>
      </c>
      <c r="L907" s="28">
        <f>INDEX(products!$A$1:$G$49,MATCH(orders!$D907,products!$A$1:$A$49,0),MATCH(orders!L$1,products!$A$1:$G$1,0))</f>
        <v>6.75</v>
      </c>
      <c r="M907" s="21">
        <f>E907*L907</f>
        <v>40.5</v>
      </c>
      <c r="N907" s="7" t="str">
        <f>VLOOKUP(orders!$F907,customers!B$1:I$1001,8,FALSE)</f>
        <v>Yes</v>
      </c>
    </row>
    <row r="908" spans="1:14" x14ac:dyDescent="0.3">
      <c r="A908" s="12" t="s">
        <v>5614</v>
      </c>
      <c r="B908" s="18">
        <v>44588</v>
      </c>
      <c r="C908" s="12" t="s">
        <v>5615</v>
      </c>
      <c r="D908" s="6" t="s">
        <v>6157</v>
      </c>
      <c r="E908" s="12">
        <v>4</v>
      </c>
      <c r="F908" s="12" t="str">
        <f>VLOOKUP(C908,customers!A$1:I$1001,2,FALSE)</f>
        <v>Lauritz Ledgley</v>
      </c>
      <c r="G908" s="12" t="str">
        <f>IF(VLOOKUP(C908,customers!A$1:I$1001,3,FALSE)=0," ",VLOOKUP(C908,customers!A$1:I$1001,3,FALSE))</f>
        <v>lledgleyp6@de.vu</v>
      </c>
      <c r="H908" s="12" t="str">
        <f>VLOOKUP(C908,customers!A$1:I$1001,7,FALSE)</f>
        <v>United States</v>
      </c>
      <c r="I908" s="15" t="str">
        <f>IF(INDEX(products!$A$1:$G$49,MATCH(orders!$D908,products!$A$1:$A$49,0),MATCH(orders!I$1,products!$A$1:$G$1,0))="Rob","Robusta",IF(INDEX(products!$A$1:$G$49,MATCH(orders!$D908,products!$A$1:$A$49,0),MATCH(orders!I$1,products!$A$1:$G$1,0))="Exc","Excelsa",IF(INDEX(products!$A$1:$G$49,MATCH(orders!$D908,products!$A$1:$A$49,0),MATCH(orders!I$1,products!$A$1:$G$1,0))="Ara","Arabica","Liberica")))</f>
        <v>Arabica</v>
      </c>
      <c r="J908" s="15" t="str">
        <f>IF(INDEX(products!$A$1:$G$49,MATCH(orders!$D908,products!$A$1:$A$49,0),MATCH(orders!J$1,products!$A$1:$G$1,0))="M","Medium",IF(INDEX(products!$A$1:$G$49,MATCH(orders!$D908,products!$A$1:$A$49,0),MATCH(orders!J$1,products!$A$1:$G$1,0))="L","Light","Dark"))</f>
        <v>Medium</v>
      </c>
      <c r="K908" s="24">
        <f>INDEX(products!$A$1:$G$49,MATCH(orders!$D908,products!$A$1:$A$49,0),MATCH(orders!K$1,products!$A$1:$G$1,0))</f>
        <v>0.5</v>
      </c>
      <c r="L908" s="25">
        <f>INDEX(products!$A$1:$G$49,MATCH(orders!$D908,products!$A$1:$A$49,0),MATCH(orders!L$1,products!$A$1:$G$1,0))</f>
        <v>6.75</v>
      </c>
      <c r="M908" s="22">
        <f>E908*L908</f>
        <v>27</v>
      </c>
      <c r="N908" s="6" t="str">
        <f>VLOOKUP(orders!$F908,customers!B$1:I$1001,8,FALSE)</f>
        <v>Yes</v>
      </c>
    </row>
    <row r="909" spans="1:14" x14ac:dyDescent="0.3">
      <c r="A909" s="2" t="s">
        <v>5620</v>
      </c>
      <c r="B909" s="17">
        <v>44449</v>
      </c>
      <c r="C909" s="2" t="s">
        <v>5621</v>
      </c>
      <c r="D909" s="7" t="s">
        <v>6143</v>
      </c>
      <c r="E909" s="2">
        <v>3</v>
      </c>
      <c r="F909" s="2" t="str">
        <f>VLOOKUP(C909,customers!A$1:I$1001,2,FALSE)</f>
        <v>Tawnya Menary</v>
      </c>
      <c r="G909" s="2" t="str">
        <f>IF(VLOOKUP(C909,customers!A$1:I$1001,3,FALSE)=0," ",VLOOKUP(C909,customers!A$1:I$1001,3,FALSE))</f>
        <v>tmenaryp7@phoca.cz</v>
      </c>
      <c r="H909" s="2" t="str">
        <f>VLOOKUP(C909,customers!A$1:I$1001,7,FALSE)</f>
        <v>United States</v>
      </c>
      <c r="I909" s="26" t="str">
        <f>IF(INDEX(products!$A$1:$G$49,MATCH(orders!$D909,products!$A$1:$A$49,0),MATCH(orders!I$1,products!$A$1:$G$1,0))="Rob","Robusta",IF(INDEX(products!$A$1:$G$49,MATCH(orders!$D909,products!$A$1:$A$49,0),MATCH(orders!I$1,products!$A$1:$G$1,0))="Exc","Excelsa",IF(INDEX(products!$A$1:$G$49,MATCH(orders!$D909,products!$A$1:$A$49,0),MATCH(orders!I$1,products!$A$1:$G$1,0))="Ara","Arabica","Liberica")))</f>
        <v>Liberica</v>
      </c>
      <c r="J909" s="26" t="str">
        <f>IF(INDEX(products!$A$1:$G$49,MATCH(orders!$D909,products!$A$1:$A$49,0),MATCH(orders!J$1,products!$A$1:$G$1,0))="M","Medium",IF(INDEX(products!$A$1:$G$49,MATCH(orders!$D909,products!$A$1:$A$49,0),MATCH(orders!J$1,products!$A$1:$G$1,0))="L","Light","Dark"))</f>
        <v>Dark</v>
      </c>
      <c r="K909" s="27">
        <f>INDEX(products!$A$1:$G$49,MATCH(orders!$D909,products!$A$1:$A$49,0),MATCH(orders!K$1,products!$A$1:$G$1,0))</f>
        <v>1</v>
      </c>
      <c r="L909" s="28">
        <f>INDEX(products!$A$1:$G$49,MATCH(orders!$D909,products!$A$1:$A$49,0),MATCH(orders!L$1,products!$A$1:$G$1,0))</f>
        <v>12.95</v>
      </c>
      <c r="M909" s="21">
        <f>E909*L909</f>
        <v>38.849999999999994</v>
      </c>
      <c r="N909" s="7" t="str">
        <f>VLOOKUP(orders!$F909,customers!B$1:I$1001,8,FALSE)</f>
        <v>No</v>
      </c>
    </row>
    <row r="910" spans="1:14" x14ac:dyDescent="0.3">
      <c r="A910" s="12" t="s">
        <v>5626</v>
      </c>
      <c r="B910" s="18">
        <v>43836</v>
      </c>
      <c r="C910" s="12" t="s">
        <v>5627</v>
      </c>
      <c r="D910" s="6" t="s">
        <v>6179</v>
      </c>
      <c r="E910" s="12">
        <v>5</v>
      </c>
      <c r="F910" s="12" t="str">
        <f>VLOOKUP(C910,customers!A$1:I$1001,2,FALSE)</f>
        <v>Gustaf Ciccotti</v>
      </c>
      <c r="G910" s="12" t="str">
        <f>IF(VLOOKUP(C910,customers!A$1:I$1001,3,FALSE)=0," ",VLOOKUP(C910,customers!A$1:I$1001,3,FALSE))</f>
        <v>gciccottip8@so-net.ne.jp</v>
      </c>
      <c r="H910" s="12" t="str">
        <f>VLOOKUP(C910,customers!A$1:I$1001,7,FALSE)</f>
        <v>United States</v>
      </c>
      <c r="I910" s="15" t="str">
        <f>IF(INDEX(products!$A$1:$G$49,MATCH(orders!$D910,products!$A$1:$A$49,0),MATCH(orders!I$1,products!$A$1:$G$1,0))="Rob","Robusta",IF(INDEX(products!$A$1:$G$49,MATCH(orders!$D910,products!$A$1:$A$49,0),MATCH(orders!I$1,products!$A$1:$G$1,0))="Exc","Excelsa",IF(INDEX(products!$A$1:$G$49,MATCH(orders!$D910,products!$A$1:$A$49,0),MATCH(orders!I$1,products!$A$1:$G$1,0))="Ara","Arabica","Liberica")))</f>
        <v>Robusta</v>
      </c>
      <c r="J910" s="15" t="str">
        <f>IF(INDEX(products!$A$1:$G$49,MATCH(orders!$D910,products!$A$1:$A$49,0),MATCH(orders!J$1,products!$A$1:$G$1,0))="M","Medium",IF(INDEX(products!$A$1:$G$49,MATCH(orders!$D910,products!$A$1:$A$49,0),MATCH(orders!J$1,products!$A$1:$G$1,0))="L","Light","Dark"))</f>
        <v>Light</v>
      </c>
      <c r="K910" s="24">
        <f>INDEX(products!$A$1:$G$49,MATCH(orders!$D910,products!$A$1:$A$49,0),MATCH(orders!K$1,products!$A$1:$G$1,0))</f>
        <v>1</v>
      </c>
      <c r="L910" s="25">
        <f>INDEX(products!$A$1:$G$49,MATCH(orders!$D910,products!$A$1:$A$49,0),MATCH(orders!L$1,products!$A$1:$G$1,0))</f>
        <v>11.95</v>
      </c>
      <c r="M910" s="22">
        <f>E910*L910</f>
        <v>59.75</v>
      </c>
      <c r="N910" s="6" t="str">
        <f>VLOOKUP(orders!$F910,customers!B$1:I$1001,8,FALSE)</f>
        <v>No</v>
      </c>
    </row>
    <row r="911" spans="1:14" x14ac:dyDescent="0.3">
      <c r="A911" s="2" t="s">
        <v>5632</v>
      </c>
      <c r="B911" s="17">
        <v>44635</v>
      </c>
      <c r="C911" s="2" t="s">
        <v>5633</v>
      </c>
      <c r="D911" s="7" t="s">
        <v>6178</v>
      </c>
      <c r="E911" s="2">
        <v>3</v>
      </c>
      <c r="F911" s="2" t="str">
        <f>VLOOKUP(C911,customers!A$1:I$1001,2,FALSE)</f>
        <v>Bobbe Renner</v>
      </c>
      <c r="G911" s="2" t="str">
        <f>IF(VLOOKUP(C911,customers!A$1:I$1001,3,FALSE)=0," ",VLOOKUP(C911,customers!A$1:I$1001,3,FALSE))</f>
        <v xml:space="preserve"> </v>
      </c>
      <c r="H911" s="2" t="str">
        <f>VLOOKUP(C911,customers!A$1:I$1001,7,FALSE)</f>
        <v>United States</v>
      </c>
      <c r="I911" s="26" t="str">
        <f>IF(INDEX(products!$A$1:$G$49,MATCH(orders!$D911,products!$A$1:$A$49,0),MATCH(orders!I$1,products!$A$1:$G$1,0))="Rob","Robusta",IF(INDEX(products!$A$1:$G$49,MATCH(orders!$D911,products!$A$1:$A$49,0),MATCH(orders!I$1,products!$A$1:$G$1,0))="Exc","Excelsa",IF(INDEX(products!$A$1:$G$49,MATCH(orders!$D911,products!$A$1:$A$49,0),MATCH(orders!I$1,products!$A$1:$G$1,0))="Ara","Arabica","Liberica")))</f>
        <v>Robusta</v>
      </c>
      <c r="J911" s="26" t="str">
        <f>IF(INDEX(products!$A$1:$G$49,MATCH(orders!$D911,products!$A$1:$A$49,0),MATCH(orders!J$1,products!$A$1:$G$1,0))="M","Medium",IF(INDEX(products!$A$1:$G$49,MATCH(orders!$D911,products!$A$1:$A$49,0),MATCH(orders!J$1,products!$A$1:$G$1,0))="L","Light","Dark"))</f>
        <v>Light</v>
      </c>
      <c r="K911" s="27">
        <f>INDEX(products!$A$1:$G$49,MATCH(orders!$D911,products!$A$1:$A$49,0),MATCH(orders!K$1,products!$A$1:$G$1,0))</f>
        <v>0.2</v>
      </c>
      <c r="L911" s="28">
        <f>INDEX(products!$A$1:$G$49,MATCH(orders!$D911,products!$A$1:$A$49,0),MATCH(orders!L$1,products!$A$1:$G$1,0))</f>
        <v>3.5849999999999995</v>
      </c>
      <c r="M911" s="21">
        <f>E911*L911</f>
        <v>10.754999999999999</v>
      </c>
      <c r="N911" s="7" t="str">
        <f>VLOOKUP(orders!$F911,customers!B$1:I$1001,8,FALSE)</f>
        <v>No</v>
      </c>
    </row>
    <row r="912" spans="1:14" x14ac:dyDescent="0.3">
      <c r="A912" s="12" t="s">
        <v>5637</v>
      </c>
      <c r="B912" s="18">
        <v>44447</v>
      </c>
      <c r="C912" s="12" t="s">
        <v>5638</v>
      </c>
      <c r="D912" s="6" t="s">
        <v>6168</v>
      </c>
      <c r="E912" s="12">
        <v>4</v>
      </c>
      <c r="F912" s="12" t="str">
        <f>VLOOKUP(C912,customers!A$1:I$1001,2,FALSE)</f>
        <v>Wilton Jallin</v>
      </c>
      <c r="G912" s="12" t="str">
        <f>IF(VLOOKUP(C912,customers!A$1:I$1001,3,FALSE)=0," ",VLOOKUP(C912,customers!A$1:I$1001,3,FALSE))</f>
        <v>wjallinpa@pcworld.com</v>
      </c>
      <c r="H912" s="12" t="str">
        <f>VLOOKUP(C912,customers!A$1:I$1001,7,FALSE)</f>
        <v>United States</v>
      </c>
      <c r="I912" s="15" t="str">
        <f>IF(INDEX(products!$A$1:$G$49,MATCH(orders!$D912,products!$A$1:$A$49,0),MATCH(orders!I$1,products!$A$1:$G$1,0))="Rob","Robusta",IF(INDEX(products!$A$1:$G$49,MATCH(orders!$D912,products!$A$1:$A$49,0),MATCH(orders!I$1,products!$A$1:$G$1,0))="Exc","Excelsa",IF(INDEX(products!$A$1:$G$49,MATCH(orders!$D912,products!$A$1:$A$49,0),MATCH(orders!I$1,products!$A$1:$G$1,0))="Ara","Arabica","Liberica")))</f>
        <v>Arabica</v>
      </c>
      <c r="J912" s="15" t="str">
        <f>IF(INDEX(products!$A$1:$G$49,MATCH(orders!$D912,products!$A$1:$A$49,0),MATCH(orders!J$1,products!$A$1:$G$1,0))="M","Medium",IF(INDEX(products!$A$1:$G$49,MATCH(orders!$D912,products!$A$1:$A$49,0),MATCH(orders!J$1,products!$A$1:$G$1,0))="L","Light","Dark"))</f>
        <v>Dark</v>
      </c>
      <c r="K912" s="24">
        <f>INDEX(products!$A$1:$G$49,MATCH(orders!$D912,products!$A$1:$A$49,0),MATCH(orders!K$1,products!$A$1:$G$1,0))</f>
        <v>2.5</v>
      </c>
      <c r="L912" s="25">
        <f>INDEX(products!$A$1:$G$49,MATCH(orders!$D912,products!$A$1:$A$49,0),MATCH(orders!L$1,products!$A$1:$G$1,0))</f>
        <v>22.884999999999998</v>
      </c>
      <c r="M912" s="22">
        <f>E912*L912</f>
        <v>91.539999999999992</v>
      </c>
      <c r="N912" s="6" t="str">
        <f>VLOOKUP(orders!$F912,customers!B$1:I$1001,8,FALSE)</f>
        <v>No</v>
      </c>
    </row>
    <row r="913" spans="1:14" x14ac:dyDescent="0.3">
      <c r="A913" s="2" t="s">
        <v>5643</v>
      </c>
      <c r="B913" s="17">
        <v>44511</v>
      </c>
      <c r="C913" s="2" t="s">
        <v>5644</v>
      </c>
      <c r="D913" s="7" t="s">
        <v>6155</v>
      </c>
      <c r="E913" s="2">
        <v>4</v>
      </c>
      <c r="F913" s="2" t="str">
        <f>VLOOKUP(C913,customers!A$1:I$1001,2,FALSE)</f>
        <v>Mindy Bogey</v>
      </c>
      <c r="G913" s="2" t="str">
        <f>IF(VLOOKUP(C913,customers!A$1:I$1001,3,FALSE)=0," ",VLOOKUP(C913,customers!A$1:I$1001,3,FALSE))</f>
        <v>mbogeypb@thetimes.co.uk</v>
      </c>
      <c r="H913" s="2" t="str">
        <f>VLOOKUP(C913,customers!A$1:I$1001,7,FALSE)</f>
        <v>United States</v>
      </c>
      <c r="I913" s="26" t="str">
        <f>IF(INDEX(products!$A$1:$G$49,MATCH(orders!$D913,products!$A$1:$A$49,0),MATCH(orders!I$1,products!$A$1:$G$1,0))="Rob","Robusta",IF(INDEX(products!$A$1:$G$49,MATCH(orders!$D913,products!$A$1:$A$49,0),MATCH(orders!I$1,products!$A$1:$G$1,0))="Exc","Excelsa",IF(INDEX(products!$A$1:$G$49,MATCH(orders!$D913,products!$A$1:$A$49,0),MATCH(orders!I$1,products!$A$1:$G$1,0))="Ara","Arabica","Liberica")))</f>
        <v>Arabica</v>
      </c>
      <c r="J913" s="26" t="str">
        <f>IF(INDEX(products!$A$1:$G$49,MATCH(orders!$D913,products!$A$1:$A$49,0),MATCH(orders!J$1,products!$A$1:$G$1,0))="M","Medium",IF(INDEX(products!$A$1:$G$49,MATCH(orders!$D913,products!$A$1:$A$49,0),MATCH(orders!J$1,products!$A$1:$G$1,0))="L","Light","Dark"))</f>
        <v>Medium</v>
      </c>
      <c r="K913" s="27">
        <f>INDEX(products!$A$1:$G$49,MATCH(orders!$D913,products!$A$1:$A$49,0),MATCH(orders!K$1,products!$A$1:$G$1,0))</f>
        <v>1</v>
      </c>
      <c r="L913" s="28">
        <f>INDEX(products!$A$1:$G$49,MATCH(orders!$D913,products!$A$1:$A$49,0),MATCH(orders!L$1,products!$A$1:$G$1,0))</f>
        <v>11.25</v>
      </c>
      <c r="M913" s="21">
        <f>E913*L913</f>
        <v>45</v>
      </c>
      <c r="N913" s="7" t="str">
        <f>VLOOKUP(orders!$F913,customers!B$1:I$1001,8,FALSE)</f>
        <v>Yes</v>
      </c>
    </row>
    <row r="914" spans="1:14" x14ac:dyDescent="0.3">
      <c r="A914" s="12" t="s">
        <v>5649</v>
      </c>
      <c r="B914" s="18">
        <v>43726</v>
      </c>
      <c r="C914" s="12" t="s">
        <v>5650</v>
      </c>
      <c r="D914" s="6" t="s">
        <v>6151</v>
      </c>
      <c r="E914" s="12">
        <v>6</v>
      </c>
      <c r="F914" s="12" t="str">
        <f>VLOOKUP(C914,customers!A$1:I$1001,2,FALSE)</f>
        <v>Paulie Fonzone</v>
      </c>
      <c r="G914" s="12" t="str">
        <f>IF(VLOOKUP(C914,customers!A$1:I$1001,3,FALSE)=0," ",VLOOKUP(C914,customers!A$1:I$1001,3,FALSE))</f>
        <v xml:space="preserve"> </v>
      </c>
      <c r="H914" s="12" t="str">
        <f>VLOOKUP(C914,customers!A$1:I$1001,7,FALSE)</f>
        <v>United States</v>
      </c>
      <c r="I914" s="15" t="str">
        <f>IF(INDEX(products!$A$1:$G$49,MATCH(orders!$D914,products!$A$1:$A$49,0),MATCH(orders!I$1,products!$A$1:$G$1,0))="Rob","Robusta",IF(INDEX(products!$A$1:$G$49,MATCH(orders!$D914,products!$A$1:$A$49,0),MATCH(orders!I$1,products!$A$1:$G$1,0))="Exc","Excelsa",IF(INDEX(products!$A$1:$G$49,MATCH(orders!$D914,products!$A$1:$A$49,0),MATCH(orders!I$1,products!$A$1:$G$1,0))="Ara","Arabica","Liberica")))</f>
        <v>Robusta</v>
      </c>
      <c r="J914" s="15" t="str">
        <f>IF(INDEX(products!$A$1:$G$49,MATCH(orders!$D914,products!$A$1:$A$49,0),MATCH(orders!J$1,products!$A$1:$G$1,0))="M","Medium",IF(INDEX(products!$A$1:$G$49,MATCH(orders!$D914,products!$A$1:$A$49,0),MATCH(orders!J$1,products!$A$1:$G$1,0))="L","Light","Dark"))</f>
        <v>Medium</v>
      </c>
      <c r="K914" s="24">
        <f>INDEX(products!$A$1:$G$49,MATCH(orders!$D914,products!$A$1:$A$49,0),MATCH(orders!K$1,products!$A$1:$G$1,0))</f>
        <v>2.5</v>
      </c>
      <c r="L914" s="25">
        <f>INDEX(products!$A$1:$G$49,MATCH(orders!$D914,products!$A$1:$A$49,0),MATCH(orders!L$1,products!$A$1:$G$1,0))</f>
        <v>22.884999999999998</v>
      </c>
      <c r="M914" s="22">
        <f>E914*L914</f>
        <v>137.31</v>
      </c>
      <c r="N914" s="6" t="str">
        <f>VLOOKUP(orders!$F914,customers!B$1:I$1001,8,FALSE)</f>
        <v>Yes</v>
      </c>
    </row>
    <row r="915" spans="1:14" x14ac:dyDescent="0.3">
      <c r="A915" s="2" t="s">
        <v>5654</v>
      </c>
      <c r="B915" s="17">
        <v>44406</v>
      </c>
      <c r="C915" s="2" t="s">
        <v>5655</v>
      </c>
      <c r="D915" s="7" t="s">
        <v>6157</v>
      </c>
      <c r="E915" s="2">
        <v>1</v>
      </c>
      <c r="F915" s="2" t="str">
        <f>VLOOKUP(C915,customers!A$1:I$1001,2,FALSE)</f>
        <v>Merrile Cobbledick</v>
      </c>
      <c r="G915" s="2" t="str">
        <f>IF(VLOOKUP(C915,customers!A$1:I$1001,3,FALSE)=0," ",VLOOKUP(C915,customers!A$1:I$1001,3,FALSE))</f>
        <v>mcobbledickpd@ucsd.edu</v>
      </c>
      <c r="H915" s="2" t="str">
        <f>VLOOKUP(C915,customers!A$1:I$1001,7,FALSE)</f>
        <v>United States</v>
      </c>
      <c r="I915" s="26" t="str">
        <f>IF(INDEX(products!$A$1:$G$49,MATCH(orders!$D915,products!$A$1:$A$49,0),MATCH(orders!I$1,products!$A$1:$G$1,0))="Rob","Robusta",IF(INDEX(products!$A$1:$G$49,MATCH(orders!$D915,products!$A$1:$A$49,0),MATCH(orders!I$1,products!$A$1:$G$1,0))="Exc","Excelsa",IF(INDEX(products!$A$1:$G$49,MATCH(orders!$D915,products!$A$1:$A$49,0),MATCH(orders!I$1,products!$A$1:$G$1,0))="Ara","Arabica","Liberica")))</f>
        <v>Arabica</v>
      </c>
      <c r="J915" s="26" t="str">
        <f>IF(INDEX(products!$A$1:$G$49,MATCH(orders!$D915,products!$A$1:$A$49,0),MATCH(orders!J$1,products!$A$1:$G$1,0))="M","Medium",IF(INDEX(products!$A$1:$G$49,MATCH(orders!$D915,products!$A$1:$A$49,0),MATCH(orders!J$1,products!$A$1:$G$1,0))="L","Light","Dark"))</f>
        <v>Medium</v>
      </c>
      <c r="K915" s="27">
        <f>INDEX(products!$A$1:$G$49,MATCH(orders!$D915,products!$A$1:$A$49,0),MATCH(orders!K$1,products!$A$1:$G$1,0))</f>
        <v>0.5</v>
      </c>
      <c r="L915" s="28">
        <f>INDEX(products!$A$1:$G$49,MATCH(orders!$D915,products!$A$1:$A$49,0),MATCH(orders!L$1,products!$A$1:$G$1,0))</f>
        <v>6.75</v>
      </c>
      <c r="M915" s="21">
        <f>E915*L915</f>
        <v>6.75</v>
      </c>
      <c r="N915" s="7" t="str">
        <f>VLOOKUP(orders!$F915,customers!B$1:I$1001,8,FALSE)</f>
        <v>No</v>
      </c>
    </row>
    <row r="916" spans="1:14" x14ac:dyDescent="0.3">
      <c r="A916" s="12" t="s">
        <v>5660</v>
      </c>
      <c r="B916" s="18">
        <v>44640</v>
      </c>
      <c r="C916" s="12" t="s">
        <v>5661</v>
      </c>
      <c r="D916" s="6" t="s">
        <v>6155</v>
      </c>
      <c r="E916" s="12">
        <v>4</v>
      </c>
      <c r="F916" s="12" t="str">
        <f>VLOOKUP(C916,customers!A$1:I$1001,2,FALSE)</f>
        <v>Antonius Lewry</v>
      </c>
      <c r="G916" s="12" t="str">
        <f>IF(VLOOKUP(C916,customers!A$1:I$1001,3,FALSE)=0," ",VLOOKUP(C916,customers!A$1:I$1001,3,FALSE))</f>
        <v>alewrype@whitehouse.gov</v>
      </c>
      <c r="H916" s="12" t="str">
        <f>VLOOKUP(C916,customers!A$1:I$1001,7,FALSE)</f>
        <v>United States</v>
      </c>
      <c r="I916" s="15" t="str">
        <f>IF(INDEX(products!$A$1:$G$49,MATCH(orders!$D916,products!$A$1:$A$49,0),MATCH(orders!I$1,products!$A$1:$G$1,0))="Rob","Robusta",IF(INDEX(products!$A$1:$G$49,MATCH(orders!$D916,products!$A$1:$A$49,0),MATCH(orders!I$1,products!$A$1:$G$1,0))="Exc","Excelsa",IF(INDEX(products!$A$1:$G$49,MATCH(orders!$D916,products!$A$1:$A$49,0),MATCH(orders!I$1,products!$A$1:$G$1,0))="Ara","Arabica","Liberica")))</f>
        <v>Arabica</v>
      </c>
      <c r="J916" s="15" t="str">
        <f>IF(INDEX(products!$A$1:$G$49,MATCH(orders!$D916,products!$A$1:$A$49,0),MATCH(orders!J$1,products!$A$1:$G$1,0))="M","Medium",IF(INDEX(products!$A$1:$G$49,MATCH(orders!$D916,products!$A$1:$A$49,0),MATCH(orders!J$1,products!$A$1:$G$1,0))="L","Light","Dark"))</f>
        <v>Medium</v>
      </c>
      <c r="K916" s="24">
        <f>INDEX(products!$A$1:$G$49,MATCH(orders!$D916,products!$A$1:$A$49,0),MATCH(orders!K$1,products!$A$1:$G$1,0))</f>
        <v>1</v>
      </c>
      <c r="L916" s="25">
        <f>INDEX(products!$A$1:$G$49,MATCH(orders!$D916,products!$A$1:$A$49,0),MATCH(orders!L$1,products!$A$1:$G$1,0))</f>
        <v>11.25</v>
      </c>
      <c r="M916" s="22">
        <f>E916*L916</f>
        <v>45</v>
      </c>
      <c r="N916" s="6" t="str">
        <f>VLOOKUP(orders!$F916,customers!B$1:I$1001,8,FALSE)</f>
        <v>No</v>
      </c>
    </row>
    <row r="917" spans="1:14" x14ac:dyDescent="0.3">
      <c r="A917" s="2" t="s">
        <v>5666</v>
      </c>
      <c r="B917" s="17">
        <v>43955</v>
      </c>
      <c r="C917" s="2" t="s">
        <v>5667</v>
      </c>
      <c r="D917" s="7" t="s">
        <v>6185</v>
      </c>
      <c r="E917" s="2">
        <v>3</v>
      </c>
      <c r="F917" s="2" t="str">
        <f>VLOOKUP(C917,customers!A$1:I$1001,2,FALSE)</f>
        <v>Isis Hessel</v>
      </c>
      <c r="G917" s="2" t="str">
        <f>IF(VLOOKUP(C917,customers!A$1:I$1001,3,FALSE)=0," ",VLOOKUP(C917,customers!A$1:I$1001,3,FALSE))</f>
        <v>ihesselpf@ox.ac.uk</v>
      </c>
      <c r="H917" s="2" t="str">
        <f>VLOOKUP(C917,customers!A$1:I$1001,7,FALSE)</f>
        <v>United States</v>
      </c>
      <c r="I917" s="26" t="str">
        <f>IF(INDEX(products!$A$1:$G$49,MATCH(orders!$D917,products!$A$1:$A$49,0),MATCH(orders!I$1,products!$A$1:$G$1,0))="Rob","Robusta",IF(INDEX(products!$A$1:$G$49,MATCH(orders!$D917,products!$A$1:$A$49,0),MATCH(orders!I$1,products!$A$1:$G$1,0))="Exc","Excelsa",IF(INDEX(products!$A$1:$G$49,MATCH(orders!$D917,products!$A$1:$A$49,0),MATCH(orders!I$1,products!$A$1:$G$1,0))="Ara","Arabica","Liberica")))</f>
        <v>Excelsa</v>
      </c>
      <c r="J917" s="26" t="str">
        <f>IF(INDEX(products!$A$1:$G$49,MATCH(orders!$D917,products!$A$1:$A$49,0),MATCH(orders!J$1,products!$A$1:$G$1,0))="M","Medium",IF(INDEX(products!$A$1:$G$49,MATCH(orders!$D917,products!$A$1:$A$49,0),MATCH(orders!J$1,products!$A$1:$G$1,0))="L","Light","Dark"))</f>
        <v>Dark</v>
      </c>
      <c r="K917" s="27">
        <f>INDEX(products!$A$1:$G$49,MATCH(orders!$D917,products!$A$1:$A$49,0),MATCH(orders!K$1,products!$A$1:$G$1,0))</f>
        <v>2.5</v>
      </c>
      <c r="L917" s="28">
        <f>INDEX(products!$A$1:$G$49,MATCH(orders!$D917,products!$A$1:$A$49,0),MATCH(orders!L$1,products!$A$1:$G$1,0))</f>
        <v>27.945</v>
      </c>
      <c r="M917" s="21">
        <f>E917*L917</f>
        <v>83.835000000000008</v>
      </c>
      <c r="N917" s="7" t="str">
        <f>VLOOKUP(orders!$F917,customers!B$1:I$1001,8,FALSE)</f>
        <v>Yes</v>
      </c>
    </row>
    <row r="918" spans="1:14" x14ac:dyDescent="0.3">
      <c r="A918" s="12" t="s">
        <v>5672</v>
      </c>
      <c r="B918" s="18">
        <v>44291</v>
      </c>
      <c r="C918" s="12" t="s">
        <v>5673</v>
      </c>
      <c r="D918" s="6" t="s">
        <v>6153</v>
      </c>
      <c r="E918" s="12">
        <v>1</v>
      </c>
      <c r="F918" s="12" t="str">
        <f>VLOOKUP(C918,customers!A$1:I$1001,2,FALSE)</f>
        <v>Harland Trematick</v>
      </c>
      <c r="G918" s="12" t="str">
        <f>IF(VLOOKUP(C918,customers!A$1:I$1001,3,FALSE)=0," ",VLOOKUP(C918,customers!A$1:I$1001,3,FALSE))</f>
        <v xml:space="preserve"> </v>
      </c>
      <c r="H918" s="12" t="str">
        <f>VLOOKUP(C918,customers!A$1:I$1001,7,FALSE)</f>
        <v>Ireland</v>
      </c>
      <c r="I918" s="15" t="str">
        <f>IF(INDEX(products!$A$1:$G$49,MATCH(orders!$D918,products!$A$1:$A$49,0),MATCH(orders!I$1,products!$A$1:$G$1,0))="Rob","Robusta",IF(INDEX(products!$A$1:$G$49,MATCH(orders!$D918,products!$A$1:$A$49,0),MATCH(orders!I$1,products!$A$1:$G$1,0))="Exc","Excelsa",IF(INDEX(products!$A$1:$G$49,MATCH(orders!$D918,products!$A$1:$A$49,0),MATCH(orders!I$1,products!$A$1:$G$1,0))="Ara","Arabica","Liberica")))</f>
        <v>Excelsa</v>
      </c>
      <c r="J918" s="15" t="str">
        <f>IF(INDEX(products!$A$1:$G$49,MATCH(orders!$D918,products!$A$1:$A$49,0),MATCH(orders!J$1,products!$A$1:$G$1,0))="M","Medium",IF(INDEX(products!$A$1:$G$49,MATCH(orders!$D918,products!$A$1:$A$49,0),MATCH(orders!J$1,products!$A$1:$G$1,0))="L","Light","Dark"))</f>
        <v>Dark</v>
      </c>
      <c r="K918" s="24">
        <f>INDEX(products!$A$1:$G$49,MATCH(orders!$D918,products!$A$1:$A$49,0),MATCH(orders!K$1,products!$A$1:$G$1,0))</f>
        <v>0.2</v>
      </c>
      <c r="L918" s="25">
        <f>INDEX(products!$A$1:$G$49,MATCH(orders!$D918,products!$A$1:$A$49,0),MATCH(orders!L$1,products!$A$1:$G$1,0))</f>
        <v>3.645</v>
      </c>
      <c r="M918" s="22">
        <f>E918*L918</f>
        <v>3.645</v>
      </c>
      <c r="N918" s="6" t="str">
        <f>VLOOKUP(orders!$F918,customers!B$1:I$1001,8,FALSE)</f>
        <v>Yes</v>
      </c>
    </row>
    <row r="919" spans="1:14" x14ac:dyDescent="0.3">
      <c r="A919" s="2" t="s">
        <v>5676</v>
      </c>
      <c r="B919" s="17">
        <v>44573</v>
      </c>
      <c r="C919" s="2" t="s">
        <v>5677</v>
      </c>
      <c r="D919" s="7" t="s">
        <v>6157</v>
      </c>
      <c r="E919" s="2">
        <v>1</v>
      </c>
      <c r="F919" s="2" t="str">
        <f>VLOOKUP(C919,customers!A$1:I$1001,2,FALSE)</f>
        <v>Chloris Sorrell</v>
      </c>
      <c r="G919" s="2" t="str">
        <f>IF(VLOOKUP(C919,customers!A$1:I$1001,3,FALSE)=0," ",VLOOKUP(C919,customers!A$1:I$1001,3,FALSE))</f>
        <v>csorrellph@amazon.com</v>
      </c>
      <c r="H919" s="2" t="str">
        <f>VLOOKUP(C919,customers!A$1:I$1001,7,FALSE)</f>
        <v>United Kingdom</v>
      </c>
      <c r="I919" s="26" t="str">
        <f>IF(INDEX(products!$A$1:$G$49,MATCH(orders!$D919,products!$A$1:$A$49,0),MATCH(orders!I$1,products!$A$1:$G$1,0))="Rob","Robusta",IF(INDEX(products!$A$1:$G$49,MATCH(orders!$D919,products!$A$1:$A$49,0),MATCH(orders!I$1,products!$A$1:$G$1,0))="Exc","Excelsa",IF(INDEX(products!$A$1:$G$49,MATCH(orders!$D919,products!$A$1:$A$49,0),MATCH(orders!I$1,products!$A$1:$G$1,0))="Ara","Arabica","Liberica")))</f>
        <v>Arabica</v>
      </c>
      <c r="J919" s="26" t="str">
        <f>IF(INDEX(products!$A$1:$G$49,MATCH(orders!$D919,products!$A$1:$A$49,0),MATCH(orders!J$1,products!$A$1:$G$1,0))="M","Medium",IF(INDEX(products!$A$1:$G$49,MATCH(orders!$D919,products!$A$1:$A$49,0),MATCH(orders!J$1,products!$A$1:$G$1,0))="L","Light","Dark"))</f>
        <v>Medium</v>
      </c>
      <c r="K919" s="27">
        <f>INDEX(products!$A$1:$G$49,MATCH(orders!$D919,products!$A$1:$A$49,0),MATCH(orders!K$1,products!$A$1:$G$1,0))</f>
        <v>0.5</v>
      </c>
      <c r="L919" s="28">
        <f>INDEX(products!$A$1:$G$49,MATCH(orders!$D919,products!$A$1:$A$49,0),MATCH(orders!L$1,products!$A$1:$G$1,0))</f>
        <v>6.75</v>
      </c>
      <c r="M919" s="21">
        <f>E919*L919</f>
        <v>6.75</v>
      </c>
      <c r="N919" s="7" t="str">
        <f>VLOOKUP(orders!$F919,customers!B$1:I$1001,8,FALSE)</f>
        <v>No</v>
      </c>
    </row>
    <row r="920" spans="1:14" x14ac:dyDescent="0.3">
      <c r="A920" s="12" t="s">
        <v>5676</v>
      </c>
      <c r="B920" s="18">
        <v>44573</v>
      </c>
      <c r="C920" s="12" t="s">
        <v>5677</v>
      </c>
      <c r="D920" s="6" t="s">
        <v>6144</v>
      </c>
      <c r="E920" s="12">
        <v>3</v>
      </c>
      <c r="F920" s="12" t="str">
        <f>VLOOKUP(C920,customers!A$1:I$1001,2,FALSE)</f>
        <v>Chloris Sorrell</v>
      </c>
      <c r="G920" s="12" t="str">
        <f>IF(VLOOKUP(C920,customers!A$1:I$1001,3,FALSE)=0," ",VLOOKUP(C920,customers!A$1:I$1001,3,FALSE))</f>
        <v>csorrellph@amazon.com</v>
      </c>
      <c r="H920" s="12" t="str">
        <f>VLOOKUP(C920,customers!A$1:I$1001,7,FALSE)</f>
        <v>United Kingdom</v>
      </c>
      <c r="I920" s="15" t="str">
        <f>IF(INDEX(products!$A$1:$G$49,MATCH(orders!$D920,products!$A$1:$A$49,0),MATCH(orders!I$1,products!$A$1:$G$1,0))="Rob","Robusta",IF(INDEX(products!$A$1:$G$49,MATCH(orders!$D920,products!$A$1:$A$49,0),MATCH(orders!I$1,products!$A$1:$G$1,0))="Exc","Excelsa",IF(INDEX(products!$A$1:$G$49,MATCH(orders!$D920,products!$A$1:$A$49,0),MATCH(orders!I$1,products!$A$1:$G$1,0))="Ara","Arabica","Liberica")))</f>
        <v>Excelsa</v>
      </c>
      <c r="J920" s="15" t="str">
        <f>IF(INDEX(products!$A$1:$G$49,MATCH(orders!$D920,products!$A$1:$A$49,0),MATCH(orders!J$1,products!$A$1:$G$1,0))="M","Medium",IF(INDEX(products!$A$1:$G$49,MATCH(orders!$D920,products!$A$1:$A$49,0),MATCH(orders!J$1,products!$A$1:$G$1,0))="L","Light","Dark"))</f>
        <v>Dark</v>
      </c>
      <c r="K920" s="24">
        <f>INDEX(products!$A$1:$G$49,MATCH(orders!$D920,products!$A$1:$A$49,0),MATCH(orders!K$1,products!$A$1:$G$1,0))</f>
        <v>0.5</v>
      </c>
      <c r="L920" s="25">
        <f>INDEX(products!$A$1:$G$49,MATCH(orders!$D920,products!$A$1:$A$49,0),MATCH(orders!L$1,products!$A$1:$G$1,0))</f>
        <v>7.29</v>
      </c>
      <c r="M920" s="22">
        <f>E920*L920</f>
        <v>21.87</v>
      </c>
      <c r="N920" s="6" t="str">
        <f>VLOOKUP(orders!$F920,customers!B$1:I$1001,8,FALSE)</f>
        <v>No</v>
      </c>
    </row>
    <row r="921" spans="1:14" x14ac:dyDescent="0.3">
      <c r="A921" s="2" t="s">
        <v>5687</v>
      </c>
      <c r="B921" s="17">
        <v>44181</v>
      </c>
      <c r="C921" s="2" t="s">
        <v>5688</v>
      </c>
      <c r="D921" s="7" t="s">
        <v>6163</v>
      </c>
      <c r="E921" s="2">
        <v>5</v>
      </c>
      <c r="F921" s="2" t="str">
        <f>VLOOKUP(C921,customers!A$1:I$1001,2,FALSE)</f>
        <v>Quintina Heavyside</v>
      </c>
      <c r="G921" s="2" t="str">
        <f>IF(VLOOKUP(C921,customers!A$1:I$1001,3,FALSE)=0," ",VLOOKUP(C921,customers!A$1:I$1001,3,FALSE))</f>
        <v>qheavysidepj@unc.edu</v>
      </c>
      <c r="H921" s="2" t="str">
        <f>VLOOKUP(C921,customers!A$1:I$1001,7,FALSE)</f>
        <v>United States</v>
      </c>
      <c r="I921" s="26" t="str">
        <f>IF(INDEX(products!$A$1:$G$49,MATCH(orders!$D921,products!$A$1:$A$49,0),MATCH(orders!I$1,products!$A$1:$G$1,0))="Rob","Robusta",IF(INDEX(products!$A$1:$G$49,MATCH(orders!$D921,products!$A$1:$A$49,0),MATCH(orders!I$1,products!$A$1:$G$1,0))="Exc","Excelsa",IF(INDEX(products!$A$1:$G$49,MATCH(orders!$D921,products!$A$1:$A$49,0),MATCH(orders!I$1,products!$A$1:$G$1,0))="Ara","Arabica","Liberica")))</f>
        <v>Robusta</v>
      </c>
      <c r="J921" s="26" t="str">
        <f>IF(INDEX(products!$A$1:$G$49,MATCH(orders!$D921,products!$A$1:$A$49,0),MATCH(orders!J$1,products!$A$1:$G$1,0))="M","Medium",IF(INDEX(products!$A$1:$G$49,MATCH(orders!$D921,products!$A$1:$A$49,0),MATCH(orders!J$1,products!$A$1:$G$1,0))="L","Light","Dark"))</f>
        <v>Dark</v>
      </c>
      <c r="K921" s="27">
        <f>INDEX(products!$A$1:$G$49,MATCH(orders!$D921,products!$A$1:$A$49,0),MATCH(orders!K$1,products!$A$1:$G$1,0))</f>
        <v>0.2</v>
      </c>
      <c r="L921" s="28">
        <f>INDEX(products!$A$1:$G$49,MATCH(orders!$D921,products!$A$1:$A$49,0),MATCH(orders!L$1,products!$A$1:$G$1,0))</f>
        <v>2.6849999999999996</v>
      </c>
      <c r="M921" s="21">
        <f>E921*L921</f>
        <v>13.424999999999997</v>
      </c>
      <c r="N921" s="7" t="str">
        <f>VLOOKUP(orders!$F921,customers!B$1:I$1001,8,FALSE)</f>
        <v>Yes</v>
      </c>
    </row>
    <row r="922" spans="1:14" x14ac:dyDescent="0.3">
      <c r="A922" s="12" t="s">
        <v>5693</v>
      </c>
      <c r="B922" s="18">
        <v>44711</v>
      </c>
      <c r="C922" s="12" t="s">
        <v>5694</v>
      </c>
      <c r="D922" s="6" t="s">
        <v>6149</v>
      </c>
      <c r="E922" s="12">
        <v>6</v>
      </c>
      <c r="F922" s="12" t="str">
        <f>VLOOKUP(C922,customers!A$1:I$1001,2,FALSE)</f>
        <v>Hadley Reuven</v>
      </c>
      <c r="G922" s="12" t="str">
        <f>IF(VLOOKUP(C922,customers!A$1:I$1001,3,FALSE)=0," ",VLOOKUP(C922,customers!A$1:I$1001,3,FALSE))</f>
        <v>hreuvenpk@whitehouse.gov</v>
      </c>
      <c r="H922" s="12" t="str">
        <f>VLOOKUP(C922,customers!A$1:I$1001,7,FALSE)</f>
        <v>United States</v>
      </c>
      <c r="I922" s="15" t="str">
        <f>IF(INDEX(products!$A$1:$G$49,MATCH(orders!$D922,products!$A$1:$A$49,0),MATCH(orders!I$1,products!$A$1:$G$1,0))="Rob","Robusta",IF(INDEX(products!$A$1:$G$49,MATCH(orders!$D922,products!$A$1:$A$49,0),MATCH(orders!I$1,products!$A$1:$G$1,0))="Exc","Excelsa",IF(INDEX(products!$A$1:$G$49,MATCH(orders!$D922,products!$A$1:$A$49,0),MATCH(orders!I$1,products!$A$1:$G$1,0))="Ara","Arabica","Liberica")))</f>
        <v>Robusta</v>
      </c>
      <c r="J922" s="15" t="str">
        <f>IF(INDEX(products!$A$1:$G$49,MATCH(orders!$D922,products!$A$1:$A$49,0),MATCH(orders!J$1,products!$A$1:$G$1,0))="M","Medium",IF(INDEX(products!$A$1:$G$49,MATCH(orders!$D922,products!$A$1:$A$49,0),MATCH(orders!J$1,products!$A$1:$G$1,0))="L","Light","Dark"))</f>
        <v>Dark</v>
      </c>
      <c r="K922" s="24">
        <f>INDEX(products!$A$1:$G$49,MATCH(orders!$D922,products!$A$1:$A$49,0),MATCH(orders!K$1,products!$A$1:$G$1,0))</f>
        <v>2.5</v>
      </c>
      <c r="L922" s="25">
        <f>INDEX(products!$A$1:$G$49,MATCH(orders!$D922,products!$A$1:$A$49,0),MATCH(orders!L$1,products!$A$1:$G$1,0))</f>
        <v>20.584999999999997</v>
      </c>
      <c r="M922" s="22">
        <f>E922*L922</f>
        <v>123.50999999999999</v>
      </c>
      <c r="N922" s="6" t="str">
        <f>VLOOKUP(orders!$F922,customers!B$1:I$1001,8,FALSE)</f>
        <v>No</v>
      </c>
    </row>
    <row r="923" spans="1:14" x14ac:dyDescent="0.3">
      <c r="A923" s="2" t="s">
        <v>5699</v>
      </c>
      <c r="B923" s="17">
        <v>44509</v>
      </c>
      <c r="C923" s="2" t="s">
        <v>5700</v>
      </c>
      <c r="D923" s="7" t="s">
        <v>6150</v>
      </c>
      <c r="E923" s="2">
        <v>2</v>
      </c>
      <c r="F923" s="2" t="str">
        <f>VLOOKUP(C923,customers!A$1:I$1001,2,FALSE)</f>
        <v>Mitch Attwool</v>
      </c>
      <c r="G923" s="2" t="str">
        <f>IF(VLOOKUP(C923,customers!A$1:I$1001,3,FALSE)=0," ",VLOOKUP(C923,customers!A$1:I$1001,3,FALSE))</f>
        <v>mattwoolpl@nba.com</v>
      </c>
      <c r="H923" s="2" t="str">
        <f>VLOOKUP(C923,customers!A$1:I$1001,7,FALSE)</f>
        <v>United States</v>
      </c>
      <c r="I923" s="26" t="str">
        <f>IF(INDEX(products!$A$1:$G$49,MATCH(orders!$D923,products!$A$1:$A$49,0),MATCH(orders!I$1,products!$A$1:$G$1,0))="Rob","Robusta",IF(INDEX(products!$A$1:$G$49,MATCH(orders!$D923,products!$A$1:$A$49,0),MATCH(orders!I$1,products!$A$1:$G$1,0))="Exc","Excelsa",IF(INDEX(products!$A$1:$G$49,MATCH(orders!$D923,products!$A$1:$A$49,0),MATCH(orders!I$1,products!$A$1:$G$1,0))="Ara","Arabica","Liberica")))</f>
        <v>Liberica</v>
      </c>
      <c r="J923" s="26" t="str">
        <f>IF(INDEX(products!$A$1:$G$49,MATCH(orders!$D923,products!$A$1:$A$49,0),MATCH(orders!J$1,products!$A$1:$G$1,0))="M","Medium",IF(INDEX(products!$A$1:$G$49,MATCH(orders!$D923,products!$A$1:$A$49,0),MATCH(orders!J$1,products!$A$1:$G$1,0))="L","Light","Dark"))</f>
        <v>Dark</v>
      </c>
      <c r="K923" s="27">
        <f>INDEX(products!$A$1:$G$49,MATCH(orders!$D923,products!$A$1:$A$49,0),MATCH(orders!K$1,products!$A$1:$G$1,0))</f>
        <v>0.2</v>
      </c>
      <c r="L923" s="28">
        <f>INDEX(products!$A$1:$G$49,MATCH(orders!$D923,products!$A$1:$A$49,0),MATCH(orders!L$1,products!$A$1:$G$1,0))</f>
        <v>3.8849999999999998</v>
      </c>
      <c r="M923" s="21">
        <f>E923*L923</f>
        <v>7.77</v>
      </c>
      <c r="N923" s="7" t="str">
        <f>VLOOKUP(orders!$F923,customers!B$1:I$1001,8,FALSE)</f>
        <v>No</v>
      </c>
    </row>
    <row r="924" spans="1:14" x14ac:dyDescent="0.3">
      <c r="A924" s="12" t="s">
        <v>5705</v>
      </c>
      <c r="B924" s="18">
        <v>44659</v>
      </c>
      <c r="C924" s="12" t="s">
        <v>5706</v>
      </c>
      <c r="D924" s="6" t="s">
        <v>6155</v>
      </c>
      <c r="E924" s="12">
        <v>6</v>
      </c>
      <c r="F924" s="12" t="str">
        <f>VLOOKUP(C924,customers!A$1:I$1001,2,FALSE)</f>
        <v>Charin Maplethorp</v>
      </c>
      <c r="G924" s="12" t="str">
        <f>IF(VLOOKUP(C924,customers!A$1:I$1001,3,FALSE)=0," ",VLOOKUP(C924,customers!A$1:I$1001,3,FALSE))</f>
        <v xml:space="preserve"> </v>
      </c>
      <c r="H924" s="12" t="str">
        <f>VLOOKUP(C924,customers!A$1:I$1001,7,FALSE)</f>
        <v>United States</v>
      </c>
      <c r="I924" s="15" t="str">
        <f>IF(INDEX(products!$A$1:$G$49,MATCH(orders!$D924,products!$A$1:$A$49,0),MATCH(orders!I$1,products!$A$1:$G$1,0))="Rob","Robusta",IF(INDEX(products!$A$1:$G$49,MATCH(orders!$D924,products!$A$1:$A$49,0),MATCH(orders!I$1,products!$A$1:$G$1,0))="Exc","Excelsa",IF(INDEX(products!$A$1:$G$49,MATCH(orders!$D924,products!$A$1:$A$49,0),MATCH(orders!I$1,products!$A$1:$G$1,0))="Ara","Arabica","Liberica")))</f>
        <v>Arabica</v>
      </c>
      <c r="J924" s="15" t="str">
        <f>IF(INDEX(products!$A$1:$G$49,MATCH(orders!$D924,products!$A$1:$A$49,0),MATCH(orders!J$1,products!$A$1:$G$1,0))="M","Medium",IF(INDEX(products!$A$1:$G$49,MATCH(orders!$D924,products!$A$1:$A$49,0),MATCH(orders!J$1,products!$A$1:$G$1,0))="L","Light","Dark"))</f>
        <v>Medium</v>
      </c>
      <c r="K924" s="24">
        <f>INDEX(products!$A$1:$G$49,MATCH(orders!$D924,products!$A$1:$A$49,0),MATCH(orders!K$1,products!$A$1:$G$1,0))</f>
        <v>1</v>
      </c>
      <c r="L924" s="25">
        <f>INDEX(products!$A$1:$G$49,MATCH(orders!$D924,products!$A$1:$A$49,0),MATCH(orders!L$1,products!$A$1:$G$1,0))</f>
        <v>11.25</v>
      </c>
      <c r="M924" s="22">
        <f>E924*L924</f>
        <v>67.5</v>
      </c>
      <c r="N924" s="6" t="str">
        <f>VLOOKUP(orders!$F924,customers!B$1:I$1001,8,FALSE)</f>
        <v>Yes</v>
      </c>
    </row>
    <row r="925" spans="1:14" x14ac:dyDescent="0.3">
      <c r="A925" s="2" t="s">
        <v>5709</v>
      </c>
      <c r="B925" s="17">
        <v>43746</v>
      </c>
      <c r="C925" s="2" t="s">
        <v>5710</v>
      </c>
      <c r="D925" s="7" t="s">
        <v>6185</v>
      </c>
      <c r="E925" s="2">
        <v>1</v>
      </c>
      <c r="F925" s="2" t="str">
        <f>VLOOKUP(C925,customers!A$1:I$1001,2,FALSE)</f>
        <v>Goldie Wynes</v>
      </c>
      <c r="G925" s="2" t="str">
        <f>IF(VLOOKUP(C925,customers!A$1:I$1001,3,FALSE)=0," ",VLOOKUP(C925,customers!A$1:I$1001,3,FALSE))</f>
        <v>gwynespn@dagondesign.com</v>
      </c>
      <c r="H925" s="2" t="str">
        <f>VLOOKUP(C925,customers!A$1:I$1001,7,FALSE)</f>
        <v>United States</v>
      </c>
      <c r="I925" s="26" t="str">
        <f>IF(INDEX(products!$A$1:$G$49,MATCH(orders!$D925,products!$A$1:$A$49,0),MATCH(orders!I$1,products!$A$1:$G$1,0))="Rob","Robusta",IF(INDEX(products!$A$1:$G$49,MATCH(orders!$D925,products!$A$1:$A$49,0),MATCH(orders!I$1,products!$A$1:$G$1,0))="Exc","Excelsa",IF(INDEX(products!$A$1:$G$49,MATCH(orders!$D925,products!$A$1:$A$49,0),MATCH(orders!I$1,products!$A$1:$G$1,0))="Ara","Arabica","Liberica")))</f>
        <v>Excelsa</v>
      </c>
      <c r="J925" s="26" t="str">
        <f>IF(INDEX(products!$A$1:$G$49,MATCH(orders!$D925,products!$A$1:$A$49,0),MATCH(orders!J$1,products!$A$1:$G$1,0))="M","Medium",IF(INDEX(products!$A$1:$G$49,MATCH(orders!$D925,products!$A$1:$A$49,0),MATCH(orders!J$1,products!$A$1:$G$1,0))="L","Light","Dark"))</f>
        <v>Dark</v>
      </c>
      <c r="K925" s="27">
        <f>INDEX(products!$A$1:$G$49,MATCH(orders!$D925,products!$A$1:$A$49,0),MATCH(orders!K$1,products!$A$1:$G$1,0))</f>
        <v>2.5</v>
      </c>
      <c r="L925" s="28">
        <f>INDEX(products!$A$1:$G$49,MATCH(orders!$D925,products!$A$1:$A$49,0),MATCH(orders!L$1,products!$A$1:$G$1,0))</f>
        <v>27.945</v>
      </c>
      <c r="M925" s="21">
        <f>E925*L925</f>
        <v>27.945</v>
      </c>
      <c r="N925" s="7" t="str">
        <f>VLOOKUP(orders!$F925,customers!B$1:I$1001,8,FALSE)</f>
        <v>No</v>
      </c>
    </row>
    <row r="926" spans="1:14" x14ac:dyDescent="0.3">
      <c r="A926" s="12" t="s">
        <v>5715</v>
      </c>
      <c r="B926" s="18">
        <v>44451</v>
      </c>
      <c r="C926" s="12" t="s">
        <v>5716</v>
      </c>
      <c r="D926" s="6" t="s">
        <v>6182</v>
      </c>
      <c r="E926" s="12">
        <v>3</v>
      </c>
      <c r="F926" s="12" t="str">
        <f>VLOOKUP(C926,customers!A$1:I$1001,2,FALSE)</f>
        <v>Celie MacCourt</v>
      </c>
      <c r="G926" s="12" t="str">
        <f>IF(VLOOKUP(C926,customers!A$1:I$1001,3,FALSE)=0," ",VLOOKUP(C926,customers!A$1:I$1001,3,FALSE))</f>
        <v>cmaccourtpo@amazon.com</v>
      </c>
      <c r="H926" s="12" t="str">
        <f>VLOOKUP(C926,customers!A$1:I$1001,7,FALSE)</f>
        <v>United States</v>
      </c>
      <c r="I926" s="15" t="str">
        <f>IF(INDEX(products!$A$1:$G$49,MATCH(orders!$D926,products!$A$1:$A$49,0),MATCH(orders!I$1,products!$A$1:$G$1,0))="Rob","Robusta",IF(INDEX(products!$A$1:$G$49,MATCH(orders!$D926,products!$A$1:$A$49,0),MATCH(orders!I$1,products!$A$1:$G$1,0))="Exc","Excelsa",IF(INDEX(products!$A$1:$G$49,MATCH(orders!$D926,products!$A$1:$A$49,0),MATCH(orders!I$1,products!$A$1:$G$1,0))="Ara","Arabica","Liberica")))</f>
        <v>Arabica</v>
      </c>
      <c r="J926" s="15" t="str">
        <f>IF(INDEX(products!$A$1:$G$49,MATCH(orders!$D926,products!$A$1:$A$49,0),MATCH(orders!J$1,products!$A$1:$G$1,0))="M","Medium",IF(INDEX(products!$A$1:$G$49,MATCH(orders!$D926,products!$A$1:$A$49,0),MATCH(orders!J$1,products!$A$1:$G$1,0))="L","Light","Dark"))</f>
        <v>Light</v>
      </c>
      <c r="K926" s="24">
        <f>INDEX(products!$A$1:$G$49,MATCH(orders!$D926,products!$A$1:$A$49,0),MATCH(orders!K$1,products!$A$1:$G$1,0))</f>
        <v>2.5</v>
      </c>
      <c r="L926" s="25">
        <f>INDEX(products!$A$1:$G$49,MATCH(orders!$D926,products!$A$1:$A$49,0),MATCH(orders!L$1,products!$A$1:$G$1,0))</f>
        <v>29.784999999999997</v>
      </c>
      <c r="M926" s="22">
        <f>E926*L926</f>
        <v>89.35499999999999</v>
      </c>
      <c r="N926" s="6" t="str">
        <f>VLOOKUP(orders!$F926,customers!B$1:I$1001,8,FALSE)</f>
        <v>No</v>
      </c>
    </row>
    <row r="927" spans="1:14" x14ac:dyDescent="0.3">
      <c r="A927" s="2" t="s">
        <v>5720</v>
      </c>
      <c r="B927" s="17">
        <v>44770</v>
      </c>
      <c r="C927" s="2" t="s">
        <v>5554</v>
      </c>
      <c r="D927" s="7" t="s">
        <v>6157</v>
      </c>
      <c r="E927" s="2">
        <v>3</v>
      </c>
      <c r="F927" s="2" t="str">
        <f>VLOOKUP(C927,customers!A$1:I$1001,2,FALSE)</f>
        <v>Derick Snow</v>
      </c>
      <c r="G927" s="2" t="str">
        <f>IF(VLOOKUP(C927,customers!A$1:I$1001,3,FALSE)=0," ",VLOOKUP(C927,customers!A$1:I$1001,3,FALSE))</f>
        <v xml:space="preserve"> </v>
      </c>
      <c r="H927" s="2" t="str">
        <f>VLOOKUP(C927,customers!A$1:I$1001,7,FALSE)</f>
        <v>United States</v>
      </c>
      <c r="I927" s="26" t="str">
        <f>IF(INDEX(products!$A$1:$G$49,MATCH(orders!$D927,products!$A$1:$A$49,0),MATCH(orders!I$1,products!$A$1:$G$1,0))="Rob","Robusta",IF(INDEX(products!$A$1:$G$49,MATCH(orders!$D927,products!$A$1:$A$49,0),MATCH(orders!I$1,products!$A$1:$G$1,0))="Exc","Excelsa",IF(INDEX(products!$A$1:$G$49,MATCH(orders!$D927,products!$A$1:$A$49,0),MATCH(orders!I$1,products!$A$1:$G$1,0))="Ara","Arabica","Liberica")))</f>
        <v>Arabica</v>
      </c>
      <c r="J927" s="26" t="str">
        <f>IF(INDEX(products!$A$1:$G$49,MATCH(orders!$D927,products!$A$1:$A$49,0),MATCH(orders!J$1,products!$A$1:$G$1,0))="M","Medium",IF(INDEX(products!$A$1:$G$49,MATCH(orders!$D927,products!$A$1:$A$49,0),MATCH(orders!J$1,products!$A$1:$G$1,0))="L","Light","Dark"))</f>
        <v>Medium</v>
      </c>
      <c r="K927" s="27">
        <f>INDEX(products!$A$1:$G$49,MATCH(orders!$D927,products!$A$1:$A$49,0),MATCH(orders!K$1,products!$A$1:$G$1,0))</f>
        <v>0.5</v>
      </c>
      <c r="L927" s="28">
        <f>INDEX(products!$A$1:$G$49,MATCH(orders!$D927,products!$A$1:$A$49,0),MATCH(orders!L$1,products!$A$1:$G$1,0))</f>
        <v>6.75</v>
      </c>
      <c r="M927" s="21">
        <f>E927*L927</f>
        <v>20.25</v>
      </c>
      <c r="N927" s="7" t="str">
        <f>VLOOKUP(orders!$F927,customers!B$1:I$1001,8,FALSE)</f>
        <v>No</v>
      </c>
    </row>
    <row r="928" spans="1:14" x14ac:dyDescent="0.3">
      <c r="A928" s="12" t="s">
        <v>5725</v>
      </c>
      <c r="B928" s="18">
        <v>44012</v>
      </c>
      <c r="C928" s="12" t="s">
        <v>5726</v>
      </c>
      <c r="D928" s="6" t="s">
        <v>6157</v>
      </c>
      <c r="E928" s="12">
        <v>5</v>
      </c>
      <c r="F928" s="12" t="str">
        <f>VLOOKUP(C928,customers!A$1:I$1001,2,FALSE)</f>
        <v>Evy Wilsone</v>
      </c>
      <c r="G928" s="12" t="str">
        <f>IF(VLOOKUP(C928,customers!A$1:I$1001,3,FALSE)=0," ",VLOOKUP(C928,customers!A$1:I$1001,3,FALSE))</f>
        <v>ewilsonepq@eepurl.com</v>
      </c>
      <c r="H928" s="12" t="str">
        <f>VLOOKUP(C928,customers!A$1:I$1001,7,FALSE)</f>
        <v>United States</v>
      </c>
      <c r="I928" s="15" t="str">
        <f>IF(INDEX(products!$A$1:$G$49,MATCH(orders!$D928,products!$A$1:$A$49,0),MATCH(orders!I$1,products!$A$1:$G$1,0))="Rob","Robusta",IF(INDEX(products!$A$1:$G$49,MATCH(orders!$D928,products!$A$1:$A$49,0),MATCH(orders!I$1,products!$A$1:$G$1,0))="Exc","Excelsa",IF(INDEX(products!$A$1:$G$49,MATCH(orders!$D928,products!$A$1:$A$49,0),MATCH(orders!I$1,products!$A$1:$G$1,0))="Ara","Arabica","Liberica")))</f>
        <v>Arabica</v>
      </c>
      <c r="J928" s="15" t="str">
        <f>IF(INDEX(products!$A$1:$G$49,MATCH(orders!$D928,products!$A$1:$A$49,0),MATCH(orders!J$1,products!$A$1:$G$1,0))="M","Medium",IF(INDEX(products!$A$1:$G$49,MATCH(orders!$D928,products!$A$1:$A$49,0),MATCH(orders!J$1,products!$A$1:$G$1,0))="L","Light","Dark"))</f>
        <v>Medium</v>
      </c>
      <c r="K928" s="24">
        <f>INDEX(products!$A$1:$G$49,MATCH(orders!$D928,products!$A$1:$A$49,0),MATCH(orders!K$1,products!$A$1:$G$1,0))</f>
        <v>0.5</v>
      </c>
      <c r="L928" s="25">
        <f>INDEX(products!$A$1:$G$49,MATCH(orders!$D928,products!$A$1:$A$49,0),MATCH(orders!L$1,products!$A$1:$G$1,0))</f>
        <v>6.75</v>
      </c>
      <c r="M928" s="22">
        <f>E928*L928</f>
        <v>33.75</v>
      </c>
      <c r="N928" s="6" t="str">
        <f>VLOOKUP(orders!$F928,customers!B$1:I$1001,8,FALSE)</f>
        <v>Yes</v>
      </c>
    </row>
    <row r="929" spans="1:14" x14ac:dyDescent="0.3">
      <c r="A929" s="2" t="s">
        <v>5731</v>
      </c>
      <c r="B929" s="17">
        <v>43474</v>
      </c>
      <c r="C929" s="2" t="s">
        <v>5732</v>
      </c>
      <c r="D929" s="7" t="s">
        <v>6185</v>
      </c>
      <c r="E929" s="2">
        <v>4</v>
      </c>
      <c r="F929" s="2" t="str">
        <f>VLOOKUP(C929,customers!A$1:I$1001,2,FALSE)</f>
        <v>Dolores Duffie</v>
      </c>
      <c r="G929" s="2" t="str">
        <f>IF(VLOOKUP(C929,customers!A$1:I$1001,3,FALSE)=0," ",VLOOKUP(C929,customers!A$1:I$1001,3,FALSE))</f>
        <v>dduffiepr@time.com</v>
      </c>
      <c r="H929" s="2" t="str">
        <f>VLOOKUP(C929,customers!A$1:I$1001,7,FALSE)</f>
        <v>United States</v>
      </c>
      <c r="I929" s="26" t="str">
        <f>IF(INDEX(products!$A$1:$G$49,MATCH(orders!$D929,products!$A$1:$A$49,0),MATCH(orders!I$1,products!$A$1:$G$1,0))="Rob","Robusta",IF(INDEX(products!$A$1:$G$49,MATCH(orders!$D929,products!$A$1:$A$49,0),MATCH(orders!I$1,products!$A$1:$G$1,0))="Exc","Excelsa",IF(INDEX(products!$A$1:$G$49,MATCH(orders!$D929,products!$A$1:$A$49,0),MATCH(orders!I$1,products!$A$1:$G$1,0))="Ara","Arabica","Liberica")))</f>
        <v>Excelsa</v>
      </c>
      <c r="J929" s="26" t="str">
        <f>IF(INDEX(products!$A$1:$G$49,MATCH(orders!$D929,products!$A$1:$A$49,0),MATCH(orders!J$1,products!$A$1:$G$1,0))="M","Medium",IF(INDEX(products!$A$1:$G$49,MATCH(orders!$D929,products!$A$1:$A$49,0),MATCH(orders!J$1,products!$A$1:$G$1,0))="L","Light","Dark"))</f>
        <v>Dark</v>
      </c>
      <c r="K929" s="27">
        <f>INDEX(products!$A$1:$G$49,MATCH(orders!$D929,products!$A$1:$A$49,0),MATCH(orders!K$1,products!$A$1:$G$1,0))</f>
        <v>2.5</v>
      </c>
      <c r="L929" s="28">
        <f>INDEX(products!$A$1:$G$49,MATCH(orders!$D929,products!$A$1:$A$49,0),MATCH(orders!L$1,products!$A$1:$G$1,0))</f>
        <v>27.945</v>
      </c>
      <c r="M929" s="21">
        <f>E929*L929</f>
        <v>111.78</v>
      </c>
      <c r="N929" s="7" t="str">
        <f>VLOOKUP(orders!$F929,customers!B$1:I$1001,8,FALSE)</f>
        <v>No</v>
      </c>
    </row>
    <row r="930" spans="1:14" x14ac:dyDescent="0.3">
      <c r="A930" s="12" t="s">
        <v>5737</v>
      </c>
      <c r="B930" s="18">
        <v>44754</v>
      </c>
      <c r="C930" s="12" t="s">
        <v>5738</v>
      </c>
      <c r="D930" s="6" t="s">
        <v>6166</v>
      </c>
      <c r="E930" s="12">
        <v>2</v>
      </c>
      <c r="F930" s="12" t="str">
        <f>VLOOKUP(C930,customers!A$1:I$1001,2,FALSE)</f>
        <v>Mathilda Matiasek</v>
      </c>
      <c r="G930" s="12" t="str">
        <f>IF(VLOOKUP(C930,customers!A$1:I$1001,3,FALSE)=0," ",VLOOKUP(C930,customers!A$1:I$1001,3,FALSE))</f>
        <v>mmatiasekps@ucoz.ru</v>
      </c>
      <c r="H930" s="12" t="str">
        <f>VLOOKUP(C930,customers!A$1:I$1001,7,FALSE)</f>
        <v>United States</v>
      </c>
      <c r="I930" s="15" t="str">
        <f>IF(INDEX(products!$A$1:$G$49,MATCH(orders!$D930,products!$A$1:$A$49,0),MATCH(orders!I$1,products!$A$1:$G$1,0))="Rob","Robusta",IF(INDEX(products!$A$1:$G$49,MATCH(orders!$D930,products!$A$1:$A$49,0),MATCH(orders!I$1,products!$A$1:$G$1,0))="Exc","Excelsa",IF(INDEX(products!$A$1:$G$49,MATCH(orders!$D930,products!$A$1:$A$49,0),MATCH(orders!I$1,products!$A$1:$G$1,0))="Ara","Arabica","Liberica")))</f>
        <v>Excelsa</v>
      </c>
      <c r="J930" s="15" t="str">
        <f>IF(INDEX(products!$A$1:$G$49,MATCH(orders!$D930,products!$A$1:$A$49,0),MATCH(orders!J$1,products!$A$1:$G$1,0))="M","Medium",IF(INDEX(products!$A$1:$G$49,MATCH(orders!$D930,products!$A$1:$A$49,0),MATCH(orders!J$1,products!$A$1:$G$1,0))="L","Light","Dark"))</f>
        <v>Medium</v>
      </c>
      <c r="K930" s="24">
        <f>INDEX(products!$A$1:$G$49,MATCH(orders!$D930,products!$A$1:$A$49,0),MATCH(orders!K$1,products!$A$1:$G$1,0))</f>
        <v>2.5</v>
      </c>
      <c r="L930" s="25">
        <f>INDEX(products!$A$1:$G$49,MATCH(orders!$D930,products!$A$1:$A$49,0),MATCH(orders!L$1,products!$A$1:$G$1,0))</f>
        <v>31.624999999999996</v>
      </c>
      <c r="M930" s="22">
        <f>E930*L930</f>
        <v>63.249999999999993</v>
      </c>
      <c r="N930" s="6" t="str">
        <f>VLOOKUP(orders!$F930,customers!B$1:I$1001,8,FALSE)</f>
        <v>Yes</v>
      </c>
    </row>
    <row r="931" spans="1:14" x14ac:dyDescent="0.3">
      <c r="A931" s="2" t="s">
        <v>5742</v>
      </c>
      <c r="B931" s="17">
        <v>44165</v>
      </c>
      <c r="C931" s="2" t="s">
        <v>5743</v>
      </c>
      <c r="D931" s="7" t="s">
        <v>6184</v>
      </c>
      <c r="E931" s="2">
        <v>2</v>
      </c>
      <c r="F931" s="2" t="str">
        <f>VLOOKUP(C931,customers!A$1:I$1001,2,FALSE)</f>
        <v>Jarred Camillo</v>
      </c>
      <c r="G931" s="2" t="str">
        <f>IF(VLOOKUP(C931,customers!A$1:I$1001,3,FALSE)=0," ",VLOOKUP(C931,customers!A$1:I$1001,3,FALSE))</f>
        <v>jcamillopt@shinystat.com</v>
      </c>
      <c r="H931" s="2" t="str">
        <f>VLOOKUP(C931,customers!A$1:I$1001,7,FALSE)</f>
        <v>United States</v>
      </c>
      <c r="I931" s="26" t="str">
        <f>IF(INDEX(products!$A$1:$G$49,MATCH(orders!$D931,products!$A$1:$A$49,0),MATCH(orders!I$1,products!$A$1:$G$1,0))="Rob","Robusta",IF(INDEX(products!$A$1:$G$49,MATCH(orders!$D931,products!$A$1:$A$49,0),MATCH(orders!I$1,products!$A$1:$G$1,0))="Exc","Excelsa",IF(INDEX(products!$A$1:$G$49,MATCH(orders!$D931,products!$A$1:$A$49,0),MATCH(orders!I$1,products!$A$1:$G$1,0))="Ara","Arabica","Liberica")))</f>
        <v>Excelsa</v>
      </c>
      <c r="J931" s="26" t="str">
        <f>IF(INDEX(products!$A$1:$G$49,MATCH(orders!$D931,products!$A$1:$A$49,0),MATCH(orders!J$1,products!$A$1:$G$1,0))="M","Medium",IF(INDEX(products!$A$1:$G$49,MATCH(orders!$D931,products!$A$1:$A$49,0),MATCH(orders!J$1,products!$A$1:$G$1,0))="L","Light","Dark"))</f>
        <v>Light</v>
      </c>
      <c r="K931" s="27">
        <f>INDEX(products!$A$1:$G$49,MATCH(orders!$D931,products!$A$1:$A$49,0),MATCH(orders!K$1,products!$A$1:$G$1,0))</f>
        <v>0.2</v>
      </c>
      <c r="L931" s="28">
        <f>INDEX(products!$A$1:$G$49,MATCH(orders!$D931,products!$A$1:$A$49,0),MATCH(orders!L$1,products!$A$1:$G$1,0))</f>
        <v>4.4550000000000001</v>
      </c>
      <c r="M931" s="21">
        <f>E931*L931</f>
        <v>8.91</v>
      </c>
      <c r="N931" s="7" t="str">
        <f>VLOOKUP(orders!$F931,customers!B$1:I$1001,8,FALSE)</f>
        <v>Yes</v>
      </c>
    </row>
    <row r="932" spans="1:14" x14ac:dyDescent="0.3">
      <c r="A932" s="12" t="s">
        <v>5748</v>
      </c>
      <c r="B932" s="18">
        <v>43546</v>
      </c>
      <c r="C932" s="12" t="s">
        <v>5749</v>
      </c>
      <c r="D932" s="6" t="s">
        <v>6183</v>
      </c>
      <c r="E932" s="12">
        <v>1</v>
      </c>
      <c r="F932" s="12" t="str">
        <f>VLOOKUP(C932,customers!A$1:I$1001,2,FALSE)</f>
        <v>Kameko Philbrick</v>
      </c>
      <c r="G932" s="12" t="str">
        <f>IF(VLOOKUP(C932,customers!A$1:I$1001,3,FALSE)=0," ",VLOOKUP(C932,customers!A$1:I$1001,3,FALSE))</f>
        <v>kphilbrickpu@cdc.gov</v>
      </c>
      <c r="H932" s="12" t="str">
        <f>VLOOKUP(C932,customers!A$1:I$1001,7,FALSE)</f>
        <v>United States</v>
      </c>
      <c r="I932" s="15" t="str">
        <f>IF(INDEX(products!$A$1:$G$49,MATCH(orders!$D932,products!$A$1:$A$49,0),MATCH(orders!I$1,products!$A$1:$G$1,0))="Rob","Robusta",IF(INDEX(products!$A$1:$G$49,MATCH(orders!$D932,products!$A$1:$A$49,0),MATCH(orders!I$1,products!$A$1:$G$1,0))="Exc","Excelsa",IF(INDEX(products!$A$1:$G$49,MATCH(orders!$D932,products!$A$1:$A$49,0),MATCH(orders!I$1,products!$A$1:$G$1,0))="Ara","Arabica","Liberica")))</f>
        <v>Excelsa</v>
      </c>
      <c r="J932" s="15" t="str">
        <f>IF(INDEX(products!$A$1:$G$49,MATCH(orders!$D932,products!$A$1:$A$49,0),MATCH(orders!J$1,products!$A$1:$G$1,0))="M","Medium",IF(INDEX(products!$A$1:$G$49,MATCH(orders!$D932,products!$A$1:$A$49,0),MATCH(orders!J$1,products!$A$1:$G$1,0))="L","Light","Dark"))</f>
        <v>Dark</v>
      </c>
      <c r="K932" s="24">
        <f>INDEX(products!$A$1:$G$49,MATCH(orders!$D932,products!$A$1:$A$49,0),MATCH(orders!K$1,products!$A$1:$G$1,0))</f>
        <v>1</v>
      </c>
      <c r="L932" s="25">
        <f>INDEX(products!$A$1:$G$49,MATCH(orders!$D932,products!$A$1:$A$49,0),MATCH(orders!L$1,products!$A$1:$G$1,0))</f>
        <v>12.15</v>
      </c>
      <c r="M932" s="22">
        <f>E932*L932</f>
        <v>12.15</v>
      </c>
      <c r="N932" s="6" t="str">
        <f>VLOOKUP(orders!$F932,customers!B$1:I$1001,8,FALSE)</f>
        <v>Yes</v>
      </c>
    </row>
    <row r="933" spans="1:14" x14ac:dyDescent="0.3">
      <c r="A933" s="2" t="s">
        <v>5753</v>
      </c>
      <c r="B933" s="17">
        <v>44607</v>
      </c>
      <c r="C933" s="2" t="s">
        <v>5754</v>
      </c>
      <c r="D933" s="7" t="s">
        <v>6158</v>
      </c>
      <c r="E933" s="2">
        <v>4</v>
      </c>
      <c r="F933" s="2" t="str">
        <f>VLOOKUP(C933,customers!A$1:I$1001,2,FALSE)</f>
        <v>Mallory Shrimpling</v>
      </c>
      <c r="G933" s="2" t="str">
        <f>IF(VLOOKUP(C933,customers!A$1:I$1001,3,FALSE)=0," ",VLOOKUP(C933,customers!A$1:I$1001,3,FALSE))</f>
        <v xml:space="preserve"> </v>
      </c>
      <c r="H933" s="2" t="str">
        <f>VLOOKUP(C933,customers!A$1:I$1001,7,FALSE)</f>
        <v>United States</v>
      </c>
      <c r="I933" s="26" t="str">
        <f>IF(INDEX(products!$A$1:$G$49,MATCH(orders!$D933,products!$A$1:$A$49,0),MATCH(orders!I$1,products!$A$1:$G$1,0))="Rob","Robusta",IF(INDEX(products!$A$1:$G$49,MATCH(orders!$D933,products!$A$1:$A$49,0),MATCH(orders!I$1,products!$A$1:$G$1,0))="Exc","Excelsa",IF(INDEX(products!$A$1:$G$49,MATCH(orders!$D933,products!$A$1:$A$49,0),MATCH(orders!I$1,products!$A$1:$G$1,0))="Ara","Arabica","Liberica")))</f>
        <v>Arabica</v>
      </c>
      <c r="J933" s="26" t="str">
        <f>IF(INDEX(products!$A$1:$G$49,MATCH(orders!$D933,products!$A$1:$A$49,0),MATCH(orders!J$1,products!$A$1:$G$1,0))="M","Medium",IF(INDEX(products!$A$1:$G$49,MATCH(orders!$D933,products!$A$1:$A$49,0),MATCH(orders!J$1,products!$A$1:$G$1,0))="L","Light","Dark"))</f>
        <v>Dark</v>
      </c>
      <c r="K933" s="27">
        <f>INDEX(products!$A$1:$G$49,MATCH(orders!$D933,products!$A$1:$A$49,0),MATCH(orders!K$1,products!$A$1:$G$1,0))</f>
        <v>0.5</v>
      </c>
      <c r="L933" s="28">
        <f>INDEX(products!$A$1:$G$49,MATCH(orders!$D933,products!$A$1:$A$49,0),MATCH(orders!L$1,products!$A$1:$G$1,0))</f>
        <v>5.97</v>
      </c>
      <c r="M933" s="21">
        <f>E933*L933</f>
        <v>23.88</v>
      </c>
      <c r="N933" s="7" t="str">
        <f>VLOOKUP(orders!$F933,customers!B$1:I$1001,8,FALSE)</f>
        <v>Yes</v>
      </c>
    </row>
    <row r="934" spans="1:14" x14ac:dyDescent="0.3">
      <c r="A934" s="12" t="s">
        <v>5757</v>
      </c>
      <c r="B934" s="18">
        <v>44117</v>
      </c>
      <c r="C934" s="12" t="s">
        <v>5758</v>
      </c>
      <c r="D934" s="6" t="s">
        <v>6141</v>
      </c>
      <c r="E934" s="12">
        <v>4</v>
      </c>
      <c r="F934" s="12" t="str">
        <f>VLOOKUP(C934,customers!A$1:I$1001,2,FALSE)</f>
        <v>Barnett Sillis</v>
      </c>
      <c r="G934" s="12" t="str">
        <f>IF(VLOOKUP(C934,customers!A$1:I$1001,3,FALSE)=0," ",VLOOKUP(C934,customers!A$1:I$1001,3,FALSE))</f>
        <v>bsillispw@istockphoto.com</v>
      </c>
      <c r="H934" s="12" t="str">
        <f>VLOOKUP(C934,customers!A$1:I$1001,7,FALSE)</f>
        <v>United States</v>
      </c>
      <c r="I934" s="15" t="str">
        <f>IF(INDEX(products!$A$1:$G$49,MATCH(orders!$D934,products!$A$1:$A$49,0),MATCH(orders!I$1,products!$A$1:$G$1,0))="Rob","Robusta",IF(INDEX(products!$A$1:$G$49,MATCH(orders!$D934,products!$A$1:$A$49,0),MATCH(orders!I$1,products!$A$1:$G$1,0))="Exc","Excelsa",IF(INDEX(products!$A$1:$G$49,MATCH(orders!$D934,products!$A$1:$A$49,0),MATCH(orders!I$1,products!$A$1:$G$1,0))="Ara","Arabica","Liberica")))</f>
        <v>Excelsa</v>
      </c>
      <c r="J934" s="15" t="str">
        <f>IF(INDEX(products!$A$1:$G$49,MATCH(orders!$D934,products!$A$1:$A$49,0),MATCH(orders!J$1,products!$A$1:$G$1,0))="M","Medium",IF(INDEX(products!$A$1:$G$49,MATCH(orders!$D934,products!$A$1:$A$49,0),MATCH(orders!J$1,products!$A$1:$G$1,0))="L","Light","Dark"))</f>
        <v>Medium</v>
      </c>
      <c r="K934" s="24">
        <f>INDEX(products!$A$1:$G$49,MATCH(orders!$D934,products!$A$1:$A$49,0),MATCH(orders!K$1,products!$A$1:$G$1,0))</f>
        <v>1</v>
      </c>
      <c r="L934" s="25">
        <f>INDEX(products!$A$1:$G$49,MATCH(orders!$D934,products!$A$1:$A$49,0),MATCH(orders!L$1,products!$A$1:$G$1,0))</f>
        <v>13.75</v>
      </c>
      <c r="M934" s="22">
        <f>E934*L934</f>
        <v>55</v>
      </c>
      <c r="N934" s="6" t="str">
        <f>VLOOKUP(orders!$F934,customers!B$1:I$1001,8,FALSE)</f>
        <v>No</v>
      </c>
    </row>
    <row r="935" spans="1:14" x14ac:dyDescent="0.3">
      <c r="A935" s="2" t="s">
        <v>5763</v>
      </c>
      <c r="B935" s="17">
        <v>44557</v>
      </c>
      <c r="C935" s="2" t="s">
        <v>5764</v>
      </c>
      <c r="D935" s="7" t="s">
        <v>6177</v>
      </c>
      <c r="E935" s="2">
        <v>3</v>
      </c>
      <c r="F935" s="2" t="str">
        <f>VLOOKUP(C935,customers!A$1:I$1001,2,FALSE)</f>
        <v>Brenn Dundredge</v>
      </c>
      <c r="G935" s="2" t="str">
        <f>IF(VLOOKUP(C935,customers!A$1:I$1001,3,FALSE)=0," ",VLOOKUP(C935,customers!A$1:I$1001,3,FALSE))</f>
        <v xml:space="preserve"> </v>
      </c>
      <c r="H935" s="2" t="str">
        <f>VLOOKUP(C935,customers!A$1:I$1001,7,FALSE)</f>
        <v>United States</v>
      </c>
      <c r="I935" s="26" t="str">
        <f>IF(INDEX(products!$A$1:$G$49,MATCH(orders!$D935,products!$A$1:$A$49,0),MATCH(orders!I$1,products!$A$1:$G$1,0))="Rob","Robusta",IF(INDEX(products!$A$1:$G$49,MATCH(orders!$D935,products!$A$1:$A$49,0),MATCH(orders!I$1,products!$A$1:$G$1,0))="Exc","Excelsa",IF(INDEX(products!$A$1:$G$49,MATCH(orders!$D935,products!$A$1:$A$49,0),MATCH(orders!I$1,products!$A$1:$G$1,0))="Ara","Arabica","Liberica")))</f>
        <v>Robusta</v>
      </c>
      <c r="J935" s="26" t="str">
        <f>IF(INDEX(products!$A$1:$G$49,MATCH(orders!$D935,products!$A$1:$A$49,0),MATCH(orders!J$1,products!$A$1:$G$1,0))="M","Medium",IF(INDEX(products!$A$1:$G$49,MATCH(orders!$D935,products!$A$1:$A$49,0),MATCH(orders!J$1,products!$A$1:$G$1,0))="L","Light","Dark"))</f>
        <v>Dark</v>
      </c>
      <c r="K935" s="27">
        <f>INDEX(products!$A$1:$G$49,MATCH(orders!$D935,products!$A$1:$A$49,0),MATCH(orders!K$1,products!$A$1:$G$1,0))</f>
        <v>1</v>
      </c>
      <c r="L935" s="28">
        <f>INDEX(products!$A$1:$G$49,MATCH(orders!$D935,products!$A$1:$A$49,0),MATCH(orders!L$1,products!$A$1:$G$1,0))</f>
        <v>8.9499999999999993</v>
      </c>
      <c r="M935" s="21">
        <f>E935*L935</f>
        <v>26.849999999999998</v>
      </c>
      <c r="N935" s="7" t="str">
        <f>VLOOKUP(orders!$F935,customers!B$1:I$1001,8,FALSE)</f>
        <v>Yes</v>
      </c>
    </row>
    <row r="936" spans="1:14" x14ac:dyDescent="0.3">
      <c r="A936" s="12" t="s">
        <v>5768</v>
      </c>
      <c r="B936" s="18">
        <v>44409</v>
      </c>
      <c r="C936" s="12" t="s">
        <v>5769</v>
      </c>
      <c r="D936" s="6" t="s">
        <v>6151</v>
      </c>
      <c r="E936" s="12">
        <v>5</v>
      </c>
      <c r="F936" s="12" t="str">
        <f>VLOOKUP(C936,customers!A$1:I$1001,2,FALSE)</f>
        <v>Read Cutts</v>
      </c>
      <c r="G936" s="12" t="str">
        <f>IF(VLOOKUP(C936,customers!A$1:I$1001,3,FALSE)=0," ",VLOOKUP(C936,customers!A$1:I$1001,3,FALSE))</f>
        <v>rcuttspy@techcrunch.com</v>
      </c>
      <c r="H936" s="12" t="str">
        <f>VLOOKUP(C936,customers!A$1:I$1001,7,FALSE)</f>
        <v>United States</v>
      </c>
      <c r="I936" s="15" t="str">
        <f>IF(INDEX(products!$A$1:$G$49,MATCH(orders!$D936,products!$A$1:$A$49,0),MATCH(orders!I$1,products!$A$1:$G$1,0))="Rob","Robusta",IF(INDEX(products!$A$1:$G$49,MATCH(orders!$D936,products!$A$1:$A$49,0),MATCH(orders!I$1,products!$A$1:$G$1,0))="Exc","Excelsa",IF(INDEX(products!$A$1:$G$49,MATCH(orders!$D936,products!$A$1:$A$49,0),MATCH(orders!I$1,products!$A$1:$G$1,0))="Ara","Arabica","Liberica")))</f>
        <v>Robusta</v>
      </c>
      <c r="J936" s="15" t="str">
        <f>IF(INDEX(products!$A$1:$G$49,MATCH(orders!$D936,products!$A$1:$A$49,0),MATCH(orders!J$1,products!$A$1:$G$1,0))="M","Medium",IF(INDEX(products!$A$1:$G$49,MATCH(orders!$D936,products!$A$1:$A$49,0),MATCH(orders!J$1,products!$A$1:$G$1,0))="L","Light","Dark"))</f>
        <v>Medium</v>
      </c>
      <c r="K936" s="24">
        <f>INDEX(products!$A$1:$G$49,MATCH(orders!$D936,products!$A$1:$A$49,0),MATCH(orders!K$1,products!$A$1:$G$1,0))</f>
        <v>2.5</v>
      </c>
      <c r="L936" s="25">
        <f>INDEX(products!$A$1:$G$49,MATCH(orders!$D936,products!$A$1:$A$49,0),MATCH(orders!L$1,products!$A$1:$G$1,0))</f>
        <v>22.884999999999998</v>
      </c>
      <c r="M936" s="22">
        <f>E936*L936</f>
        <v>114.42499999999998</v>
      </c>
      <c r="N936" s="6" t="str">
        <f>VLOOKUP(orders!$F936,customers!B$1:I$1001,8,FALSE)</f>
        <v>No</v>
      </c>
    </row>
    <row r="937" spans="1:14" x14ac:dyDescent="0.3">
      <c r="A937" s="2" t="s">
        <v>5774</v>
      </c>
      <c r="B937" s="17">
        <v>44153</v>
      </c>
      <c r="C937" s="2" t="s">
        <v>5775</v>
      </c>
      <c r="D937" s="7" t="s">
        <v>6175</v>
      </c>
      <c r="E937" s="2">
        <v>6</v>
      </c>
      <c r="F937" s="2" t="str">
        <f>VLOOKUP(C937,customers!A$1:I$1001,2,FALSE)</f>
        <v>Michale Delves</v>
      </c>
      <c r="G937" s="2" t="str">
        <f>IF(VLOOKUP(C937,customers!A$1:I$1001,3,FALSE)=0," ",VLOOKUP(C937,customers!A$1:I$1001,3,FALSE))</f>
        <v>mdelvespz@nature.com</v>
      </c>
      <c r="H937" s="2" t="str">
        <f>VLOOKUP(C937,customers!A$1:I$1001,7,FALSE)</f>
        <v>United States</v>
      </c>
      <c r="I937" s="26" t="str">
        <f>IF(INDEX(products!$A$1:$G$49,MATCH(orders!$D937,products!$A$1:$A$49,0),MATCH(orders!I$1,products!$A$1:$G$1,0))="Rob","Robusta",IF(INDEX(products!$A$1:$G$49,MATCH(orders!$D937,products!$A$1:$A$49,0),MATCH(orders!I$1,products!$A$1:$G$1,0))="Exc","Excelsa",IF(INDEX(products!$A$1:$G$49,MATCH(orders!$D937,products!$A$1:$A$49,0),MATCH(orders!I$1,products!$A$1:$G$1,0))="Ara","Arabica","Liberica")))</f>
        <v>Arabica</v>
      </c>
      <c r="J937" s="26" t="str">
        <f>IF(INDEX(products!$A$1:$G$49,MATCH(orders!$D937,products!$A$1:$A$49,0),MATCH(orders!J$1,products!$A$1:$G$1,0))="M","Medium",IF(INDEX(products!$A$1:$G$49,MATCH(orders!$D937,products!$A$1:$A$49,0),MATCH(orders!J$1,products!$A$1:$G$1,0))="L","Light","Dark"))</f>
        <v>Medium</v>
      </c>
      <c r="K937" s="27">
        <f>INDEX(products!$A$1:$G$49,MATCH(orders!$D937,products!$A$1:$A$49,0),MATCH(orders!K$1,products!$A$1:$G$1,0))</f>
        <v>2.5</v>
      </c>
      <c r="L937" s="28">
        <f>INDEX(products!$A$1:$G$49,MATCH(orders!$D937,products!$A$1:$A$49,0),MATCH(orders!L$1,products!$A$1:$G$1,0))</f>
        <v>25.874999999999996</v>
      </c>
      <c r="M937" s="21">
        <f>E937*L937</f>
        <v>155.24999999999997</v>
      </c>
      <c r="N937" s="7" t="str">
        <f>VLOOKUP(orders!$F937,customers!B$1:I$1001,8,FALSE)</f>
        <v>Yes</v>
      </c>
    </row>
    <row r="938" spans="1:14" x14ac:dyDescent="0.3">
      <c r="A938" s="12" t="s">
        <v>5780</v>
      </c>
      <c r="B938" s="18">
        <v>44493</v>
      </c>
      <c r="C938" s="12" t="s">
        <v>5781</v>
      </c>
      <c r="D938" s="6" t="s">
        <v>6169</v>
      </c>
      <c r="E938" s="12">
        <v>3</v>
      </c>
      <c r="F938" s="12" t="str">
        <f>VLOOKUP(C938,customers!A$1:I$1001,2,FALSE)</f>
        <v>Devland Gritton</v>
      </c>
      <c r="G938" s="12" t="str">
        <f>IF(VLOOKUP(C938,customers!A$1:I$1001,3,FALSE)=0," ",VLOOKUP(C938,customers!A$1:I$1001,3,FALSE))</f>
        <v>dgrittonq0@nydailynews.com</v>
      </c>
      <c r="H938" s="12" t="str">
        <f>VLOOKUP(C938,customers!A$1:I$1001,7,FALSE)</f>
        <v>United States</v>
      </c>
      <c r="I938" s="15" t="str">
        <f>IF(INDEX(products!$A$1:$G$49,MATCH(orders!$D938,products!$A$1:$A$49,0),MATCH(orders!I$1,products!$A$1:$G$1,0))="Rob","Robusta",IF(INDEX(products!$A$1:$G$49,MATCH(orders!$D938,products!$A$1:$A$49,0),MATCH(orders!I$1,products!$A$1:$G$1,0))="Exc","Excelsa",IF(INDEX(products!$A$1:$G$49,MATCH(orders!$D938,products!$A$1:$A$49,0),MATCH(orders!I$1,products!$A$1:$G$1,0))="Ara","Arabica","Liberica")))</f>
        <v>Liberica</v>
      </c>
      <c r="J938" s="15" t="str">
        <f>IF(INDEX(products!$A$1:$G$49,MATCH(orders!$D938,products!$A$1:$A$49,0),MATCH(orders!J$1,products!$A$1:$G$1,0))="M","Medium",IF(INDEX(products!$A$1:$G$49,MATCH(orders!$D938,products!$A$1:$A$49,0),MATCH(orders!J$1,products!$A$1:$G$1,0))="L","Light","Dark"))</f>
        <v>Dark</v>
      </c>
      <c r="K938" s="24">
        <f>INDEX(products!$A$1:$G$49,MATCH(orders!$D938,products!$A$1:$A$49,0),MATCH(orders!K$1,products!$A$1:$G$1,0))</f>
        <v>0.5</v>
      </c>
      <c r="L938" s="25">
        <f>INDEX(products!$A$1:$G$49,MATCH(orders!$D938,products!$A$1:$A$49,0),MATCH(orders!L$1,products!$A$1:$G$1,0))</f>
        <v>7.77</v>
      </c>
      <c r="M938" s="22">
        <f>E938*L938</f>
        <v>23.31</v>
      </c>
      <c r="N938" s="6" t="str">
        <f>VLOOKUP(orders!$F938,customers!B$1:I$1001,8,FALSE)</f>
        <v>Yes</v>
      </c>
    </row>
    <row r="939" spans="1:14" x14ac:dyDescent="0.3">
      <c r="A939" s="2" t="s">
        <v>5780</v>
      </c>
      <c r="B939" s="17">
        <v>44493</v>
      </c>
      <c r="C939" s="2" t="s">
        <v>5781</v>
      </c>
      <c r="D939" s="7" t="s">
        <v>6151</v>
      </c>
      <c r="E939" s="2">
        <v>4</v>
      </c>
      <c r="F939" s="2" t="str">
        <f>VLOOKUP(C939,customers!A$1:I$1001,2,FALSE)</f>
        <v>Devland Gritton</v>
      </c>
      <c r="G939" s="2" t="str">
        <f>IF(VLOOKUP(C939,customers!A$1:I$1001,3,FALSE)=0," ",VLOOKUP(C939,customers!A$1:I$1001,3,FALSE))</f>
        <v>dgrittonq0@nydailynews.com</v>
      </c>
      <c r="H939" s="2" t="str">
        <f>VLOOKUP(C939,customers!A$1:I$1001,7,FALSE)</f>
        <v>United States</v>
      </c>
      <c r="I939" s="26" t="str">
        <f>IF(INDEX(products!$A$1:$G$49,MATCH(orders!$D939,products!$A$1:$A$49,0),MATCH(orders!I$1,products!$A$1:$G$1,0))="Rob","Robusta",IF(INDEX(products!$A$1:$G$49,MATCH(orders!$D939,products!$A$1:$A$49,0),MATCH(orders!I$1,products!$A$1:$G$1,0))="Exc","Excelsa",IF(INDEX(products!$A$1:$G$49,MATCH(orders!$D939,products!$A$1:$A$49,0),MATCH(orders!I$1,products!$A$1:$G$1,0))="Ara","Arabica","Liberica")))</f>
        <v>Robusta</v>
      </c>
      <c r="J939" s="26" t="str">
        <f>IF(INDEX(products!$A$1:$G$49,MATCH(orders!$D939,products!$A$1:$A$49,0),MATCH(orders!J$1,products!$A$1:$G$1,0))="M","Medium",IF(INDEX(products!$A$1:$G$49,MATCH(orders!$D939,products!$A$1:$A$49,0),MATCH(orders!J$1,products!$A$1:$G$1,0))="L","Light","Dark"))</f>
        <v>Medium</v>
      </c>
      <c r="K939" s="27">
        <f>INDEX(products!$A$1:$G$49,MATCH(orders!$D939,products!$A$1:$A$49,0),MATCH(orders!K$1,products!$A$1:$G$1,0))</f>
        <v>2.5</v>
      </c>
      <c r="L939" s="28">
        <f>INDEX(products!$A$1:$G$49,MATCH(orders!$D939,products!$A$1:$A$49,0),MATCH(orders!L$1,products!$A$1:$G$1,0))</f>
        <v>22.884999999999998</v>
      </c>
      <c r="M939" s="21">
        <f>E939*L939</f>
        <v>91.539999999999992</v>
      </c>
      <c r="N939" s="7" t="str">
        <f>VLOOKUP(orders!$F939,customers!B$1:I$1001,8,FALSE)</f>
        <v>Yes</v>
      </c>
    </row>
    <row r="940" spans="1:14" x14ac:dyDescent="0.3">
      <c r="A940" s="12" t="s">
        <v>5791</v>
      </c>
      <c r="B940" s="18">
        <v>43829</v>
      </c>
      <c r="C940" s="12" t="s">
        <v>5792</v>
      </c>
      <c r="D940" s="6" t="s">
        <v>6171</v>
      </c>
      <c r="E940" s="12">
        <v>5</v>
      </c>
      <c r="F940" s="12" t="str">
        <f>VLOOKUP(C940,customers!A$1:I$1001,2,FALSE)</f>
        <v>Dell Gut</v>
      </c>
      <c r="G940" s="12" t="str">
        <f>IF(VLOOKUP(C940,customers!A$1:I$1001,3,FALSE)=0," ",VLOOKUP(C940,customers!A$1:I$1001,3,FALSE))</f>
        <v>dgutq2@umich.edu</v>
      </c>
      <c r="H940" s="12" t="str">
        <f>VLOOKUP(C940,customers!A$1:I$1001,7,FALSE)</f>
        <v>United States</v>
      </c>
      <c r="I940" s="15" t="str">
        <f>IF(INDEX(products!$A$1:$G$49,MATCH(orders!$D940,products!$A$1:$A$49,0),MATCH(orders!I$1,products!$A$1:$G$1,0))="Rob","Robusta",IF(INDEX(products!$A$1:$G$49,MATCH(orders!$D940,products!$A$1:$A$49,0),MATCH(orders!I$1,products!$A$1:$G$1,0))="Exc","Excelsa",IF(INDEX(products!$A$1:$G$49,MATCH(orders!$D940,products!$A$1:$A$49,0),MATCH(orders!I$1,products!$A$1:$G$1,0))="Ara","Arabica","Liberica")))</f>
        <v>Excelsa</v>
      </c>
      <c r="J940" s="15" t="str">
        <f>IF(INDEX(products!$A$1:$G$49,MATCH(orders!$D940,products!$A$1:$A$49,0),MATCH(orders!J$1,products!$A$1:$G$1,0))="M","Medium",IF(INDEX(products!$A$1:$G$49,MATCH(orders!$D940,products!$A$1:$A$49,0),MATCH(orders!J$1,products!$A$1:$G$1,0))="L","Light","Dark"))</f>
        <v>Light</v>
      </c>
      <c r="K940" s="24">
        <f>INDEX(products!$A$1:$G$49,MATCH(orders!$D940,products!$A$1:$A$49,0),MATCH(orders!K$1,products!$A$1:$G$1,0))</f>
        <v>1</v>
      </c>
      <c r="L940" s="25">
        <f>INDEX(products!$A$1:$G$49,MATCH(orders!$D940,products!$A$1:$A$49,0),MATCH(orders!L$1,products!$A$1:$G$1,0))</f>
        <v>14.85</v>
      </c>
      <c r="M940" s="22">
        <f>E940*L940</f>
        <v>74.25</v>
      </c>
      <c r="N940" s="6" t="str">
        <f>VLOOKUP(orders!$F940,customers!B$1:I$1001,8,FALSE)</f>
        <v>Yes</v>
      </c>
    </row>
    <row r="941" spans="1:14" x14ac:dyDescent="0.3">
      <c r="A941" s="2" t="s">
        <v>5797</v>
      </c>
      <c r="B941" s="17">
        <v>44229</v>
      </c>
      <c r="C941" s="2" t="s">
        <v>5798</v>
      </c>
      <c r="D941" s="7" t="s">
        <v>6145</v>
      </c>
      <c r="E941" s="2">
        <v>6</v>
      </c>
      <c r="F941" s="2" t="str">
        <f>VLOOKUP(C941,customers!A$1:I$1001,2,FALSE)</f>
        <v>Willy Pummery</v>
      </c>
      <c r="G941" s="2" t="str">
        <f>IF(VLOOKUP(C941,customers!A$1:I$1001,3,FALSE)=0," ",VLOOKUP(C941,customers!A$1:I$1001,3,FALSE))</f>
        <v>wpummeryq3@topsy.com</v>
      </c>
      <c r="H941" s="2" t="str">
        <f>VLOOKUP(C941,customers!A$1:I$1001,7,FALSE)</f>
        <v>United States</v>
      </c>
      <c r="I941" s="26" t="str">
        <f>IF(INDEX(products!$A$1:$G$49,MATCH(orders!$D941,products!$A$1:$A$49,0),MATCH(orders!I$1,products!$A$1:$G$1,0))="Rob","Robusta",IF(INDEX(products!$A$1:$G$49,MATCH(orders!$D941,products!$A$1:$A$49,0),MATCH(orders!I$1,products!$A$1:$G$1,0))="Exc","Excelsa",IF(INDEX(products!$A$1:$G$49,MATCH(orders!$D941,products!$A$1:$A$49,0),MATCH(orders!I$1,products!$A$1:$G$1,0))="Ara","Arabica","Liberica")))</f>
        <v>Liberica</v>
      </c>
      <c r="J941" s="26" t="str">
        <f>IF(INDEX(products!$A$1:$G$49,MATCH(orders!$D941,products!$A$1:$A$49,0),MATCH(orders!J$1,products!$A$1:$G$1,0))="M","Medium",IF(INDEX(products!$A$1:$G$49,MATCH(orders!$D941,products!$A$1:$A$49,0),MATCH(orders!J$1,products!$A$1:$G$1,0))="L","Light","Dark"))</f>
        <v>Light</v>
      </c>
      <c r="K941" s="27">
        <f>INDEX(products!$A$1:$G$49,MATCH(orders!$D941,products!$A$1:$A$49,0),MATCH(orders!K$1,products!$A$1:$G$1,0))</f>
        <v>0.2</v>
      </c>
      <c r="L941" s="28">
        <f>INDEX(products!$A$1:$G$49,MATCH(orders!$D941,products!$A$1:$A$49,0),MATCH(orders!L$1,products!$A$1:$G$1,0))</f>
        <v>4.7549999999999999</v>
      </c>
      <c r="M941" s="21">
        <f>E941*L941</f>
        <v>28.53</v>
      </c>
      <c r="N941" s="7" t="str">
        <f>VLOOKUP(orders!$F941,customers!B$1:I$1001,8,FALSE)</f>
        <v>No</v>
      </c>
    </row>
    <row r="942" spans="1:14" x14ac:dyDescent="0.3">
      <c r="A942" s="12" t="s">
        <v>5803</v>
      </c>
      <c r="B942" s="18">
        <v>44332</v>
      </c>
      <c r="C942" s="12" t="s">
        <v>5804</v>
      </c>
      <c r="D942" s="6" t="s">
        <v>6173</v>
      </c>
      <c r="E942" s="12">
        <v>2</v>
      </c>
      <c r="F942" s="12" t="str">
        <f>VLOOKUP(C942,customers!A$1:I$1001,2,FALSE)</f>
        <v>Geoffrey Siuda</v>
      </c>
      <c r="G942" s="12" t="str">
        <f>IF(VLOOKUP(C942,customers!A$1:I$1001,3,FALSE)=0," ",VLOOKUP(C942,customers!A$1:I$1001,3,FALSE))</f>
        <v>gsiudaq4@nytimes.com</v>
      </c>
      <c r="H942" s="12" t="str">
        <f>VLOOKUP(C942,customers!A$1:I$1001,7,FALSE)</f>
        <v>United States</v>
      </c>
      <c r="I942" s="15" t="str">
        <f>IF(INDEX(products!$A$1:$G$49,MATCH(orders!$D942,products!$A$1:$A$49,0),MATCH(orders!I$1,products!$A$1:$G$1,0))="Rob","Robusta",IF(INDEX(products!$A$1:$G$49,MATCH(orders!$D942,products!$A$1:$A$49,0),MATCH(orders!I$1,products!$A$1:$G$1,0))="Exc","Excelsa",IF(INDEX(products!$A$1:$G$49,MATCH(orders!$D942,products!$A$1:$A$49,0),MATCH(orders!I$1,products!$A$1:$G$1,0))="Ara","Arabica","Liberica")))</f>
        <v>Robusta</v>
      </c>
      <c r="J942" s="15" t="str">
        <f>IF(INDEX(products!$A$1:$G$49,MATCH(orders!$D942,products!$A$1:$A$49,0),MATCH(orders!J$1,products!$A$1:$G$1,0))="M","Medium",IF(INDEX(products!$A$1:$G$49,MATCH(orders!$D942,products!$A$1:$A$49,0),MATCH(orders!J$1,products!$A$1:$G$1,0))="L","Light","Dark"))</f>
        <v>Light</v>
      </c>
      <c r="K942" s="24">
        <f>INDEX(products!$A$1:$G$49,MATCH(orders!$D942,products!$A$1:$A$49,0),MATCH(orders!K$1,products!$A$1:$G$1,0))</f>
        <v>0.5</v>
      </c>
      <c r="L942" s="25">
        <f>INDEX(products!$A$1:$G$49,MATCH(orders!$D942,products!$A$1:$A$49,0),MATCH(orders!L$1,products!$A$1:$G$1,0))</f>
        <v>7.169999999999999</v>
      </c>
      <c r="M942" s="22">
        <f>E942*L942</f>
        <v>14.339999999999998</v>
      </c>
      <c r="N942" s="6" t="str">
        <f>VLOOKUP(orders!$F942,customers!B$1:I$1001,8,FALSE)</f>
        <v>Yes</v>
      </c>
    </row>
    <row r="943" spans="1:14" x14ac:dyDescent="0.3">
      <c r="A943" s="2" t="s">
        <v>5809</v>
      </c>
      <c r="B943" s="17">
        <v>44674</v>
      </c>
      <c r="C943" s="2" t="s">
        <v>5810</v>
      </c>
      <c r="D943" s="7" t="s">
        <v>6180</v>
      </c>
      <c r="E943" s="2">
        <v>2</v>
      </c>
      <c r="F943" s="2" t="str">
        <f>VLOOKUP(C943,customers!A$1:I$1001,2,FALSE)</f>
        <v>Henderson Crowne</v>
      </c>
      <c r="G943" s="2" t="str">
        <f>IF(VLOOKUP(C943,customers!A$1:I$1001,3,FALSE)=0," ",VLOOKUP(C943,customers!A$1:I$1001,3,FALSE))</f>
        <v>hcrowneq5@wufoo.com</v>
      </c>
      <c r="H943" s="2" t="str">
        <f>VLOOKUP(C943,customers!A$1:I$1001,7,FALSE)</f>
        <v>Ireland</v>
      </c>
      <c r="I943" s="26" t="str">
        <f>IF(INDEX(products!$A$1:$G$49,MATCH(orders!$D943,products!$A$1:$A$49,0),MATCH(orders!I$1,products!$A$1:$G$1,0))="Rob","Robusta",IF(INDEX(products!$A$1:$G$49,MATCH(orders!$D943,products!$A$1:$A$49,0),MATCH(orders!I$1,products!$A$1:$G$1,0))="Exc","Excelsa",IF(INDEX(products!$A$1:$G$49,MATCH(orders!$D943,products!$A$1:$A$49,0),MATCH(orders!I$1,products!$A$1:$G$1,0))="Ara","Arabica","Liberica")))</f>
        <v>Arabica</v>
      </c>
      <c r="J943" s="26" t="str">
        <f>IF(INDEX(products!$A$1:$G$49,MATCH(orders!$D943,products!$A$1:$A$49,0),MATCH(orders!J$1,products!$A$1:$G$1,0))="M","Medium",IF(INDEX(products!$A$1:$G$49,MATCH(orders!$D943,products!$A$1:$A$49,0),MATCH(orders!J$1,products!$A$1:$G$1,0))="L","Light","Dark"))</f>
        <v>Light</v>
      </c>
      <c r="K943" s="27">
        <f>INDEX(products!$A$1:$G$49,MATCH(orders!$D943,products!$A$1:$A$49,0),MATCH(orders!K$1,products!$A$1:$G$1,0))</f>
        <v>0.5</v>
      </c>
      <c r="L943" s="28">
        <f>INDEX(products!$A$1:$G$49,MATCH(orders!$D943,products!$A$1:$A$49,0),MATCH(orders!L$1,products!$A$1:$G$1,0))</f>
        <v>7.77</v>
      </c>
      <c r="M943" s="21">
        <f>E943*L943</f>
        <v>15.54</v>
      </c>
      <c r="N943" s="7" t="str">
        <f>VLOOKUP(orders!$F943,customers!B$1:I$1001,8,FALSE)</f>
        <v>Yes</v>
      </c>
    </row>
    <row r="944" spans="1:14" x14ac:dyDescent="0.3">
      <c r="A944" s="12" t="s">
        <v>5816</v>
      </c>
      <c r="B944" s="18">
        <v>44464</v>
      </c>
      <c r="C944" s="12" t="s">
        <v>5817</v>
      </c>
      <c r="D944" s="6" t="s">
        <v>6179</v>
      </c>
      <c r="E944" s="12">
        <v>3</v>
      </c>
      <c r="F944" s="12" t="str">
        <f>VLOOKUP(C944,customers!A$1:I$1001,2,FALSE)</f>
        <v>Vernor Pawsey</v>
      </c>
      <c r="G944" s="12" t="str">
        <f>IF(VLOOKUP(C944,customers!A$1:I$1001,3,FALSE)=0," ",VLOOKUP(C944,customers!A$1:I$1001,3,FALSE))</f>
        <v>vpawseyq6@tiny.cc</v>
      </c>
      <c r="H944" s="12" t="str">
        <f>VLOOKUP(C944,customers!A$1:I$1001,7,FALSE)</f>
        <v>United States</v>
      </c>
      <c r="I944" s="15" t="str">
        <f>IF(INDEX(products!$A$1:$G$49,MATCH(orders!$D944,products!$A$1:$A$49,0),MATCH(orders!I$1,products!$A$1:$G$1,0))="Rob","Robusta",IF(INDEX(products!$A$1:$G$49,MATCH(orders!$D944,products!$A$1:$A$49,0),MATCH(orders!I$1,products!$A$1:$G$1,0))="Exc","Excelsa",IF(INDEX(products!$A$1:$G$49,MATCH(orders!$D944,products!$A$1:$A$49,0),MATCH(orders!I$1,products!$A$1:$G$1,0))="Ara","Arabica","Liberica")))</f>
        <v>Robusta</v>
      </c>
      <c r="J944" s="15" t="str">
        <f>IF(INDEX(products!$A$1:$G$49,MATCH(orders!$D944,products!$A$1:$A$49,0),MATCH(orders!J$1,products!$A$1:$G$1,0))="M","Medium",IF(INDEX(products!$A$1:$G$49,MATCH(orders!$D944,products!$A$1:$A$49,0),MATCH(orders!J$1,products!$A$1:$G$1,0))="L","Light","Dark"))</f>
        <v>Light</v>
      </c>
      <c r="K944" s="24">
        <f>INDEX(products!$A$1:$G$49,MATCH(orders!$D944,products!$A$1:$A$49,0),MATCH(orders!K$1,products!$A$1:$G$1,0))</f>
        <v>1</v>
      </c>
      <c r="L944" s="25">
        <f>INDEX(products!$A$1:$G$49,MATCH(orders!$D944,products!$A$1:$A$49,0),MATCH(orders!L$1,products!$A$1:$G$1,0))</f>
        <v>11.95</v>
      </c>
      <c r="M944" s="22">
        <f>E944*L944</f>
        <v>35.849999999999994</v>
      </c>
      <c r="N944" s="6" t="str">
        <f>VLOOKUP(orders!$F944,customers!B$1:I$1001,8,FALSE)</f>
        <v>No</v>
      </c>
    </row>
    <row r="945" spans="1:14" x14ac:dyDescent="0.3">
      <c r="A945" s="2" t="s">
        <v>5822</v>
      </c>
      <c r="B945" s="17">
        <v>44719</v>
      </c>
      <c r="C945" s="2" t="s">
        <v>5823</v>
      </c>
      <c r="D945" s="7" t="s">
        <v>6180</v>
      </c>
      <c r="E945" s="2">
        <v>6</v>
      </c>
      <c r="F945" s="2" t="str">
        <f>VLOOKUP(C945,customers!A$1:I$1001,2,FALSE)</f>
        <v>Augustin Waterhouse</v>
      </c>
      <c r="G945" s="2" t="str">
        <f>IF(VLOOKUP(C945,customers!A$1:I$1001,3,FALSE)=0," ",VLOOKUP(C945,customers!A$1:I$1001,3,FALSE))</f>
        <v>awaterhouseq7@istockphoto.com</v>
      </c>
      <c r="H945" s="2" t="str">
        <f>VLOOKUP(C945,customers!A$1:I$1001,7,FALSE)</f>
        <v>United States</v>
      </c>
      <c r="I945" s="26" t="str">
        <f>IF(INDEX(products!$A$1:$G$49,MATCH(orders!$D945,products!$A$1:$A$49,0),MATCH(orders!I$1,products!$A$1:$G$1,0))="Rob","Robusta",IF(INDEX(products!$A$1:$G$49,MATCH(orders!$D945,products!$A$1:$A$49,0),MATCH(orders!I$1,products!$A$1:$G$1,0))="Exc","Excelsa",IF(INDEX(products!$A$1:$G$49,MATCH(orders!$D945,products!$A$1:$A$49,0),MATCH(orders!I$1,products!$A$1:$G$1,0))="Ara","Arabica","Liberica")))</f>
        <v>Arabica</v>
      </c>
      <c r="J945" s="26" t="str">
        <f>IF(INDEX(products!$A$1:$G$49,MATCH(orders!$D945,products!$A$1:$A$49,0),MATCH(orders!J$1,products!$A$1:$G$1,0))="M","Medium",IF(INDEX(products!$A$1:$G$49,MATCH(orders!$D945,products!$A$1:$A$49,0),MATCH(orders!J$1,products!$A$1:$G$1,0))="L","Light","Dark"))</f>
        <v>Light</v>
      </c>
      <c r="K945" s="27">
        <f>INDEX(products!$A$1:$G$49,MATCH(orders!$D945,products!$A$1:$A$49,0),MATCH(orders!K$1,products!$A$1:$G$1,0))</f>
        <v>0.5</v>
      </c>
      <c r="L945" s="28">
        <f>INDEX(products!$A$1:$G$49,MATCH(orders!$D945,products!$A$1:$A$49,0),MATCH(orders!L$1,products!$A$1:$G$1,0))</f>
        <v>7.77</v>
      </c>
      <c r="M945" s="21">
        <f>E945*L945</f>
        <v>46.62</v>
      </c>
      <c r="N945" s="7" t="str">
        <f>VLOOKUP(orders!$F945,customers!B$1:I$1001,8,FALSE)</f>
        <v>No</v>
      </c>
    </row>
    <row r="946" spans="1:14" x14ac:dyDescent="0.3">
      <c r="A946" s="12" t="s">
        <v>5828</v>
      </c>
      <c r="B946" s="18">
        <v>44054</v>
      </c>
      <c r="C946" s="12" t="s">
        <v>5829</v>
      </c>
      <c r="D946" s="6" t="s">
        <v>6173</v>
      </c>
      <c r="E946" s="12">
        <v>5</v>
      </c>
      <c r="F946" s="12" t="str">
        <f>VLOOKUP(C946,customers!A$1:I$1001,2,FALSE)</f>
        <v>Fanchon Haughian</v>
      </c>
      <c r="G946" s="12" t="str">
        <f>IF(VLOOKUP(C946,customers!A$1:I$1001,3,FALSE)=0," ",VLOOKUP(C946,customers!A$1:I$1001,3,FALSE))</f>
        <v>fhaughianq8@1688.com</v>
      </c>
      <c r="H946" s="12" t="str">
        <f>VLOOKUP(C946,customers!A$1:I$1001,7,FALSE)</f>
        <v>United States</v>
      </c>
      <c r="I946" s="15" t="str">
        <f>IF(INDEX(products!$A$1:$G$49,MATCH(orders!$D946,products!$A$1:$A$49,0),MATCH(orders!I$1,products!$A$1:$G$1,0))="Rob","Robusta",IF(INDEX(products!$A$1:$G$49,MATCH(orders!$D946,products!$A$1:$A$49,0),MATCH(orders!I$1,products!$A$1:$G$1,0))="Exc","Excelsa",IF(INDEX(products!$A$1:$G$49,MATCH(orders!$D946,products!$A$1:$A$49,0),MATCH(orders!I$1,products!$A$1:$G$1,0))="Ara","Arabica","Liberica")))</f>
        <v>Robusta</v>
      </c>
      <c r="J946" s="15" t="str">
        <f>IF(INDEX(products!$A$1:$G$49,MATCH(orders!$D946,products!$A$1:$A$49,0),MATCH(orders!J$1,products!$A$1:$G$1,0))="M","Medium",IF(INDEX(products!$A$1:$G$49,MATCH(orders!$D946,products!$A$1:$A$49,0),MATCH(orders!J$1,products!$A$1:$G$1,0))="L","Light","Dark"))</f>
        <v>Light</v>
      </c>
      <c r="K946" s="24">
        <f>INDEX(products!$A$1:$G$49,MATCH(orders!$D946,products!$A$1:$A$49,0),MATCH(orders!K$1,products!$A$1:$G$1,0))</f>
        <v>0.5</v>
      </c>
      <c r="L946" s="25">
        <f>INDEX(products!$A$1:$G$49,MATCH(orders!$D946,products!$A$1:$A$49,0),MATCH(orders!L$1,products!$A$1:$G$1,0))</f>
        <v>7.169999999999999</v>
      </c>
      <c r="M946" s="22">
        <f>E946*L946</f>
        <v>35.849999999999994</v>
      </c>
      <c r="N946" s="6" t="str">
        <f>VLOOKUP(orders!$F946,customers!B$1:I$1001,8,FALSE)</f>
        <v>No</v>
      </c>
    </row>
    <row r="947" spans="1:14" x14ac:dyDescent="0.3">
      <c r="A947" s="2" t="s">
        <v>5834</v>
      </c>
      <c r="B947" s="17">
        <v>43524</v>
      </c>
      <c r="C947" s="2" t="s">
        <v>5835</v>
      </c>
      <c r="D947" s="7" t="s">
        <v>6165</v>
      </c>
      <c r="E947" s="2">
        <v>4</v>
      </c>
      <c r="F947" s="2" t="str">
        <f>VLOOKUP(C947,customers!A$1:I$1001,2,FALSE)</f>
        <v>Jaimie Hatz</v>
      </c>
      <c r="G947" s="2" t="str">
        <f>IF(VLOOKUP(C947,customers!A$1:I$1001,3,FALSE)=0," ",VLOOKUP(C947,customers!A$1:I$1001,3,FALSE))</f>
        <v xml:space="preserve"> </v>
      </c>
      <c r="H947" s="2" t="str">
        <f>VLOOKUP(C947,customers!A$1:I$1001,7,FALSE)</f>
        <v>United States</v>
      </c>
      <c r="I947" s="26" t="str">
        <f>IF(INDEX(products!$A$1:$G$49,MATCH(orders!$D947,products!$A$1:$A$49,0),MATCH(orders!I$1,products!$A$1:$G$1,0))="Rob","Robusta",IF(INDEX(products!$A$1:$G$49,MATCH(orders!$D947,products!$A$1:$A$49,0),MATCH(orders!I$1,products!$A$1:$G$1,0))="Exc","Excelsa",IF(INDEX(products!$A$1:$G$49,MATCH(orders!$D947,products!$A$1:$A$49,0),MATCH(orders!I$1,products!$A$1:$G$1,0))="Ara","Arabica","Liberica")))</f>
        <v>Liberica</v>
      </c>
      <c r="J947" s="26" t="str">
        <f>IF(INDEX(products!$A$1:$G$49,MATCH(orders!$D947,products!$A$1:$A$49,0),MATCH(orders!J$1,products!$A$1:$G$1,0))="M","Medium",IF(INDEX(products!$A$1:$G$49,MATCH(orders!$D947,products!$A$1:$A$49,0),MATCH(orders!J$1,products!$A$1:$G$1,0))="L","Light","Dark"))</f>
        <v>Dark</v>
      </c>
      <c r="K947" s="27">
        <f>INDEX(products!$A$1:$G$49,MATCH(orders!$D947,products!$A$1:$A$49,0),MATCH(orders!K$1,products!$A$1:$G$1,0))</f>
        <v>2.5</v>
      </c>
      <c r="L947" s="28">
        <f>INDEX(products!$A$1:$G$49,MATCH(orders!$D947,products!$A$1:$A$49,0),MATCH(orders!L$1,products!$A$1:$G$1,0))</f>
        <v>29.784999999999997</v>
      </c>
      <c r="M947" s="21">
        <f>E947*L947</f>
        <v>119.13999999999999</v>
      </c>
      <c r="N947" s="7" t="str">
        <f>VLOOKUP(orders!$F947,customers!B$1:I$1001,8,FALSE)</f>
        <v>No</v>
      </c>
    </row>
    <row r="948" spans="1:14" x14ac:dyDescent="0.3">
      <c r="A948" s="12" t="s">
        <v>5839</v>
      </c>
      <c r="B948" s="18">
        <v>43719</v>
      </c>
      <c r="C948" s="12" t="s">
        <v>5840</v>
      </c>
      <c r="D948" s="6" t="s">
        <v>6169</v>
      </c>
      <c r="E948" s="12">
        <v>3</v>
      </c>
      <c r="F948" s="12" t="str">
        <f>VLOOKUP(C948,customers!A$1:I$1001,2,FALSE)</f>
        <v>Edeline Edney</v>
      </c>
      <c r="G948" s="12" t="str">
        <f>IF(VLOOKUP(C948,customers!A$1:I$1001,3,FALSE)=0," ",VLOOKUP(C948,customers!A$1:I$1001,3,FALSE))</f>
        <v xml:space="preserve"> </v>
      </c>
      <c r="H948" s="12" t="str">
        <f>VLOOKUP(C948,customers!A$1:I$1001,7,FALSE)</f>
        <v>United States</v>
      </c>
      <c r="I948" s="15" t="str">
        <f>IF(INDEX(products!$A$1:$G$49,MATCH(orders!$D948,products!$A$1:$A$49,0),MATCH(orders!I$1,products!$A$1:$G$1,0))="Rob","Robusta",IF(INDEX(products!$A$1:$G$49,MATCH(orders!$D948,products!$A$1:$A$49,0),MATCH(orders!I$1,products!$A$1:$G$1,0))="Exc","Excelsa",IF(INDEX(products!$A$1:$G$49,MATCH(orders!$D948,products!$A$1:$A$49,0),MATCH(orders!I$1,products!$A$1:$G$1,0))="Ara","Arabica","Liberica")))</f>
        <v>Liberica</v>
      </c>
      <c r="J948" s="15" t="str">
        <f>IF(INDEX(products!$A$1:$G$49,MATCH(orders!$D948,products!$A$1:$A$49,0),MATCH(orders!J$1,products!$A$1:$G$1,0))="M","Medium",IF(INDEX(products!$A$1:$G$49,MATCH(orders!$D948,products!$A$1:$A$49,0),MATCH(orders!J$1,products!$A$1:$G$1,0))="L","Light","Dark"))</f>
        <v>Dark</v>
      </c>
      <c r="K948" s="24">
        <f>INDEX(products!$A$1:$G$49,MATCH(orders!$D948,products!$A$1:$A$49,0),MATCH(orders!K$1,products!$A$1:$G$1,0))</f>
        <v>0.5</v>
      </c>
      <c r="L948" s="25">
        <f>INDEX(products!$A$1:$G$49,MATCH(orders!$D948,products!$A$1:$A$49,0),MATCH(orders!L$1,products!$A$1:$G$1,0))</f>
        <v>7.77</v>
      </c>
      <c r="M948" s="22">
        <f>E948*L948</f>
        <v>23.31</v>
      </c>
      <c r="N948" s="6" t="str">
        <f>VLOOKUP(orders!$F948,customers!B$1:I$1001,8,FALSE)</f>
        <v>No</v>
      </c>
    </row>
    <row r="949" spans="1:14" x14ac:dyDescent="0.3">
      <c r="A949" s="2" t="s">
        <v>5844</v>
      </c>
      <c r="B949" s="17">
        <v>44294</v>
      </c>
      <c r="C949" s="2" t="s">
        <v>5845</v>
      </c>
      <c r="D949" s="7" t="s">
        <v>6155</v>
      </c>
      <c r="E949" s="2">
        <v>1</v>
      </c>
      <c r="F949" s="2" t="str">
        <f>VLOOKUP(C949,customers!A$1:I$1001,2,FALSE)</f>
        <v>Rickie Faltin</v>
      </c>
      <c r="G949" s="2" t="str">
        <f>IF(VLOOKUP(C949,customers!A$1:I$1001,3,FALSE)=0," ",VLOOKUP(C949,customers!A$1:I$1001,3,FALSE))</f>
        <v>rfaltinqb@topsy.com</v>
      </c>
      <c r="H949" s="2" t="str">
        <f>VLOOKUP(C949,customers!A$1:I$1001,7,FALSE)</f>
        <v>Ireland</v>
      </c>
      <c r="I949" s="26" t="str">
        <f>IF(INDEX(products!$A$1:$G$49,MATCH(orders!$D949,products!$A$1:$A$49,0),MATCH(orders!I$1,products!$A$1:$G$1,0))="Rob","Robusta",IF(INDEX(products!$A$1:$G$49,MATCH(orders!$D949,products!$A$1:$A$49,0),MATCH(orders!I$1,products!$A$1:$G$1,0))="Exc","Excelsa",IF(INDEX(products!$A$1:$G$49,MATCH(orders!$D949,products!$A$1:$A$49,0),MATCH(orders!I$1,products!$A$1:$G$1,0))="Ara","Arabica","Liberica")))</f>
        <v>Arabica</v>
      </c>
      <c r="J949" s="26" t="str">
        <f>IF(INDEX(products!$A$1:$G$49,MATCH(orders!$D949,products!$A$1:$A$49,0),MATCH(orders!J$1,products!$A$1:$G$1,0))="M","Medium",IF(INDEX(products!$A$1:$G$49,MATCH(orders!$D949,products!$A$1:$A$49,0),MATCH(orders!J$1,products!$A$1:$G$1,0))="L","Light","Dark"))</f>
        <v>Medium</v>
      </c>
      <c r="K949" s="27">
        <f>INDEX(products!$A$1:$G$49,MATCH(orders!$D949,products!$A$1:$A$49,0),MATCH(orders!K$1,products!$A$1:$G$1,0))</f>
        <v>1</v>
      </c>
      <c r="L949" s="28">
        <f>INDEX(products!$A$1:$G$49,MATCH(orders!$D949,products!$A$1:$A$49,0),MATCH(orders!L$1,products!$A$1:$G$1,0))</f>
        <v>11.25</v>
      </c>
      <c r="M949" s="21">
        <f>E949*L949</f>
        <v>11.25</v>
      </c>
      <c r="N949" s="7" t="str">
        <f>VLOOKUP(orders!$F949,customers!B$1:I$1001,8,FALSE)</f>
        <v>No</v>
      </c>
    </row>
    <row r="950" spans="1:14" x14ac:dyDescent="0.3">
      <c r="A950" s="12" t="s">
        <v>5849</v>
      </c>
      <c r="B950" s="18">
        <v>44445</v>
      </c>
      <c r="C950" s="12" t="s">
        <v>5850</v>
      </c>
      <c r="D950" s="6" t="s">
        <v>6185</v>
      </c>
      <c r="E950" s="12">
        <v>3</v>
      </c>
      <c r="F950" s="12" t="str">
        <f>VLOOKUP(C950,customers!A$1:I$1001,2,FALSE)</f>
        <v>Gnni Cheeke</v>
      </c>
      <c r="G950" s="12" t="str">
        <f>IF(VLOOKUP(C950,customers!A$1:I$1001,3,FALSE)=0," ",VLOOKUP(C950,customers!A$1:I$1001,3,FALSE))</f>
        <v>gcheekeqc@sitemeter.com</v>
      </c>
      <c r="H950" s="12" t="str">
        <f>VLOOKUP(C950,customers!A$1:I$1001,7,FALSE)</f>
        <v>United Kingdom</v>
      </c>
      <c r="I950" s="15" t="str">
        <f>IF(INDEX(products!$A$1:$G$49,MATCH(orders!$D950,products!$A$1:$A$49,0),MATCH(orders!I$1,products!$A$1:$G$1,0))="Rob","Robusta",IF(INDEX(products!$A$1:$G$49,MATCH(orders!$D950,products!$A$1:$A$49,0),MATCH(orders!I$1,products!$A$1:$G$1,0))="Exc","Excelsa",IF(INDEX(products!$A$1:$G$49,MATCH(orders!$D950,products!$A$1:$A$49,0),MATCH(orders!I$1,products!$A$1:$G$1,0))="Ara","Arabica","Liberica")))</f>
        <v>Excelsa</v>
      </c>
      <c r="J950" s="15" t="str">
        <f>IF(INDEX(products!$A$1:$G$49,MATCH(orders!$D950,products!$A$1:$A$49,0),MATCH(orders!J$1,products!$A$1:$G$1,0))="M","Medium",IF(INDEX(products!$A$1:$G$49,MATCH(orders!$D950,products!$A$1:$A$49,0),MATCH(orders!J$1,products!$A$1:$G$1,0))="L","Light","Dark"))</f>
        <v>Dark</v>
      </c>
      <c r="K950" s="24">
        <f>INDEX(products!$A$1:$G$49,MATCH(orders!$D950,products!$A$1:$A$49,0),MATCH(orders!K$1,products!$A$1:$G$1,0))</f>
        <v>2.5</v>
      </c>
      <c r="L950" s="25">
        <f>INDEX(products!$A$1:$G$49,MATCH(orders!$D950,products!$A$1:$A$49,0),MATCH(orders!L$1,products!$A$1:$G$1,0))</f>
        <v>27.945</v>
      </c>
      <c r="M950" s="22">
        <f>E950*L950</f>
        <v>83.835000000000008</v>
      </c>
      <c r="N950" s="6" t="str">
        <f>VLOOKUP(orders!$F950,customers!B$1:I$1001,8,FALSE)</f>
        <v>Yes</v>
      </c>
    </row>
    <row r="951" spans="1:14" x14ac:dyDescent="0.3">
      <c r="A951" s="2" t="s">
        <v>5855</v>
      </c>
      <c r="B951" s="17">
        <v>44449</v>
      </c>
      <c r="C951" s="2" t="s">
        <v>5856</v>
      </c>
      <c r="D951" s="7" t="s">
        <v>6142</v>
      </c>
      <c r="E951" s="2">
        <v>4</v>
      </c>
      <c r="F951" s="2" t="str">
        <f>VLOOKUP(C951,customers!A$1:I$1001,2,FALSE)</f>
        <v>Gwenni Ratt</v>
      </c>
      <c r="G951" s="2" t="str">
        <f>IF(VLOOKUP(C951,customers!A$1:I$1001,3,FALSE)=0," ",VLOOKUP(C951,customers!A$1:I$1001,3,FALSE))</f>
        <v>grattqd@phpbb.com</v>
      </c>
      <c r="H951" s="2" t="str">
        <f>VLOOKUP(C951,customers!A$1:I$1001,7,FALSE)</f>
        <v>Ireland</v>
      </c>
      <c r="I951" s="26" t="str">
        <f>IF(INDEX(products!$A$1:$G$49,MATCH(orders!$D951,products!$A$1:$A$49,0),MATCH(orders!I$1,products!$A$1:$G$1,0))="Rob","Robusta",IF(INDEX(products!$A$1:$G$49,MATCH(orders!$D951,products!$A$1:$A$49,0),MATCH(orders!I$1,products!$A$1:$G$1,0))="Exc","Excelsa",IF(INDEX(products!$A$1:$G$49,MATCH(orders!$D951,products!$A$1:$A$49,0),MATCH(orders!I$1,products!$A$1:$G$1,0))="Ara","Arabica","Liberica")))</f>
        <v>Robusta</v>
      </c>
      <c r="J951" s="26" t="str">
        <f>IF(INDEX(products!$A$1:$G$49,MATCH(orders!$D951,products!$A$1:$A$49,0),MATCH(orders!J$1,products!$A$1:$G$1,0))="M","Medium",IF(INDEX(products!$A$1:$G$49,MATCH(orders!$D951,products!$A$1:$A$49,0),MATCH(orders!J$1,products!$A$1:$G$1,0))="L","Light","Dark"))</f>
        <v>Light</v>
      </c>
      <c r="K951" s="27">
        <f>INDEX(products!$A$1:$G$49,MATCH(orders!$D951,products!$A$1:$A$49,0),MATCH(orders!K$1,products!$A$1:$G$1,0))</f>
        <v>2.5</v>
      </c>
      <c r="L951" s="28">
        <f>INDEX(products!$A$1:$G$49,MATCH(orders!$D951,products!$A$1:$A$49,0),MATCH(orders!L$1,products!$A$1:$G$1,0))</f>
        <v>27.484999999999996</v>
      </c>
      <c r="M951" s="21">
        <f>E951*L951</f>
        <v>109.93999999999998</v>
      </c>
      <c r="N951" s="7" t="str">
        <f>VLOOKUP(orders!$F951,customers!B$1:I$1001,8,FALSE)</f>
        <v>No</v>
      </c>
    </row>
    <row r="952" spans="1:14" x14ac:dyDescent="0.3">
      <c r="A952" s="12" t="s">
        <v>5861</v>
      </c>
      <c r="B952" s="18">
        <v>44703</v>
      </c>
      <c r="C952" s="12" t="s">
        <v>5862</v>
      </c>
      <c r="D952" s="6" t="s">
        <v>6178</v>
      </c>
      <c r="E952" s="12">
        <v>4</v>
      </c>
      <c r="F952" s="12" t="str">
        <f>VLOOKUP(C952,customers!A$1:I$1001,2,FALSE)</f>
        <v>Johnath Fairebrother</v>
      </c>
      <c r="G952" s="12" t="str">
        <f>IF(VLOOKUP(C952,customers!A$1:I$1001,3,FALSE)=0," ",VLOOKUP(C952,customers!A$1:I$1001,3,FALSE))</f>
        <v xml:space="preserve"> </v>
      </c>
      <c r="H952" s="12" t="str">
        <f>VLOOKUP(C952,customers!A$1:I$1001,7,FALSE)</f>
        <v>United States</v>
      </c>
      <c r="I952" s="15" t="str">
        <f>IF(INDEX(products!$A$1:$G$49,MATCH(orders!$D952,products!$A$1:$A$49,0),MATCH(orders!I$1,products!$A$1:$G$1,0))="Rob","Robusta",IF(INDEX(products!$A$1:$G$49,MATCH(orders!$D952,products!$A$1:$A$49,0),MATCH(orders!I$1,products!$A$1:$G$1,0))="Exc","Excelsa",IF(INDEX(products!$A$1:$G$49,MATCH(orders!$D952,products!$A$1:$A$49,0),MATCH(orders!I$1,products!$A$1:$G$1,0))="Ara","Arabica","Liberica")))</f>
        <v>Robusta</v>
      </c>
      <c r="J952" s="15" t="str">
        <f>IF(INDEX(products!$A$1:$G$49,MATCH(orders!$D952,products!$A$1:$A$49,0),MATCH(orders!J$1,products!$A$1:$G$1,0))="M","Medium",IF(INDEX(products!$A$1:$G$49,MATCH(orders!$D952,products!$A$1:$A$49,0),MATCH(orders!J$1,products!$A$1:$G$1,0))="L","Light","Dark"))</f>
        <v>Light</v>
      </c>
      <c r="K952" s="24">
        <f>INDEX(products!$A$1:$G$49,MATCH(orders!$D952,products!$A$1:$A$49,0),MATCH(orders!K$1,products!$A$1:$G$1,0))</f>
        <v>0.2</v>
      </c>
      <c r="L952" s="25">
        <f>INDEX(products!$A$1:$G$49,MATCH(orders!$D952,products!$A$1:$A$49,0),MATCH(orders!L$1,products!$A$1:$G$1,0))</f>
        <v>3.5849999999999995</v>
      </c>
      <c r="M952" s="22">
        <f>E952*L952</f>
        <v>14.339999999999998</v>
      </c>
      <c r="N952" s="6" t="str">
        <f>VLOOKUP(orders!$F952,customers!B$1:I$1001,8,FALSE)</f>
        <v>Yes</v>
      </c>
    </row>
    <row r="953" spans="1:14" x14ac:dyDescent="0.3">
      <c r="A953" s="2" t="s">
        <v>5866</v>
      </c>
      <c r="B953" s="17">
        <v>44092</v>
      </c>
      <c r="C953" s="2" t="s">
        <v>5867</v>
      </c>
      <c r="D953" s="7" t="s">
        <v>6178</v>
      </c>
      <c r="E953" s="2">
        <v>6</v>
      </c>
      <c r="F953" s="2" t="str">
        <f>VLOOKUP(C953,customers!A$1:I$1001,2,FALSE)</f>
        <v>Ingamar Eberlein</v>
      </c>
      <c r="G953" s="2" t="str">
        <f>IF(VLOOKUP(C953,customers!A$1:I$1001,3,FALSE)=0," ",VLOOKUP(C953,customers!A$1:I$1001,3,FALSE))</f>
        <v>ieberleinqf@hc360.com</v>
      </c>
      <c r="H953" s="2" t="str">
        <f>VLOOKUP(C953,customers!A$1:I$1001,7,FALSE)</f>
        <v>United States</v>
      </c>
      <c r="I953" s="26" t="str">
        <f>IF(INDEX(products!$A$1:$G$49,MATCH(orders!$D953,products!$A$1:$A$49,0),MATCH(orders!I$1,products!$A$1:$G$1,0))="Rob","Robusta",IF(INDEX(products!$A$1:$G$49,MATCH(orders!$D953,products!$A$1:$A$49,0),MATCH(orders!I$1,products!$A$1:$G$1,0))="Exc","Excelsa",IF(INDEX(products!$A$1:$G$49,MATCH(orders!$D953,products!$A$1:$A$49,0),MATCH(orders!I$1,products!$A$1:$G$1,0))="Ara","Arabica","Liberica")))</f>
        <v>Robusta</v>
      </c>
      <c r="J953" s="26" t="str">
        <f>IF(INDEX(products!$A$1:$G$49,MATCH(orders!$D953,products!$A$1:$A$49,0),MATCH(orders!J$1,products!$A$1:$G$1,0))="M","Medium",IF(INDEX(products!$A$1:$G$49,MATCH(orders!$D953,products!$A$1:$A$49,0),MATCH(orders!J$1,products!$A$1:$G$1,0))="L","Light","Dark"))</f>
        <v>Light</v>
      </c>
      <c r="K953" s="27">
        <f>INDEX(products!$A$1:$G$49,MATCH(orders!$D953,products!$A$1:$A$49,0),MATCH(orders!K$1,products!$A$1:$G$1,0))</f>
        <v>0.2</v>
      </c>
      <c r="L953" s="28">
        <f>INDEX(products!$A$1:$G$49,MATCH(orders!$D953,products!$A$1:$A$49,0),MATCH(orders!L$1,products!$A$1:$G$1,0))</f>
        <v>3.5849999999999995</v>
      </c>
      <c r="M953" s="21">
        <f>E953*L953</f>
        <v>21.509999999999998</v>
      </c>
      <c r="N953" s="7" t="str">
        <f>VLOOKUP(orders!$F953,customers!B$1:I$1001,8,FALSE)</f>
        <v>No</v>
      </c>
    </row>
    <row r="954" spans="1:14" x14ac:dyDescent="0.3">
      <c r="A954" s="12" t="s">
        <v>5872</v>
      </c>
      <c r="B954" s="18">
        <v>44439</v>
      </c>
      <c r="C954" s="12" t="s">
        <v>5873</v>
      </c>
      <c r="D954" s="6" t="s">
        <v>6155</v>
      </c>
      <c r="E954" s="12">
        <v>2</v>
      </c>
      <c r="F954" s="12" t="str">
        <f>VLOOKUP(C954,customers!A$1:I$1001,2,FALSE)</f>
        <v>Jilly Dreng</v>
      </c>
      <c r="G954" s="12" t="str">
        <f>IF(VLOOKUP(C954,customers!A$1:I$1001,3,FALSE)=0," ",VLOOKUP(C954,customers!A$1:I$1001,3,FALSE))</f>
        <v>jdrengqg@uiuc.edu</v>
      </c>
      <c r="H954" s="12" t="str">
        <f>VLOOKUP(C954,customers!A$1:I$1001,7,FALSE)</f>
        <v>Ireland</v>
      </c>
      <c r="I954" s="15" t="str">
        <f>IF(INDEX(products!$A$1:$G$49,MATCH(orders!$D954,products!$A$1:$A$49,0),MATCH(orders!I$1,products!$A$1:$G$1,0))="Rob","Robusta",IF(INDEX(products!$A$1:$G$49,MATCH(orders!$D954,products!$A$1:$A$49,0),MATCH(orders!I$1,products!$A$1:$G$1,0))="Exc","Excelsa",IF(INDEX(products!$A$1:$G$49,MATCH(orders!$D954,products!$A$1:$A$49,0),MATCH(orders!I$1,products!$A$1:$G$1,0))="Ara","Arabica","Liberica")))</f>
        <v>Arabica</v>
      </c>
      <c r="J954" s="15" t="str">
        <f>IF(INDEX(products!$A$1:$G$49,MATCH(orders!$D954,products!$A$1:$A$49,0),MATCH(orders!J$1,products!$A$1:$G$1,0))="M","Medium",IF(INDEX(products!$A$1:$G$49,MATCH(orders!$D954,products!$A$1:$A$49,0),MATCH(orders!J$1,products!$A$1:$G$1,0))="L","Light","Dark"))</f>
        <v>Medium</v>
      </c>
      <c r="K954" s="24">
        <f>INDEX(products!$A$1:$G$49,MATCH(orders!$D954,products!$A$1:$A$49,0),MATCH(orders!K$1,products!$A$1:$G$1,0))</f>
        <v>1</v>
      </c>
      <c r="L954" s="25">
        <f>INDEX(products!$A$1:$G$49,MATCH(orders!$D954,products!$A$1:$A$49,0),MATCH(orders!L$1,products!$A$1:$G$1,0))</f>
        <v>11.25</v>
      </c>
      <c r="M954" s="22">
        <f>E954*L954</f>
        <v>22.5</v>
      </c>
      <c r="N954" s="6" t="str">
        <f>VLOOKUP(orders!$F954,customers!B$1:I$1001,8,FALSE)</f>
        <v>Yes</v>
      </c>
    </row>
    <row r="955" spans="1:14" x14ac:dyDescent="0.3">
      <c r="A955" s="2" t="s">
        <v>5878</v>
      </c>
      <c r="B955" s="17">
        <v>44582</v>
      </c>
      <c r="C955" s="2" t="s">
        <v>5764</v>
      </c>
      <c r="D955" s="7" t="s">
        <v>6167</v>
      </c>
      <c r="E955" s="2">
        <v>1</v>
      </c>
      <c r="F955" s="2" t="str">
        <f>VLOOKUP(C955,customers!A$1:I$1001,2,FALSE)</f>
        <v>Brenn Dundredge</v>
      </c>
      <c r="G955" s="2" t="str">
        <f>IF(VLOOKUP(C955,customers!A$1:I$1001,3,FALSE)=0," ",VLOOKUP(C955,customers!A$1:I$1001,3,FALSE))</f>
        <v xml:space="preserve"> </v>
      </c>
      <c r="H955" s="2" t="str">
        <f>VLOOKUP(C955,customers!A$1:I$1001,7,FALSE)</f>
        <v>United States</v>
      </c>
      <c r="I955" s="26" t="str">
        <f>IF(INDEX(products!$A$1:$G$49,MATCH(orders!$D955,products!$A$1:$A$49,0),MATCH(orders!I$1,products!$A$1:$G$1,0))="Rob","Robusta",IF(INDEX(products!$A$1:$G$49,MATCH(orders!$D955,products!$A$1:$A$49,0),MATCH(orders!I$1,products!$A$1:$G$1,0))="Exc","Excelsa",IF(INDEX(products!$A$1:$G$49,MATCH(orders!$D955,products!$A$1:$A$49,0),MATCH(orders!I$1,products!$A$1:$G$1,0))="Ara","Arabica","Liberica")))</f>
        <v>Arabica</v>
      </c>
      <c r="J955" s="26" t="str">
        <f>IF(INDEX(products!$A$1:$G$49,MATCH(orders!$D955,products!$A$1:$A$49,0),MATCH(orders!J$1,products!$A$1:$G$1,0))="M","Medium",IF(INDEX(products!$A$1:$G$49,MATCH(orders!$D955,products!$A$1:$A$49,0),MATCH(orders!J$1,products!$A$1:$G$1,0))="L","Light","Dark"))</f>
        <v>Light</v>
      </c>
      <c r="K955" s="27">
        <f>INDEX(products!$A$1:$G$49,MATCH(orders!$D955,products!$A$1:$A$49,0),MATCH(orders!K$1,products!$A$1:$G$1,0))</f>
        <v>0.2</v>
      </c>
      <c r="L955" s="28">
        <f>INDEX(products!$A$1:$G$49,MATCH(orders!$D955,products!$A$1:$A$49,0),MATCH(orders!L$1,products!$A$1:$G$1,0))</f>
        <v>3.8849999999999998</v>
      </c>
      <c r="M955" s="21">
        <f>E955*L955</f>
        <v>3.8849999999999998</v>
      </c>
      <c r="N955" s="7" t="str">
        <f>VLOOKUP(orders!$F955,customers!B$1:I$1001,8,FALSE)</f>
        <v>Yes</v>
      </c>
    </row>
    <row r="956" spans="1:14" x14ac:dyDescent="0.3">
      <c r="A956" s="12" t="s">
        <v>5884</v>
      </c>
      <c r="B956" s="18">
        <v>44722</v>
      </c>
      <c r="C956" s="12" t="s">
        <v>5764</v>
      </c>
      <c r="D956" s="6" t="s">
        <v>6185</v>
      </c>
      <c r="E956" s="12">
        <v>1</v>
      </c>
      <c r="F956" s="12" t="str">
        <f>VLOOKUP(C956,customers!A$1:I$1001,2,FALSE)</f>
        <v>Brenn Dundredge</v>
      </c>
      <c r="G956" s="12" t="str">
        <f>IF(VLOOKUP(C956,customers!A$1:I$1001,3,FALSE)=0," ",VLOOKUP(C956,customers!A$1:I$1001,3,FALSE))</f>
        <v xml:space="preserve"> </v>
      </c>
      <c r="H956" s="12" t="str">
        <f>VLOOKUP(C956,customers!A$1:I$1001,7,FALSE)</f>
        <v>United States</v>
      </c>
      <c r="I956" s="15" t="str">
        <f>IF(INDEX(products!$A$1:$G$49,MATCH(orders!$D956,products!$A$1:$A$49,0),MATCH(orders!I$1,products!$A$1:$G$1,0))="Rob","Robusta",IF(INDEX(products!$A$1:$G$49,MATCH(orders!$D956,products!$A$1:$A$49,0),MATCH(orders!I$1,products!$A$1:$G$1,0))="Exc","Excelsa",IF(INDEX(products!$A$1:$G$49,MATCH(orders!$D956,products!$A$1:$A$49,0),MATCH(orders!I$1,products!$A$1:$G$1,0))="Ara","Arabica","Liberica")))</f>
        <v>Excelsa</v>
      </c>
      <c r="J956" s="15" t="str">
        <f>IF(INDEX(products!$A$1:$G$49,MATCH(orders!$D956,products!$A$1:$A$49,0),MATCH(orders!J$1,products!$A$1:$G$1,0))="M","Medium",IF(INDEX(products!$A$1:$G$49,MATCH(orders!$D956,products!$A$1:$A$49,0),MATCH(orders!J$1,products!$A$1:$G$1,0))="L","Light","Dark"))</f>
        <v>Dark</v>
      </c>
      <c r="K956" s="24">
        <f>INDEX(products!$A$1:$G$49,MATCH(orders!$D956,products!$A$1:$A$49,0),MATCH(orders!K$1,products!$A$1:$G$1,0))</f>
        <v>2.5</v>
      </c>
      <c r="L956" s="25">
        <f>INDEX(products!$A$1:$G$49,MATCH(orders!$D956,products!$A$1:$A$49,0),MATCH(orders!L$1,products!$A$1:$G$1,0))</f>
        <v>27.945</v>
      </c>
      <c r="M956" s="22">
        <f>E956*L956</f>
        <v>27.945</v>
      </c>
      <c r="N956" s="6" t="str">
        <f>VLOOKUP(orders!$F956,customers!B$1:I$1001,8,FALSE)</f>
        <v>Yes</v>
      </c>
    </row>
    <row r="957" spans="1:14" x14ac:dyDescent="0.3">
      <c r="A957" s="2" t="s">
        <v>5890</v>
      </c>
      <c r="B957" s="17">
        <v>43582</v>
      </c>
      <c r="C957" s="2" t="s">
        <v>5764</v>
      </c>
      <c r="D957" s="7" t="s">
        <v>6148</v>
      </c>
      <c r="E957" s="2">
        <v>5</v>
      </c>
      <c r="F957" s="2" t="str">
        <f>VLOOKUP(C957,customers!A$1:I$1001,2,FALSE)</f>
        <v>Brenn Dundredge</v>
      </c>
      <c r="G957" s="2" t="str">
        <f>IF(VLOOKUP(C957,customers!A$1:I$1001,3,FALSE)=0," ",VLOOKUP(C957,customers!A$1:I$1001,3,FALSE))</f>
        <v xml:space="preserve"> </v>
      </c>
      <c r="H957" s="2" t="str">
        <f>VLOOKUP(C957,customers!A$1:I$1001,7,FALSE)</f>
        <v>United States</v>
      </c>
      <c r="I957" s="26" t="str">
        <f>IF(INDEX(products!$A$1:$G$49,MATCH(orders!$D957,products!$A$1:$A$49,0),MATCH(orders!I$1,products!$A$1:$G$1,0))="Rob","Robusta",IF(INDEX(products!$A$1:$G$49,MATCH(orders!$D957,products!$A$1:$A$49,0),MATCH(orders!I$1,products!$A$1:$G$1,0))="Exc","Excelsa",IF(INDEX(products!$A$1:$G$49,MATCH(orders!$D957,products!$A$1:$A$49,0),MATCH(orders!I$1,products!$A$1:$G$1,0))="Ara","Arabica","Liberica")))</f>
        <v>Excelsa</v>
      </c>
      <c r="J957" s="26" t="str">
        <f>IF(INDEX(products!$A$1:$G$49,MATCH(orders!$D957,products!$A$1:$A$49,0),MATCH(orders!J$1,products!$A$1:$G$1,0))="M","Medium",IF(INDEX(products!$A$1:$G$49,MATCH(orders!$D957,products!$A$1:$A$49,0),MATCH(orders!J$1,products!$A$1:$G$1,0))="L","Light","Dark"))</f>
        <v>Light</v>
      </c>
      <c r="K957" s="27">
        <f>INDEX(products!$A$1:$G$49,MATCH(orders!$D957,products!$A$1:$A$49,0),MATCH(orders!K$1,products!$A$1:$G$1,0))</f>
        <v>2.5</v>
      </c>
      <c r="L957" s="28">
        <f>INDEX(products!$A$1:$G$49,MATCH(orders!$D957,products!$A$1:$A$49,0),MATCH(orders!L$1,products!$A$1:$G$1,0))</f>
        <v>34.154999999999994</v>
      </c>
      <c r="M957" s="21">
        <f>E957*L957</f>
        <v>170.77499999999998</v>
      </c>
      <c r="N957" s="7" t="str">
        <f>VLOOKUP(orders!$F957,customers!B$1:I$1001,8,FALSE)</f>
        <v>Yes</v>
      </c>
    </row>
    <row r="958" spans="1:14" x14ac:dyDescent="0.3">
      <c r="A958" s="12" t="s">
        <v>5890</v>
      </c>
      <c r="B958" s="18">
        <v>43582</v>
      </c>
      <c r="C958" s="12" t="s">
        <v>5764</v>
      </c>
      <c r="D958" s="6" t="s">
        <v>6142</v>
      </c>
      <c r="E958" s="12">
        <v>2</v>
      </c>
      <c r="F958" s="12" t="str">
        <f>VLOOKUP(C958,customers!A$1:I$1001,2,FALSE)</f>
        <v>Brenn Dundredge</v>
      </c>
      <c r="G958" s="12" t="str">
        <f>IF(VLOOKUP(C958,customers!A$1:I$1001,3,FALSE)=0," ",VLOOKUP(C958,customers!A$1:I$1001,3,FALSE))</f>
        <v xml:space="preserve"> </v>
      </c>
      <c r="H958" s="12" t="str">
        <f>VLOOKUP(C958,customers!A$1:I$1001,7,FALSE)</f>
        <v>United States</v>
      </c>
      <c r="I958" s="15" t="str">
        <f>IF(INDEX(products!$A$1:$G$49,MATCH(orders!$D958,products!$A$1:$A$49,0),MATCH(orders!I$1,products!$A$1:$G$1,0))="Rob","Robusta",IF(INDEX(products!$A$1:$G$49,MATCH(orders!$D958,products!$A$1:$A$49,0),MATCH(orders!I$1,products!$A$1:$G$1,0))="Exc","Excelsa",IF(INDEX(products!$A$1:$G$49,MATCH(orders!$D958,products!$A$1:$A$49,0),MATCH(orders!I$1,products!$A$1:$G$1,0))="Ara","Arabica","Liberica")))</f>
        <v>Robusta</v>
      </c>
      <c r="J958" s="15" t="str">
        <f>IF(INDEX(products!$A$1:$G$49,MATCH(orders!$D958,products!$A$1:$A$49,0),MATCH(orders!J$1,products!$A$1:$G$1,0))="M","Medium",IF(INDEX(products!$A$1:$G$49,MATCH(orders!$D958,products!$A$1:$A$49,0),MATCH(orders!J$1,products!$A$1:$G$1,0))="L","Light","Dark"))</f>
        <v>Light</v>
      </c>
      <c r="K958" s="24">
        <f>INDEX(products!$A$1:$G$49,MATCH(orders!$D958,products!$A$1:$A$49,0),MATCH(orders!K$1,products!$A$1:$G$1,0))</f>
        <v>2.5</v>
      </c>
      <c r="L958" s="25">
        <f>INDEX(products!$A$1:$G$49,MATCH(orders!$D958,products!$A$1:$A$49,0),MATCH(orders!L$1,products!$A$1:$G$1,0))</f>
        <v>27.484999999999996</v>
      </c>
      <c r="M958" s="22">
        <f>E958*L958</f>
        <v>54.969999999999992</v>
      </c>
      <c r="N958" s="6" t="str">
        <f>VLOOKUP(orders!$F958,customers!B$1:I$1001,8,FALSE)</f>
        <v>Yes</v>
      </c>
    </row>
    <row r="959" spans="1:14" x14ac:dyDescent="0.3">
      <c r="A959" s="2" t="s">
        <v>5890</v>
      </c>
      <c r="B959" s="17">
        <v>43582</v>
      </c>
      <c r="C959" s="2" t="s">
        <v>5764</v>
      </c>
      <c r="D959" s="7" t="s">
        <v>6171</v>
      </c>
      <c r="E959" s="2">
        <v>1</v>
      </c>
      <c r="F959" s="2" t="str">
        <f>VLOOKUP(C959,customers!A$1:I$1001,2,FALSE)</f>
        <v>Brenn Dundredge</v>
      </c>
      <c r="G959" s="2" t="str">
        <f>IF(VLOOKUP(C959,customers!A$1:I$1001,3,FALSE)=0," ",VLOOKUP(C959,customers!A$1:I$1001,3,FALSE))</f>
        <v xml:space="preserve"> </v>
      </c>
      <c r="H959" s="2" t="str">
        <f>VLOOKUP(C959,customers!A$1:I$1001,7,FALSE)</f>
        <v>United States</v>
      </c>
      <c r="I959" s="26" t="str">
        <f>IF(INDEX(products!$A$1:$G$49,MATCH(orders!$D959,products!$A$1:$A$49,0),MATCH(orders!I$1,products!$A$1:$G$1,0))="Rob","Robusta",IF(INDEX(products!$A$1:$G$49,MATCH(orders!$D959,products!$A$1:$A$49,0),MATCH(orders!I$1,products!$A$1:$G$1,0))="Exc","Excelsa",IF(INDEX(products!$A$1:$G$49,MATCH(orders!$D959,products!$A$1:$A$49,0),MATCH(orders!I$1,products!$A$1:$G$1,0))="Ara","Arabica","Liberica")))</f>
        <v>Excelsa</v>
      </c>
      <c r="J959" s="26" t="str">
        <f>IF(INDEX(products!$A$1:$G$49,MATCH(orders!$D959,products!$A$1:$A$49,0),MATCH(orders!J$1,products!$A$1:$G$1,0))="M","Medium",IF(INDEX(products!$A$1:$G$49,MATCH(orders!$D959,products!$A$1:$A$49,0),MATCH(orders!J$1,products!$A$1:$G$1,0))="L","Light","Dark"))</f>
        <v>Light</v>
      </c>
      <c r="K959" s="27">
        <f>INDEX(products!$A$1:$G$49,MATCH(orders!$D959,products!$A$1:$A$49,0),MATCH(orders!K$1,products!$A$1:$G$1,0))</f>
        <v>1</v>
      </c>
      <c r="L959" s="28">
        <f>INDEX(products!$A$1:$G$49,MATCH(orders!$D959,products!$A$1:$A$49,0),MATCH(orders!L$1,products!$A$1:$G$1,0))</f>
        <v>14.85</v>
      </c>
      <c r="M959" s="21">
        <f>E959*L959</f>
        <v>14.85</v>
      </c>
      <c r="N959" s="7" t="str">
        <f>VLOOKUP(orders!$F959,customers!B$1:I$1001,8,FALSE)</f>
        <v>Yes</v>
      </c>
    </row>
    <row r="960" spans="1:14" x14ac:dyDescent="0.3">
      <c r="A960" s="12" t="s">
        <v>5890</v>
      </c>
      <c r="B960" s="18">
        <v>43582</v>
      </c>
      <c r="C960" s="12" t="s">
        <v>5764</v>
      </c>
      <c r="D960" s="6" t="s">
        <v>6167</v>
      </c>
      <c r="E960" s="12">
        <v>2</v>
      </c>
      <c r="F960" s="12" t="str">
        <f>VLOOKUP(C960,customers!A$1:I$1001,2,FALSE)</f>
        <v>Brenn Dundredge</v>
      </c>
      <c r="G960" s="12" t="str">
        <f>IF(VLOOKUP(C960,customers!A$1:I$1001,3,FALSE)=0," ",VLOOKUP(C960,customers!A$1:I$1001,3,FALSE))</f>
        <v xml:space="preserve"> </v>
      </c>
      <c r="H960" s="12" t="str">
        <f>VLOOKUP(C960,customers!A$1:I$1001,7,FALSE)</f>
        <v>United States</v>
      </c>
      <c r="I960" s="15" t="str">
        <f>IF(INDEX(products!$A$1:$G$49,MATCH(orders!$D960,products!$A$1:$A$49,0),MATCH(orders!I$1,products!$A$1:$G$1,0))="Rob","Robusta",IF(INDEX(products!$A$1:$G$49,MATCH(orders!$D960,products!$A$1:$A$49,0),MATCH(orders!I$1,products!$A$1:$G$1,0))="Exc","Excelsa",IF(INDEX(products!$A$1:$G$49,MATCH(orders!$D960,products!$A$1:$A$49,0),MATCH(orders!I$1,products!$A$1:$G$1,0))="Ara","Arabica","Liberica")))</f>
        <v>Arabica</v>
      </c>
      <c r="J960" s="15" t="str">
        <f>IF(INDEX(products!$A$1:$G$49,MATCH(orders!$D960,products!$A$1:$A$49,0),MATCH(orders!J$1,products!$A$1:$G$1,0))="M","Medium",IF(INDEX(products!$A$1:$G$49,MATCH(orders!$D960,products!$A$1:$A$49,0),MATCH(orders!J$1,products!$A$1:$G$1,0))="L","Light","Dark"))</f>
        <v>Light</v>
      </c>
      <c r="K960" s="24">
        <f>INDEX(products!$A$1:$G$49,MATCH(orders!$D960,products!$A$1:$A$49,0),MATCH(orders!K$1,products!$A$1:$G$1,0))</f>
        <v>0.2</v>
      </c>
      <c r="L960" s="25">
        <f>INDEX(products!$A$1:$G$49,MATCH(orders!$D960,products!$A$1:$A$49,0),MATCH(orders!L$1,products!$A$1:$G$1,0))</f>
        <v>3.8849999999999998</v>
      </c>
      <c r="M960" s="22">
        <f>E960*L960</f>
        <v>7.77</v>
      </c>
      <c r="N960" s="6" t="str">
        <f>VLOOKUP(orders!$F960,customers!B$1:I$1001,8,FALSE)</f>
        <v>Yes</v>
      </c>
    </row>
    <row r="961" spans="1:14" x14ac:dyDescent="0.3">
      <c r="A961" s="2" t="s">
        <v>5910</v>
      </c>
      <c r="B961" s="17">
        <v>44598</v>
      </c>
      <c r="C961" s="2" t="s">
        <v>5911</v>
      </c>
      <c r="D961" s="7" t="s">
        <v>6145</v>
      </c>
      <c r="E961" s="2">
        <v>5</v>
      </c>
      <c r="F961" s="2" t="str">
        <f>VLOOKUP(C961,customers!A$1:I$1001,2,FALSE)</f>
        <v>Rhodie Strathern</v>
      </c>
      <c r="G961" s="2" t="str">
        <f>IF(VLOOKUP(C961,customers!A$1:I$1001,3,FALSE)=0," ",VLOOKUP(C961,customers!A$1:I$1001,3,FALSE))</f>
        <v>rstrathernqn@devhub.com</v>
      </c>
      <c r="H961" s="2" t="str">
        <f>VLOOKUP(C961,customers!A$1:I$1001,7,FALSE)</f>
        <v>United States</v>
      </c>
      <c r="I961" s="26" t="str">
        <f>IF(INDEX(products!$A$1:$G$49,MATCH(orders!$D961,products!$A$1:$A$49,0),MATCH(orders!I$1,products!$A$1:$G$1,0))="Rob","Robusta",IF(INDEX(products!$A$1:$G$49,MATCH(orders!$D961,products!$A$1:$A$49,0),MATCH(orders!I$1,products!$A$1:$G$1,0))="Exc","Excelsa",IF(INDEX(products!$A$1:$G$49,MATCH(orders!$D961,products!$A$1:$A$49,0),MATCH(orders!I$1,products!$A$1:$G$1,0))="Ara","Arabica","Liberica")))</f>
        <v>Liberica</v>
      </c>
      <c r="J961" s="26" t="str">
        <f>IF(INDEX(products!$A$1:$G$49,MATCH(orders!$D961,products!$A$1:$A$49,0),MATCH(orders!J$1,products!$A$1:$G$1,0))="M","Medium",IF(INDEX(products!$A$1:$G$49,MATCH(orders!$D961,products!$A$1:$A$49,0),MATCH(orders!J$1,products!$A$1:$G$1,0))="L","Light","Dark"))</f>
        <v>Light</v>
      </c>
      <c r="K961" s="27">
        <f>INDEX(products!$A$1:$G$49,MATCH(orders!$D961,products!$A$1:$A$49,0),MATCH(orders!K$1,products!$A$1:$G$1,0))</f>
        <v>0.2</v>
      </c>
      <c r="L961" s="28">
        <f>INDEX(products!$A$1:$G$49,MATCH(orders!$D961,products!$A$1:$A$49,0),MATCH(orders!L$1,products!$A$1:$G$1,0))</f>
        <v>4.7549999999999999</v>
      </c>
      <c r="M961" s="21">
        <f>E961*L961</f>
        <v>23.774999999999999</v>
      </c>
      <c r="N961" s="7" t="str">
        <f>VLOOKUP(orders!$F961,customers!B$1:I$1001,8,FALSE)</f>
        <v>Yes</v>
      </c>
    </row>
    <row r="962" spans="1:14" x14ac:dyDescent="0.3">
      <c r="A962" s="12" t="s">
        <v>5915</v>
      </c>
      <c r="B962" s="18">
        <v>44591</v>
      </c>
      <c r="C962" s="12" t="s">
        <v>5916</v>
      </c>
      <c r="D962" s="6" t="s">
        <v>6170</v>
      </c>
      <c r="E962" s="12">
        <v>5</v>
      </c>
      <c r="F962" s="12" t="str">
        <f>VLOOKUP(C962,customers!A$1:I$1001,2,FALSE)</f>
        <v>Chad Miguel</v>
      </c>
      <c r="G962" s="12" t="str">
        <f>IF(VLOOKUP(C962,customers!A$1:I$1001,3,FALSE)=0," ",VLOOKUP(C962,customers!A$1:I$1001,3,FALSE))</f>
        <v>cmiguelqo@exblog.jp</v>
      </c>
      <c r="H962" s="12" t="str">
        <f>VLOOKUP(C962,customers!A$1:I$1001,7,FALSE)</f>
        <v>United States</v>
      </c>
      <c r="I962" s="15" t="str">
        <f>IF(INDEX(products!$A$1:$G$49,MATCH(orders!$D962,products!$A$1:$A$49,0),MATCH(orders!I$1,products!$A$1:$G$1,0))="Rob","Robusta",IF(INDEX(products!$A$1:$G$49,MATCH(orders!$D962,products!$A$1:$A$49,0),MATCH(orders!I$1,products!$A$1:$G$1,0))="Exc","Excelsa",IF(INDEX(products!$A$1:$G$49,MATCH(orders!$D962,products!$A$1:$A$49,0),MATCH(orders!I$1,products!$A$1:$G$1,0))="Ara","Arabica","Liberica")))</f>
        <v>Liberica</v>
      </c>
      <c r="J962" s="15" t="str">
        <f>IF(INDEX(products!$A$1:$G$49,MATCH(orders!$D962,products!$A$1:$A$49,0),MATCH(orders!J$1,products!$A$1:$G$1,0))="M","Medium",IF(INDEX(products!$A$1:$G$49,MATCH(orders!$D962,products!$A$1:$A$49,0),MATCH(orders!J$1,products!$A$1:$G$1,0))="L","Light","Dark"))</f>
        <v>Light</v>
      </c>
      <c r="K962" s="24">
        <f>INDEX(products!$A$1:$G$49,MATCH(orders!$D962,products!$A$1:$A$49,0),MATCH(orders!K$1,products!$A$1:$G$1,0))</f>
        <v>1</v>
      </c>
      <c r="L962" s="25">
        <f>INDEX(products!$A$1:$G$49,MATCH(orders!$D962,products!$A$1:$A$49,0),MATCH(orders!L$1,products!$A$1:$G$1,0))</f>
        <v>15.85</v>
      </c>
      <c r="M962" s="22">
        <f>E962*L962</f>
        <v>79.25</v>
      </c>
      <c r="N962" s="6" t="str">
        <f>VLOOKUP(orders!$F962,customers!B$1:I$1001,8,FALSE)</f>
        <v>Yes</v>
      </c>
    </row>
    <row r="963" spans="1:14" x14ac:dyDescent="0.3">
      <c r="A963" s="2" t="s">
        <v>5921</v>
      </c>
      <c r="B963" s="17">
        <v>44158</v>
      </c>
      <c r="C963" s="2" t="s">
        <v>5922</v>
      </c>
      <c r="D963" s="7" t="s">
        <v>6168</v>
      </c>
      <c r="E963" s="2">
        <v>2</v>
      </c>
      <c r="F963" s="2" t="str">
        <f>VLOOKUP(C963,customers!A$1:I$1001,2,FALSE)</f>
        <v>Florinda Matusovsky</v>
      </c>
      <c r="G963" s="2" t="str">
        <f>IF(VLOOKUP(C963,customers!A$1:I$1001,3,FALSE)=0," ",VLOOKUP(C963,customers!A$1:I$1001,3,FALSE))</f>
        <v xml:space="preserve"> </v>
      </c>
      <c r="H963" s="2" t="str">
        <f>VLOOKUP(C963,customers!A$1:I$1001,7,FALSE)</f>
        <v>United States</v>
      </c>
      <c r="I963" s="26" t="str">
        <f>IF(INDEX(products!$A$1:$G$49,MATCH(orders!$D963,products!$A$1:$A$49,0),MATCH(orders!I$1,products!$A$1:$G$1,0))="Rob","Robusta",IF(INDEX(products!$A$1:$G$49,MATCH(orders!$D963,products!$A$1:$A$49,0),MATCH(orders!I$1,products!$A$1:$G$1,0))="Exc","Excelsa",IF(INDEX(products!$A$1:$G$49,MATCH(orders!$D963,products!$A$1:$A$49,0),MATCH(orders!I$1,products!$A$1:$G$1,0))="Ara","Arabica","Liberica")))</f>
        <v>Arabica</v>
      </c>
      <c r="J963" s="26" t="str">
        <f>IF(INDEX(products!$A$1:$G$49,MATCH(orders!$D963,products!$A$1:$A$49,0),MATCH(orders!J$1,products!$A$1:$G$1,0))="M","Medium",IF(INDEX(products!$A$1:$G$49,MATCH(orders!$D963,products!$A$1:$A$49,0),MATCH(orders!J$1,products!$A$1:$G$1,0))="L","Light","Dark"))</f>
        <v>Dark</v>
      </c>
      <c r="K963" s="27">
        <f>INDEX(products!$A$1:$G$49,MATCH(orders!$D963,products!$A$1:$A$49,0),MATCH(orders!K$1,products!$A$1:$G$1,0))</f>
        <v>2.5</v>
      </c>
      <c r="L963" s="28">
        <f>INDEX(products!$A$1:$G$49,MATCH(orders!$D963,products!$A$1:$A$49,0),MATCH(orders!L$1,products!$A$1:$G$1,0))</f>
        <v>22.884999999999998</v>
      </c>
      <c r="M963" s="21">
        <f>E963*L963</f>
        <v>45.769999999999996</v>
      </c>
      <c r="N963" s="7" t="str">
        <f>VLOOKUP(orders!$F963,customers!B$1:I$1001,8,FALSE)</f>
        <v>Yes</v>
      </c>
    </row>
    <row r="964" spans="1:14" x14ac:dyDescent="0.3">
      <c r="A964" s="12" t="s">
        <v>5926</v>
      </c>
      <c r="B964" s="18">
        <v>44664</v>
      </c>
      <c r="C964" s="12" t="s">
        <v>5927</v>
      </c>
      <c r="D964" s="6" t="s">
        <v>6177</v>
      </c>
      <c r="E964" s="12">
        <v>1</v>
      </c>
      <c r="F964" s="12" t="str">
        <f>VLOOKUP(C964,customers!A$1:I$1001,2,FALSE)</f>
        <v>Morly Rocks</v>
      </c>
      <c r="G964" s="12" t="str">
        <f>IF(VLOOKUP(C964,customers!A$1:I$1001,3,FALSE)=0," ",VLOOKUP(C964,customers!A$1:I$1001,3,FALSE))</f>
        <v>mrocksqq@exblog.jp</v>
      </c>
      <c r="H964" s="12" t="str">
        <f>VLOOKUP(C964,customers!A$1:I$1001,7,FALSE)</f>
        <v>Ireland</v>
      </c>
      <c r="I964" s="15" t="str">
        <f>IF(INDEX(products!$A$1:$G$49,MATCH(orders!$D964,products!$A$1:$A$49,0),MATCH(orders!I$1,products!$A$1:$G$1,0))="Rob","Robusta",IF(INDEX(products!$A$1:$G$49,MATCH(orders!$D964,products!$A$1:$A$49,0),MATCH(orders!I$1,products!$A$1:$G$1,0))="Exc","Excelsa",IF(INDEX(products!$A$1:$G$49,MATCH(orders!$D964,products!$A$1:$A$49,0),MATCH(orders!I$1,products!$A$1:$G$1,0))="Ara","Arabica","Liberica")))</f>
        <v>Robusta</v>
      </c>
      <c r="J964" s="15" t="str">
        <f>IF(INDEX(products!$A$1:$G$49,MATCH(orders!$D964,products!$A$1:$A$49,0),MATCH(orders!J$1,products!$A$1:$G$1,0))="M","Medium",IF(INDEX(products!$A$1:$G$49,MATCH(orders!$D964,products!$A$1:$A$49,0),MATCH(orders!J$1,products!$A$1:$G$1,0))="L","Light","Dark"))</f>
        <v>Dark</v>
      </c>
      <c r="K964" s="24">
        <f>INDEX(products!$A$1:$G$49,MATCH(orders!$D964,products!$A$1:$A$49,0),MATCH(orders!K$1,products!$A$1:$G$1,0))</f>
        <v>1</v>
      </c>
      <c r="L964" s="25">
        <f>INDEX(products!$A$1:$G$49,MATCH(orders!$D964,products!$A$1:$A$49,0),MATCH(orders!L$1,products!$A$1:$G$1,0))</f>
        <v>8.9499999999999993</v>
      </c>
      <c r="M964" s="22">
        <f>E964*L964</f>
        <v>8.9499999999999993</v>
      </c>
      <c r="N964" s="6" t="str">
        <f>VLOOKUP(orders!$F964,customers!B$1:I$1001,8,FALSE)</f>
        <v>Yes</v>
      </c>
    </row>
    <row r="965" spans="1:14" x14ac:dyDescent="0.3">
      <c r="A965" s="2" t="s">
        <v>5932</v>
      </c>
      <c r="B965" s="17">
        <v>44203</v>
      </c>
      <c r="C965" s="2" t="s">
        <v>5933</v>
      </c>
      <c r="D965" s="7" t="s">
        <v>6146</v>
      </c>
      <c r="E965" s="2">
        <v>4</v>
      </c>
      <c r="F965" s="2" t="str">
        <f>VLOOKUP(C965,customers!A$1:I$1001,2,FALSE)</f>
        <v>Yuri Burrells</v>
      </c>
      <c r="G965" s="2" t="str">
        <f>IF(VLOOKUP(C965,customers!A$1:I$1001,3,FALSE)=0," ",VLOOKUP(C965,customers!A$1:I$1001,3,FALSE))</f>
        <v>yburrellsqr@vinaora.com</v>
      </c>
      <c r="H965" s="2" t="str">
        <f>VLOOKUP(C965,customers!A$1:I$1001,7,FALSE)</f>
        <v>United States</v>
      </c>
      <c r="I965" s="26" t="str">
        <f>IF(INDEX(products!$A$1:$G$49,MATCH(orders!$D965,products!$A$1:$A$49,0),MATCH(orders!I$1,products!$A$1:$G$1,0))="Rob","Robusta",IF(INDEX(products!$A$1:$G$49,MATCH(orders!$D965,products!$A$1:$A$49,0),MATCH(orders!I$1,products!$A$1:$G$1,0))="Exc","Excelsa",IF(INDEX(products!$A$1:$G$49,MATCH(orders!$D965,products!$A$1:$A$49,0),MATCH(orders!I$1,products!$A$1:$G$1,0))="Ara","Arabica","Liberica")))</f>
        <v>Robusta</v>
      </c>
      <c r="J965" s="26" t="str">
        <f>IF(INDEX(products!$A$1:$G$49,MATCH(orders!$D965,products!$A$1:$A$49,0),MATCH(orders!J$1,products!$A$1:$G$1,0))="M","Medium",IF(INDEX(products!$A$1:$G$49,MATCH(orders!$D965,products!$A$1:$A$49,0),MATCH(orders!J$1,products!$A$1:$G$1,0))="L","Light","Dark"))</f>
        <v>Medium</v>
      </c>
      <c r="K965" s="27">
        <f>INDEX(products!$A$1:$G$49,MATCH(orders!$D965,products!$A$1:$A$49,0),MATCH(orders!K$1,products!$A$1:$G$1,0))</f>
        <v>0.5</v>
      </c>
      <c r="L965" s="28">
        <f>INDEX(products!$A$1:$G$49,MATCH(orders!$D965,products!$A$1:$A$49,0),MATCH(orders!L$1,products!$A$1:$G$1,0))</f>
        <v>5.97</v>
      </c>
      <c r="M965" s="21">
        <f>E965*L965</f>
        <v>23.88</v>
      </c>
      <c r="N965" s="7" t="str">
        <f>VLOOKUP(orders!$F965,customers!B$1:I$1001,8,FALSE)</f>
        <v>Yes</v>
      </c>
    </row>
    <row r="966" spans="1:14" x14ac:dyDescent="0.3">
      <c r="A966" s="12" t="s">
        <v>5938</v>
      </c>
      <c r="B966" s="18">
        <v>43865</v>
      </c>
      <c r="C966" s="12" t="s">
        <v>5939</v>
      </c>
      <c r="D966" s="6" t="s">
        <v>6184</v>
      </c>
      <c r="E966" s="12">
        <v>5</v>
      </c>
      <c r="F966" s="12" t="str">
        <f>VLOOKUP(C966,customers!A$1:I$1001,2,FALSE)</f>
        <v>Cleopatra Goodrum</v>
      </c>
      <c r="G966" s="12" t="str">
        <f>IF(VLOOKUP(C966,customers!A$1:I$1001,3,FALSE)=0," ",VLOOKUP(C966,customers!A$1:I$1001,3,FALSE))</f>
        <v>cgoodrumqs@goodreads.com</v>
      </c>
      <c r="H966" s="12" t="str">
        <f>VLOOKUP(C966,customers!A$1:I$1001,7,FALSE)</f>
        <v>United States</v>
      </c>
      <c r="I966" s="15" t="str">
        <f>IF(INDEX(products!$A$1:$G$49,MATCH(orders!$D966,products!$A$1:$A$49,0),MATCH(orders!I$1,products!$A$1:$G$1,0))="Rob","Robusta",IF(INDEX(products!$A$1:$G$49,MATCH(orders!$D966,products!$A$1:$A$49,0),MATCH(orders!I$1,products!$A$1:$G$1,0))="Exc","Excelsa",IF(INDEX(products!$A$1:$G$49,MATCH(orders!$D966,products!$A$1:$A$49,0),MATCH(orders!I$1,products!$A$1:$G$1,0))="Ara","Arabica","Liberica")))</f>
        <v>Excelsa</v>
      </c>
      <c r="J966" s="15" t="str">
        <f>IF(INDEX(products!$A$1:$G$49,MATCH(orders!$D966,products!$A$1:$A$49,0),MATCH(orders!J$1,products!$A$1:$G$1,0))="M","Medium",IF(INDEX(products!$A$1:$G$49,MATCH(orders!$D966,products!$A$1:$A$49,0),MATCH(orders!J$1,products!$A$1:$G$1,0))="L","Light","Dark"))</f>
        <v>Light</v>
      </c>
      <c r="K966" s="24">
        <f>INDEX(products!$A$1:$G$49,MATCH(orders!$D966,products!$A$1:$A$49,0),MATCH(orders!K$1,products!$A$1:$G$1,0))</f>
        <v>0.2</v>
      </c>
      <c r="L966" s="25">
        <f>INDEX(products!$A$1:$G$49,MATCH(orders!$D966,products!$A$1:$A$49,0),MATCH(orders!L$1,products!$A$1:$G$1,0))</f>
        <v>4.4550000000000001</v>
      </c>
      <c r="M966" s="22">
        <f>E966*L966</f>
        <v>22.274999999999999</v>
      </c>
      <c r="N966" s="6" t="str">
        <f>VLOOKUP(orders!$F966,customers!B$1:I$1001,8,FALSE)</f>
        <v>No</v>
      </c>
    </row>
    <row r="967" spans="1:14" x14ac:dyDescent="0.3">
      <c r="A967" s="2" t="s">
        <v>5944</v>
      </c>
      <c r="B967" s="17">
        <v>43724</v>
      </c>
      <c r="C967" s="2" t="s">
        <v>5945</v>
      </c>
      <c r="D967" s="7" t="s">
        <v>6138</v>
      </c>
      <c r="E967" s="2">
        <v>3</v>
      </c>
      <c r="F967" s="2" t="str">
        <f>VLOOKUP(C967,customers!A$1:I$1001,2,FALSE)</f>
        <v>Joey Jefferys</v>
      </c>
      <c r="G967" s="2" t="str">
        <f>IF(VLOOKUP(C967,customers!A$1:I$1001,3,FALSE)=0," ",VLOOKUP(C967,customers!A$1:I$1001,3,FALSE))</f>
        <v>jjefferysqt@blog.com</v>
      </c>
      <c r="H967" s="2" t="str">
        <f>VLOOKUP(C967,customers!A$1:I$1001,7,FALSE)</f>
        <v>United States</v>
      </c>
      <c r="I967" s="26" t="str">
        <f>IF(INDEX(products!$A$1:$G$49,MATCH(orders!$D967,products!$A$1:$A$49,0),MATCH(orders!I$1,products!$A$1:$G$1,0))="Rob","Robusta",IF(INDEX(products!$A$1:$G$49,MATCH(orders!$D967,products!$A$1:$A$49,0),MATCH(orders!I$1,products!$A$1:$G$1,0))="Exc","Excelsa",IF(INDEX(products!$A$1:$G$49,MATCH(orders!$D967,products!$A$1:$A$49,0),MATCH(orders!I$1,products!$A$1:$G$1,0))="Ara","Arabica","Liberica")))</f>
        <v>Robusta</v>
      </c>
      <c r="J967" s="26" t="str">
        <f>IF(INDEX(products!$A$1:$G$49,MATCH(orders!$D967,products!$A$1:$A$49,0),MATCH(orders!J$1,products!$A$1:$G$1,0))="M","Medium",IF(INDEX(products!$A$1:$G$49,MATCH(orders!$D967,products!$A$1:$A$49,0),MATCH(orders!J$1,products!$A$1:$G$1,0))="L","Light","Dark"))</f>
        <v>Medium</v>
      </c>
      <c r="K967" s="27">
        <f>INDEX(products!$A$1:$G$49,MATCH(orders!$D967,products!$A$1:$A$49,0),MATCH(orders!K$1,products!$A$1:$G$1,0))</f>
        <v>1</v>
      </c>
      <c r="L967" s="28">
        <f>INDEX(products!$A$1:$G$49,MATCH(orders!$D967,products!$A$1:$A$49,0),MATCH(orders!L$1,products!$A$1:$G$1,0))</f>
        <v>9.9499999999999993</v>
      </c>
      <c r="M967" s="21">
        <f>E967*L967</f>
        <v>29.849999999999998</v>
      </c>
      <c r="N967" s="7" t="str">
        <f>VLOOKUP(orders!$F967,customers!B$1:I$1001,8,FALSE)</f>
        <v>Yes</v>
      </c>
    </row>
    <row r="968" spans="1:14" x14ac:dyDescent="0.3">
      <c r="A968" s="12" t="s">
        <v>5949</v>
      </c>
      <c r="B968" s="18">
        <v>43491</v>
      </c>
      <c r="C968" s="12" t="s">
        <v>5950</v>
      </c>
      <c r="D968" s="6" t="s">
        <v>6176</v>
      </c>
      <c r="E968" s="12">
        <v>6</v>
      </c>
      <c r="F968" s="12" t="str">
        <f>VLOOKUP(C968,customers!A$1:I$1001,2,FALSE)</f>
        <v>Bearnard Wardell</v>
      </c>
      <c r="G968" s="12" t="str">
        <f>IF(VLOOKUP(C968,customers!A$1:I$1001,3,FALSE)=0," ",VLOOKUP(C968,customers!A$1:I$1001,3,FALSE))</f>
        <v>bwardellqu@adobe.com</v>
      </c>
      <c r="H968" s="12" t="str">
        <f>VLOOKUP(C968,customers!A$1:I$1001,7,FALSE)</f>
        <v>United States</v>
      </c>
      <c r="I968" s="15" t="str">
        <f>IF(INDEX(products!$A$1:$G$49,MATCH(orders!$D968,products!$A$1:$A$49,0),MATCH(orders!I$1,products!$A$1:$G$1,0))="Rob","Robusta",IF(INDEX(products!$A$1:$G$49,MATCH(orders!$D968,products!$A$1:$A$49,0),MATCH(orders!I$1,products!$A$1:$G$1,0))="Exc","Excelsa",IF(INDEX(products!$A$1:$G$49,MATCH(orders!$D968,products!$A$1:$A$49,0),MATCH(orders!I$1,products!$A$1:$G$1,0))="Ara","Arabica","Liberica")))</f>
        <v>Excelsa</v>
      </c>
      <c r="J968" s="15" t="str">
        <f>IF(INDEX(products!$A$1:$G$49,MATCH(orders!$D968,products!$A$1:$A$49,0),MATCH(orders!J$1,products!$A$1:$G$1,0))="M","Medium",IF(INDEX(products!$A$1:$G$49,MATCH(orders!$D968,products!$A$1:$A$49,0),MATCH(orders!J$1,products!$A$1:$G$1,0))="L","Light","Dark"))</f>
        <v>Light</v>
      </c>
      <c r="K968" s="24">
        <f>INDEX(products!$A$1:$G$49,MATCH(orders!$D968,products!$A$1:$A$49,0),MATCH(orders!K$1,products!$A$1:$G$1,0))</f>
        <v>0.5</v>
      </c>
      <c r="L968" s="25">
        <f>INDEX(products!$A$1:$G$49,MATCH(orders!$D968,products!$A$1:$A$49,0),MATCH(orders!L$1,products!$A$1:$G$1,0))</f>
        <v>8.91</v>
      </c>
      <c r="M968" s="22">
        <f>E968*L968</f>
        <v>53.46</v>
      </c>
      <c r="N968" s="6" t="str">
        <f>VLOOKUP(orders!$F968,customers!B$1:I$1001,8,FALSE)</f>
        <v>Yes</v>
      </c>
    </row>
    <row r="969" spans="1:14" x14ac:dyDescent="0.3">
      <c r="A969" s="2" t="s">
        <v>5955</v>
      </c>
      <c r="B969" s="17">
        <v>44246</v>
      </c>
      <c r="C969" s="2" t="s">
        <v>5956</v>
      </c>
      <c r="D969" s="7" t="s">
        <v>6163</v>
      </c>
      <c r="E969" s="2">
        <v>1</v>
      </c>
      <c r="F969" s="2" t="str">
        <f>VLOOKUP(C969,customers!A$1:I$1001,2,FALSE)</f>
        <v>Zeke Walisiak</v>
      </c>
      <c r="G969" s="2" t="str">
        <f>IF(VLOOKUP(C969,customers!A$1:I$1001,3,FALSE)=0," ",VLOOKUP(C969,customers!A$1:I$1001,3,FALSE))</f>
        <v>zwalisiakqv@ucsd.edu</v>
      </c>
      <c r="H969" s="2" t="str">
        <f>VLOOKUP(C969,customers!A$1:I$1001,7,FALSE)</f>
        <v>Ireland</v>
      </c>
      <c r="I969" s="26" t="str">
        <f>IF(INDEX(products!$A$1:$G$49,MATCH(orders!$D969,products!$A$1:$A$49,0),MATCH(orders!I$1,products!$A$1:$G$1,0))="Rob","Robusta",IF(INDEX(products!$A$1:$G$49,MATCH(orders!$D969,products!$A$1:$A$49,0),MATCH(orders!I$1,products!$A$1:$G$1,0))="Exc","Excelsa",IF(INDEX(products!$A$1:$G$49,MATCH(orders!$D969,products!$A$1:$A$49,0),MATCH(orders!I$1,products!$A$1:$G$1,0))="Ara","Arabica","Liberica")))</f>
        <v>Robusta</v>
      </c>
      <c r="J969" s="26" t="str">
        <f>IF(INDEX(products!$A$1:$G$49,MATCH(orders!$D969,products!$A$1:$A$49,0),MATCH(orders!J$1,products!$A$1:$G$1,0))="M","Medium",IF(INDEX(products!$A$1:$G$49,MATCH(orders!$D969,products!$A$1:$A$49,0),MATCH(orders!J$1,products!$A$1:$G$1,0))="L","Light","Dark"))</f>
        <v>Dark</v>
      </c>
      <c r="K969" s="27">
        <f>INDEX(products!$A$1:$G$49,MATCH(orders!$D969,products!$A$1:$A$49,0),MATCH(orders!K$1,products!$A$1:$G$1,0))</f>
        <v>0.2</v>
      </c>
      <c r="L969" s="28">
        <f>INDEX(products!$A$1:$G$49,MATCH(orders!$D969,products!$A$1:$A$49,0),MATCH(orders!L$1,products!$A$1:$G$1,0))</f>
        <v>2.6849999999999996</v>
      </c>
      <c r="M969" s="21">
        <f>E969*L969</f>
        <v>2.6849999999999996</v>
      </c>
      <c r="N969" s="7" t="str">
        <f>VLOOKUP(orders!$F969,customers!B$1:I$1001,8,FALSE)</f>
        <v>Yes</v>
      </c>
    </row>
    <row r="970" spans="1:14" x14ac:dyDescent="0.3">
      <c r="A970" s="12" t="s">
        <v>5961</v>
      </c>
      <c r="B970" s="18">
        <v>44642</v>
      </c>
      <c r="C970" s="12" t="s">
        <v>5962</v>
      </c>
      <c r="D970" s="6" t="s">
        <v>6174</v>
      </c>
      <c r="E970" s="12">
        <v>2</v>
      </c>
      <c r="F970" s="12" t="str">
        <f>VLOOKUP(C970,customers!A$1:I$1001,2,FALSE)</f>
        <v>Wiley Leopold</v>
      </c>
      <c r="G970" s="12" t="str">
        <f>IF(VLOOKUP(C970,customers!A$1:I$1001,3,FALSE)=0," ",VLOOKUP(C970,customers!A$1:I$1001,3,FALSE))</f>
        <v>wleopoldqw@blogspot.com</v>
      </c>
      <c r="H970" s="12" t="str">
        <f>VLOOKUP(C970,customers!A$1:I$1001,7,FALSE)</f>
        <v>United States</v>
      </c>
      <c r="I970" s="15" t="str">
        <f>IF(INDEX(products!$A$1:$G$49,MATCH(orders!$D970,products!$A$1:$A$49,0),MATCH(orders!I$1,products!$A$1:$G$1,0))="Rob","Robusta",IF(INDEX(products!$A$1:$G$49,MATCH(orders!$D970,products!$A$1:$A$49,0),MATCH(orders!I$1,products!$A$1:$G$1,0))="Exc","Excelsa",IF(INDEX(products!$A$1:$G$49,MATCH(orders!$D970,products!$A$1:$A$49,0),MATCH(orders!I$1,products!$A$1:$G$1,0))="Ara","Arabica","Liberica")))</f>
        <v>Robusta</v>
      </c>
      <c r="J970" s="15" t="str">
        <f>IF(INDEX(products!$A$1:$G$49,MATCH(orders!$D970,products!$A$1:$A$49,0),MATCH(orders!J$1,products!$A$1:$G$1,0))="M","Medium",IF(INDEX(products!$A$1:$G$49,MATCH(orders!$D970,products!$A$1:$A$49,0),MATCH(orders!J$1,products!$A$1:$G$1,0))="L","Light","Dark"))</f>
        <v>Medium</v>
      </c>
      <c r="K970" s="24">
        <f>INDEX(products!$A$1:$G$49,MATCH(orders!$D970,products!$A$1:$A$49,0),MATCH(orders!K$1,products!$A$1:$G$1,0))</f>
        <v>0.2</v>
      </c>
      <c r="L970" s="25">
        <f>INDEX(products!$A$1:$G$49,MATCH(orders!$D970,products!$A$1:$A$49,0),MATCH(orders!L$1,products!$A$1:$G$1,0))</f>
        <v>2.9849999999999999</v>
      </c>
      <c r="M970" s="22">
        <f>E970*L970</f>
        <v>5.97</v>
      </c>
      <c r="N970" s="6" t="str">
        <f>VLOOKUP(orders!$F970,customers!B$1:I$1001,8,FALSE)</f>
        <v>No</v>
      </c>
    </row>
    <row r="971" spans="1:14" x14ac:dyDescent="0.3">
      <c r="A971" s="2" t="s">
        <v>5967</v>
      </c>
      <c r="B971" s="17">
        <v>43649</v>
      </c>
      <c r="C971" s="2" t="s">
        <v>5968</v>
      </c>
      <c r="D971" s="7" t="s">
        <v>6143</v>
      </c>
      <c r="E971" s="2">
        <v>1</v>
      </c>
      <c r="F971" s="2" t="str">
        <f>VLOOKUP(C971,customers!A$1:I$1001,2,FALSE)</f>
        <v>Chiarra Shalders</v>
      </c>
      <c r="G971" s="2" t="str">
        <f>IF(VLOOKUP(C971,customers!A$1:I$1001,3,FALSE)=0," ",VLOOKUP(C971,customers!A$1:I$1001,3,FALSE))</f>
        <v>cshaldersqx@cisco.com</v>
      </c>
      <c r="H971" s="2" t="str">
        <f>VLOOKUP(C971,customers!A$1:I$1001,7,FALSE)</f>
        <v>United States</v>
      </c>
      <c r="I971" s="26" t="str">
        <f>IF(INDEX(products!$A$1:$G$49,MATCH(orders!$D971,products!$A$1:$A$49,0),MATCH(orders!I$1,products!$A$1:$G$1,0))="Rob","Robusta",IF(INDEX(products!$A$1:$G$49,MATCH(orders!$D971,products!$A$1:$A$49,0),MATCH(orders!I$1,products!$A$1:$G$1,0))="Exc","Excelsa",IF(INDEX(products!$A$1:$G$49,MATCH(orders!$D971,products!$A$1:$A$49,0),MATCH(orders!I$1,products!$A$1:$G$1,0))="Ara","Arabica","Liberica")))</f>
        <v>Liberica</v>
      </c>
      <c r="J971" s="26" t="str">
        <f>IF(INDEX(products!$A$1:$G$49,MATCH(orders!$D971,products!$A$1:$A$49,0),MATCH(orders!J$1,products!$A$1:$G$1,0))="M","Medium",IF(INDEX(products!$A$1:$G$49,MATCH(orders!$D971,products!$A$1:$A$49,0),MATCH(orders!J$1,products!$A$1:$G$1,0))="L","Light","Dark"))</f>
        <v>Dark</v>
      </c>
      <c r="K971" s="27">
        <f>INDEX(products!$A$1:$G$49,MATCH(orders!$D971,products!$A$1:$A$49,0),MATCH(orders!K$1,products!$A$1:$G$1,0))</f>
        <v>1</v>
      </c>
      <c r="L971" s="28">
        <f>INDEX(products!$A$1:$G$49,MATCH(orders!$D971,products!$A$1:$A$49,0),MATCH(orders!L$1,products!$A$1:$G$1,0))</f>
        <v>12.95</v>
      </c>
      <c r="M971" s="21">
        <f>E971*L971</f>
        <v>12.95</v>
      </c>
      <c r="N971" s="7" t="str">
        <f>VLOOKUP(orders!$F971,customers!B$1:I$1001,8,FALSE)</f>
        <v>Yes</v>
      </c>
    </row>
    <row r="972" spans="1:14" x14ac:dyDescent="0.3">
      <c r="A972" s="12" t="s">
        <v>5973</v>
      </c>
      <c r="B972" s="18">
        <v>43729</v>
      </c>
      <c r="C972" s="12" t="s">
        <v>5974</v>
      </c>
      <c r="D972" s="6" t="s">
        <v>6139</v>
      </c>
      <c r="E972" s="12">
        <v>1</v>
      </c>
      <c r="F972" s="12" t="str">
        <f>VLOOKUP(C972,customers!A$1:I$1001,2,FALSE)</f>
        <v>Sharl Southerill</v>
      </c>
      <c r="G972" s="12" t="str">
        <f>IF(VLOOKUP(C972,customers!A$1:I$1001,3,FALSE)=0," ",VLOOKUP(C972,customers!A$1:I$1001,3,FALSE))</f>
        <v xml:space="preserve"> </v>
      </c>
      <c r="H972" s="12" t="str">
        <f>VLOOKUP(C972,customers!A$1:I$1001,7,FALSE)</f>
        <v>United States</v>
      </c>
      <c r="I972" s="15" t="str">
        <f>IF(INDEX(products!$A$1:$G$49,MATCH(orders!$D972,products!$A$1:$A$49,0),MATCH(orders!I$1,products!$A$1:$G$1,0))="Rob","Robusta",IF(INDEX(products!$A$1:$G$49,MATCH(orders!$D972,products!$A$1:$A$49,0),MATCH(orders!I$1,products!$A$1:$G$1,0))="Exc","Excelsa",IF(INDEX(products!$A$1:$G$49,MATCH(orders!$D972,products!$A$1:$A$49,0),MATCH(orders!I$1,products!$A$1:$G$1,0))="Ara","Arabica","Liberica")))</f>
        <v>Excelsa</v>
      </c>
      <c r="J972" s="15" t="str">
        <f>IF(INDEX(products!$A$1:$G$49,MATCH(orders!$D972,products!$A$1:$A$49,0),MATCH(orders!J$1,products!$A$1:$G$1,0))="M","Medium",IF(INDEX(products!$A$1:$G$49,MATCH(orders!$D972,products!$A$1:$A$49,0),MATCH(orders!J$1,products!$A$1:$G$1,0))="L","Light","Dark"))</f>
        <v>Medium</v>
      </c>
      <c r="K972" s="24">
        <f>INDEX(products!$A$1:$G$49,MATCH(orders!$D972,products!$A$1:$A$49,0),MATCH(orders!K$1,products!$A$1:$G$1,0))</f>
        <v>0.5</v>
      </c>
      <c r="L972" s="25">
        <f>INDEX(products!$A$1:$G$49,MATCH(orders!$D972,products!$A$1:$A$49,0),MATCH(orders!L$1,products!$A$1:$G$1,0))</f>
        <v>8.25</v>
      </c>
      <c r="M972" s="22">
        <f>E972*L972</f>
        <v>8.25</v>
      </c>
      <c r="N972" s="6" t="str">
        <f>VLOOKUP(orders!$F972,customers!B$1:I$1001,8,FALSE)</f>
        <v>No</v>
      </c>
    </row>
    <row r="973" spans="1:14" x14ac:dyDescent="0.3">
      <c r="A973" s="2" t="s">
        <v>5978</v>
      </c>
      <c r="B973" s="17">
        <v>43703</v>
      </c>
      <c r="C973" s="2" t="s">
        <v>5979</v>
      </c>
      <c r="D973" s="7" t="s">
        <v>6182</v>
      </c>
      <c r="E973" s="2">
        <v>5</v>
      </c>
      <c r="F973" s="2" t="str">
        <f>VLOOKUP(C973,customers!A$1:I$1001,2,FALSE)</f>
        <v>Noni Furber</v>
      </c>
      <c r="G973" s="2" t="str">
        <f>IF(VLOOKUP(C973,customers!A$1:I$1001,3,FALSE)=0," ",VLOOKUP(C973,customers!A$1:I$1001,3,FALSE))</f>
        <v>nfurberqz@jugem.jp</v>
      </c>
      <c r="H973" s="2" t="str">
        <f>VLOOKUP(C973,customers!A$1:I$1001,7,FALSE)</f>
        <v>United States</v>
      </c>
      <c r="I973" s="26" t="str">
        <f>IF(INDEX(products!$A$1:$G$49,MATCH(orders!$D973,products!$A$1:$A$49,0),MATCH(orders!I$1,products!$A$1:$G$1,0))="Rob","Robusta",IF(INDEX(products!$A$1:$G$49,MATCH(orders!$D973,products!$A$1:$A$49,0),MATCH(orders!I$1,products!$A$1:$G$1,0))="Exc","Excelsa",IF(INDEX(products!$A$1:$G$49,MATCH(orders!$D973,products!$A$1:$A$49,0),MATCH(orders!I$1,products!$A$1:$G$1,0))="Ara","Arabica","Liberica")))</f>
        <v>Arabica</v>
      </c>
      <c r="J973" s="26" t="str">
        <f>IF(INDEX(products!$A$1:$G$49,MATCH(orders!$D973,products!$A$1:$A$49,0),MATCH(orders!J$1,products!$A$1:$G$1,0))="M","Medium",IF(INDEX(products!$A$1:$G$49,MATCH(orders!$D973,products!$A$1:$A$49,0),MATCH(orders!J$1,products!$A$1:$G$1,0))="L","Light","Dark"))</f>
        <v>Light</v>
      </c>
      <c r="K973" s="27">
        <f>INDEX(products!$A$1:$G$49,MATCH(orders!$D973,products!$A$1:$A$49,0),MATCH(orders!K$1,products!$A$1:$G$1,0))</f>
        <v>2.5</v>
      </c>
      <c r="L973" s="28">
        <f>INDEX(products!$A$1:$G$49,MATCH(orders!$D973,products!$A$1:$A$49,0),MATCH(orders!L$1,products!$A$1:$G$1,0))</f>
        <v>29.784999999999997</v>
      </c>
      <c r="M973" s="21">
        <f>E973*L973</f>
        <v>148.92499999999998</v>
      </c>
      <c r="N973" s="7" t="str">
        <f>VLOOKUP(orders!$F973,customers!B$1:I$1001,8,FALSE)</f>
        <v>No</v>
      </c>
    </row>
    <row r="974" spans="1:14" x14ac:dyDescent="0.3">
      <c r="A974" s="12" t="s">
        <v>5984</v>
      </c>
      <c r="B974" s="18">
        <v>44411</v>
      </c>
      <c r="C974" s="12" t="s">
        <v>5985</v>
      </c>
      <c r="D974" s="6" t="s">
        <v>6182</v>
      </c>
      <c r="E974" s="12">
        <v>3</v>
      </c>
      <c r="F974" s="12" t="str">
        <f>VLOOKUP(C974,customers!A$1:I$1001,2,FALSE)</f>
        <v>Dinah Crutcher</v>
      </c>
      <c r="G974" s="12" t="str">
        <f>IF(VLOOKUP(C974,customers!A$1:I$1001,3,FALSE)=0," ",VLOOKUP(C974,customers!A$1:I$1001,3,FALSE))</f>
        <v xml:space="preserve"> </v>
      </c>
      <c r="H974" s="12" t="str">
        <f>VLOOKUP(C974,customers!A$1:I$1001,7,FALSE)</f>
        <v>Ireland</v>
      </c>
      <c r="I974" s="15" t="str">
        <f>IF(INDEX(products!$A$1:$G$49,MATCH(orders!$D974,products!$A$1:$A$49,0),MATCH(orders!I$1,products!$A$1:$G$1,0))="Rob","Robusta",IF(INDEX(products!$A$1:$G$49,MATCH(orders!$D974,products!$A$1:$A$49,0),MATCH(orders!I$1,products!$A$1:$G$1,0))="Exc","Excelsa",IF(INDEX(products!$A$1:$G$49,MATCH(orders!$D974,products!$A$1:$A$49,0),MATCH(orders!I$1,products!$A$1:$G$1,0))="Ara","Arabica","Liberica")))</f>
        <v>Arabica</v>
      </c>
      <c r="J974" s="15" t="str">
        <f>IF(INDEX(products!$A$1:$G$49,MATCH(orders!$D974,products!$A$1:$A$49,0),MATCH(orders!J$1,products!$A$1:$G$1,0))="M","Medium",IF(INDEX(products!$A$1:$G$49,MATCH(orders!$D974,products!$A$1:$A$49,0),MATCH(orders!J$1,products!$A$1:$G$1,0))="L","Light","Dark"))</f>
        <v>Light</v>
      </c>
      <c r="K974" s="24">
        <f>INDEX(products!$A$1:$G$49,MATCH(orders!$D974,products!$A$1:$A$49,0),MATCH(orders!K$1,products!$A$1:$G$1,0))</f>
        <v>2.5</v>
      </c>
      <c r="L974" s="25">
        <f>INDEX(products!$A$1:$G$49,MATCH(orders!$D974,products!$A$1:$A$49,0),MATCH(orders!L$1,products!$A$1:$G$1,0))</f>
        <v>29.784999999999997</v>
      </c>
      <c r="M974" s="22">
        <f>E974*L974</f>
        <v>89.35499999999999</v>
      </c>
      <c r="N974" s="6" t="str">
        <f>VLOOKUP(orders!$F974,customers!B$1:I$1001,8,FALSE)</f>
        <v>Yes</v>
      </c>
    </row>
    <row r="975" spans="1:14" x14ac:dyDescent="0.3">
      <c r="A975" s="2" t="s">
        <v>5989</v>
      </c>
      <c r="B975" s="17">
        <v>44493</v>
      </c>
      <c r="C975" s="2" t="s">
        <v>5990</v>
      </c>
      <c r="D975" s="7" t="s">
        <v>6162</v>
      </c>
      <c r="E975" s="2">
        <v>6</v>
      </c>
      <c r="F975" s="2" t="str">
        <f>VLOOKUP(C975,customers!A$1:I$1001,2,FALSE)</f>
        <v>Charlean Keave</v>
      </c>
      <c r="G975" s="2" t="str">
        <f>IF(VLOOKUP(C975,customers!A$1:I$1001,3,FALSE)=0," ",VLOOKUP(C975,customers!A$1:I$1001,3,FALSE))</f>
        <v>ckeaver1@ucoz.com</v>
      </c>
      <c r="H975" s="2" t="str">
        <f>VLOOKUP(C975,customers!A$1:I$1001,7,FALSE)</f>
        <v>United States</v>
      </c>
      <c r="I975" s="26" t="str">
        <f>IF(INDEX(products!$A$1:$G$49,MATCH(orders!$D975,products!$A$1:$A$49,0),MATCH(orders!I$1,products!$A$1:$G$1,0))="Rob","Robusta",IF(INDEX(products!$A$1:$G$49,MATCH(orders!$D975,products!$A$1:$A$49,0),MATCH(orders!I$1,products!$A$1:$G$1,0))="Exc","Excelsa",IF(INDEX(products!$A$1:$G$49,MATCH(orders!$D975,products!$A$1:$A$49,0),MATCH(orders!I$1,products!$A$1:$G$1,0))="Ara","Arabica","Liberica")))</f>
        <v>Liberica</v>
      </c>
      <c r="J975" s="26" t="str">
        <f>IF(INDEX(products!$A$1:$G$49,MATCH(orders!$D975,products!$A$1:$A$49,0),MATCH(orders!J$1,products!$A$1:$G$1,0))="M","Medium",IF(INDEX(products!$A$1:$G$49,MATCH(orders!$D975,products!$A$1:$A$49,0),MATCH(orders!J$1,products!$A$1:$G$1,0))="L","Light","Dark"))</f>
        <v>Medium</v>
      </c>
      <c r="K975" s="27">
        <f>INDEX(products!$A$1:$G$49,MATCH(orders!$D975,products!$A$1:$A$49,0),MATCH(orders!K$1,products!$A$1:$G$1,0))</f>
        <v>1</v>
      </c>
      <c r="L975" s="28">
        <f>INDEX(products!$A$1:$G$49,MATCH(orders!$D975,products!$A$1:$A$49,0),MATCH(orders!L$1,products!$A$1:$G$1,0))</f>
        <v>14.55</v>
      </c>
      <c r="M975" s="21">
        <f>E975*L975</f>
        <v>87.300000000000011</v>
      </c>
      <c r="N975" s="7" t="str">
        <f>VLOOKUP(orders!$F975,customers!B$1:I$1001,8,FALSE)</f>
        <v>No</v>
      </c>
    </row>
    <row r="976" spans="1:14" x14ac:dyDescent="0.3">
      <c r="A976" s="12" t="s">
        <v>5995</v>
      </c>
      <c r="B976" s="18">
        <v>43556</v>
      </c>
      <c r="C976" s="12" t="s">
        <v>5996</v>
      </c>
      <c r="D976" s="6" t="s">
        <v>6172</v>
      </c>
      <c r="E976" s="12">
        <v>1</v>
      </c>
      <c r="F976" s="12" t="str">
        <f>VLOOKUP(C976,customers!A$1:I$1001,2,FALSE)</f>
        <v>Sada Roseborough</v>
      </c>
      <c r="G976" s="12" t="str">
        <f>IF(VLOOKUP(C976,customers!A$1:I$1001,3,FALSE)=0," ",VLOOKUP(C976,customers!A$1:I$1001,3,FALSE))</f>
        <v>sroseboroughr2@virginia.edu</v>
      </c>
      <c r="H976" s="12" t="str">
        <f>VLOOKUP(C976,customers!A$1:I$1001,7,FALSE)</f>
        <v>United States</v>
      </c>
      <c r="I976" s="15" t="str">
        <f>IF(INDEX(products!$A$1:$G$49,MATCH(orders!$D976,products!$A$1:$A$49,0),MATCH(orders!I$1,products!$A$1:$G$1,0))="Rob","Robusta",IF(INDEX(products!$A$1:$G$49,MATCH(orders!$D976,products!$A$1:$A$49,0),MATCH(orders!I$1,products!$A$1:$G$1,0))="Exc","Excelsa",IF(INDEX(products!$A$1:$G$49,MATCH(orders!$D976,products!$A$1:$A$49,0),MATCH(orders!I$1,products!$A$1:$G$1,0))="Ara","Arabica","Liberica")))</f>
        <v>Robusta</v>
      </c>
      <c r="J976" s="15" t="str">
        <f>IF(INDEX(products!$A$1:$G$49,MATCH(orders!$D976,products!$A$1:$A$49,0),MATCH(orders!J$1,products!$A$1:$G$1,0))="M","Medium",IF(INDEX(products!$A$1:$G$49,MATCH(orders!$D976,products!$A$1:$A$49,0),MATCH(orders!J$1,products!$A$1:$G$1,0))="L","Light","Dark"))</f>
        <v>Dark</v>
      </c>
      <c r="K976" s="24">
        <f>INDEX(products!$A$1:$G$49,MATCH(orders!$D976,products!$A$1:$A$49,0),MATCH(orders!K$1,products!$A$1:$G$1,0))</f>
        <v>0.5</v>
      </c>
      <c r="L976" s="25">
        <f>INDEX(products!$A$1:$G$49,MATCH(orders!$D976,products!$A$1:$A$49,0),MATCH(orders!L$1,products!$A$1:$G$1,0))</f>
        <v>5.3699999999999992</v>
      </c>
      <c r="M976" s="22">
        <f>E976*L976</f>
        <v>5.3699999999999992</v>
      </c>
      <c r="N976" s="6" t="str">
        <f>VLOOKUP(orders!$F976,customers!B$1:I$1001,8,FALSE)</f>
        <v>Yes</v>
      </c>
    </row>
    <row r="977" spans="1:14" x14ac:dyDescent="0.3">
      <c r="A977" s="2" t="s">
        <v>6001</v>
      </c>
      <c r="B977" s="17">
        <v>44538</v>
      </c>
      <c r="C977" s="2" t="s">
        <v>6002</v>
      </c>
      <c r="D977" s="7" t="s">
        <v>6154</v>
      </c>
      <c r="E977" s="2">
        <v>3</v>
      </c>
      <c r="F977" s="2" t="str">
        <f>VLOOKUP(C977,customers!A$1:I$1001,2,FALSE)</f>
        <v>Clayton Kingwell</v>
      </c>
      <c r="G977" s="2" t="str">
        <f>IF(VLOOKUP(C977,customers!A$1:I$1001,3,FALSE)=0," ",VLOOKUP(C977,customers!A$1:I$1001,3,FALSE))</f>
        <v>ckingwellr3@squarespace.com</v>
      </c>
      <c r="H977" s="2" t="str">
        <f>VLOOKUP(C977,customers!A$1:I$1001,7,FALSE)</f>
        <v>Ireland</v>
      </c>
      <c r="I977" s="26" t="str">
        <f>IF(INDEX(products!$A$1:$G$49,MATCH(orders!$D977,products!$A$1:$A$49,0),MATCH(orders!I$1,products!$A$1:$G$1,0))="Rob","Robusta",IF(INDEX(products!$A$1:$G$49,MATCH(orders!$D977,products!$A$1:$A$49,0),MATCH(orders!I$1,products!$A$1:$G$1,0))="Exc","Excelsa",IF(INDEX(products!$A$1:$G$49,MATCH(orders!$D977,products!$A$1:$A$49,0),MATCH(orders!I$1,products!$A$1:$G$1,0))="Ara","Arabica","Liberica")))</f>
        <v>Arabica</v>
      </c>
      <c r="J977" s="26" t="str">
        <f>IF(INDEX(products!$A$1:$G$49,MATCH(orders!$D977,products!$A$1:$A$49,0),MATCH(orders!J$1,products!$A$1:$G$1,0))="M","Medium",IF(INDEX(products!$A$1:$G$49,MATCH(orders!$D977,products!$A$1:$A$49,0),MATCH(orders!J$1,products!$A$1:$G$1,0))="L","Light","Dark"))</f>
        <v>Dark</v>
      </c>
      <c r="K977" s="27">
        <f>INDEX(products!$A$1:$G$49,MATCH(orders!$D977,products!$A$1:$A$49,0),MATCH(orders!K$1,products!$A$1:$G$1,0))</f>
        <v>0.2</v>
      </c>
      <c r="L977" s="28">
        <f>INDEX(products!$A$1:$G$49,MATCH(orders!$D977,products!$A$1:$A$49,0),MATCH(orders!L$1,products!$A$1:$G$1,0))</f>
        <v>2.9849999999999999</v>
      </c>
      <c r="M977" s="21">
        <f>E977*L977</f>
        <v>8.9550000000000001</v>
      </c>
      <c r="N977" s="7" t="str">
        <f>VLOOKUP(orders!$F977,customers!B$1:I$1001,8,FALSE)</f>
        <v>Yes</v>
      </c>
    </row>
    <row r="978" spans="1:14" x14ac:dyDescent="0.3">
      <c r="A978" s="12" t="s">
        <v>6007</v>
      </c>
      <c r="B978" s="18">
        <v>43643</v>
      </c>
      <c r="C978" s="12" t="s">
        <v>6008</v>
      </c>
      <c r="D978" s="6" t="s">
        <v>6142</v>
      </c>
      <c r="E978" s="12">
        <v>5</v>
      </c>
      <c r="F978" s="12" t="str">
        <f>VLOOKUP(C978,customers!A$1:I$1001,2,FALSE)</f>
        <v>Kacy Canto</v>
      </c>
      <c r="G978" s="12" t="str">
        <f>IF(VLOOKUP(C978,customers!A$1:I$1001,3,FALSE)=0," ",VLOOKUP(C978,customers!A$1:I$1001,3,FALSE))</f>
        <v>kcantor4@gmpg.org</v>
      </c>
      <c r="H978" s="12" t="str">
        <f>VLOOKUP(C978,customers!A$1:I$1001,7,FALSE)</f>
        <v>United States</v>
      </c>
      <c r="I978" s="15" t="str">
        <f>IF(INDEX(products!$A$1:$G$49,MATCH(orders!$D978,products!$A$1:$A$49,0),MATCH(orders!I$1,products!$A$1:$G$1,0))="Rob","Robusta",IF(INDEX(products!$A$1:$G$49,MATCH(orders!$D978,products!$A$1:$A$49,0),MATCH(orders!I$1,products!$A$1:$G$1,0))="Exc","Excelsa",IF(INDEX(products!$A$1:$G$49,MATCH(orders!$D978,products!$A$1:$A$49,0),MATCH(orders!I$1,products!$A$1:$G$1,0))="Ara","Arabica","Liberica")))</f>
        <v>Robusta</v>
      </c>
      <c r="J978" s="15" t="str">
        <f>IF(INDEX(products!$A$1:$G$49,MATCH(orders!$D978,products!$A$1:$A$49,0),MATCH(orders!J$1,products!$A$1:$G$1,0))="M","Medium",IF(INDEX(products!$A$1:$G$49,MATCH(orders!$D978,products!$A$1:$A$49,0),MATCH(orders!J$1,products!$A$1:$G$1,0))="L","Light","Dark"))</f>
        <v>Light</v>
      </c>
      <c r="K978" s="24">
        <f>INDEX(products!$A$1:$G$49,MATCH(orders!$D978,products!$A$1:$A$49,0),MATCH(orders!K$1,products!$A$1:$G$1,0))</f>
        <v>2.5</v>
      </c>
      <c r="L978" s="25">
        <f>INDEX(products!$A$1:$G$49,MATCH(orders!$D978,products!$A$1:$A$49,0),MATCH(orders!L$1,products!$A$1:$G$1,0))</f>
        <v>27.484999999999996</v>
      </c>
      <c r="M978" s="22">
        <f>E978*L978</f>
        <v>137.42499999999998</v>
      </c>
      <c r="N978" s="6" t="str">
        <f>VLOOKUP(orders!$F978,customers!B$1:I$1001,8,FALSE)</f>
        <v>Yes</v>
      </c>
    </row>
    <row r="979" spans="1:14" x14ac:dyDescent="0.3">
      <c r="A979" s="2" t="s">
        <v>6013</v>
      </c>
      <c r="B979" s="17">
        <v>44026</v>
      </c>
      <c r="C979" s="2" t="s">
        <v>6014</v>
      </c>
      <c r="D979" s="7" t="s">
        <v>6179</v>
      </c>
      <c r="E979" s="2">
        <v>5</v>
      </c>
      <c r="F979" s="2" t="str">
        <f>VLOOKUP(C979,customers!A$1:I$1001,2,FALSE)</f>
        <v>Mab Blakemore</v>
      </c>
      <c r="G979" s="2" t="str">
        <f>IF(VLOOKUP(C979,customers!A$1:I$1001,3,FALSE)=0," ",VLOOKUP(C979,customers!A$1:I$1001,3,FALSE))</f>
        <v>mblakemorer5@nsw.gov.au</v>
      </c>
      <c r="H979" s="2" t="str">
        <f>VLOOKUP(C979,customers!A$1:I$1001,7,FALSE)</f>
        <v>United States</v>
      </c>
      <c r="I979" s="26" t="str">
        <f>IF(INDEX(products!$A$1:$G$49,MATCH(orders!$D979,products!$A$1:$A$49,0),MATCH(orders!I$1,products!$A$1:$G$1,0))="Rob","Robusta",IF(INDEX(products!$A$1:$G$49,MATCH(orders!$D979,products!$A$1:$A$49,0),MATCH(orders!I$1,products!$A$1:$G$1,0))="Exc","Excelsa",IF(INDEX(products!$A$1:$G$49,MATCH(orders!$D979,products!$A$1:$A$49,0),MATCH(orders!I$1,products!$A$1:$G$1,0))="Ara","Arabica","Liberica")))</f>
        <v>Robusta</v>
      </c>
      <c r="J979" s="26" t="str">
        <f>IF(INDEX(products!$A$1:$G$49,MATCH(orders!$D979,products!$A$1:$A$49,0),MATCH(orders!J$1,products!$A$1:$G$1,0))="M","Medium",IF(INDEX(products!$A$1:$G$49,MATCH(orders!$D979,products!$A$1:$A$49,0),MATCH(orders!J$1,products!$A$1:$G$1,0))="L","Light","Dark"))</f>
        <v>Light</v>
      </c>
      <c r="K979" s="27">
        <f>INDEX(products!$A$1:$G$49,MATCH(orders!$D979,products!$A$1:$A$49,0),MATCH(orders!K$1,products!$A$1:$G$1,0))</f>
        <v>1</v>
      </c>
      <c r="L979" s="28">
        <f>INDEX(products!$A$1:$G$49,MATCH(orders!$D979,products!$A$1:$A$49,0),MATCH(orders!L$1,products!$A$1:$G$1,0))</f>
        <v>11.95</v>
      </c>
      <c r="M979" s="21">
        <f>E979*L979</f>
        <v>59.75</v>
      </c>
      <c r="N979" s="7" t="str">
        <f>VLOOKUP(orders!$F979,customers!B$1:I$1001,8,FALSE)</f>
        <v>No</v>
      </c>
    </row>
    <row r="980" spans="1:14" x14ac:dyDescent="0.3">
      <c r="A980" s="12" t="s">
        <v>6019</v>
      </c>
      <c r="B980" s="18">
        <v>43913</v>
      </c>
      <c r="C980" s="12" t="s">
        <v>5990</v>
      </c>
      <c r="D980" s="6" t="s">
        <v>6180</v>
      </c>
      <c r="E980" s="12">
        <v>3</v>
      </c>
      <c r="F980" s="12" t="str">
        <f>VLOOKUP(C980,customers!A$1:I$1001,2,FALSE)</f>
        <v>Charlean Keave</v>
      </c>
      <c r="G980" s="12" t="str">
        <f>IF(VLOOKUP(C980,customers!A$1:I$1001,3,FALSE)=0," ",VLOOKUP(C980,customers!A$1:I$1001,3,FALSE))</f>
        <v>ckeaver1@ucoz.com</v>
      </c>
      <c r="H980" s="12" t="str">
        <f>VLOOKUP(C980,customers!A$1:I$1001,7,FALSE)</f>
        <v>United States</v>
      </c>
      <c r="I980" s="15" t="str">
        <f>IF(INDEX(products!$A$1:$G$49,MATCH(orders!$D980,products!$A$1:$A$49,0),MATCH(orders!I$1,products!$A$1:$G$1,0))="Rob","Robusta",IF(INDEX(products!$A$1:$G$49,MATCH(orders!$D980,products!$A$1:$A$49,0),MATCH(orders!I$1,products!$A$1:$G$1,0))="Exc","Excelsa",IF(INDEX(products!$A$1:$G$49,MATCH(orders!$D980,products!$A$1:$A$49,0),MATCH(orders!I$1,products!$A$1:$G$1,0))="Ara","Arabica","Liberica")))</f>
        <v>Arabica</v>
      </c>
      <c r="J980" s="15" t="str">
        <f>IF(INDEX(products!$A$1:$G$49,MATCH(orders!$D980,products!$A$1:$A$49,0),MATCH(orders!J$1,products!$A$1:$G$1,0))="M","Medium",IF(INDEX(products!$A$1:$G$49,MATCH(orders!$D980,products!$A$1:$A$49,0),MATCH(orders!J$1,products!$A$1:$G$1,0))="L","Light","Dark"))</f>
        <v>Light</v>
      </c>
      <c r="K980" s="24">
        <f>INDEX(products!$A$1:$G$49,MATCH(orders!$D980,products!$A$1:$A$49,0),MATCH(orders!K$1,products!$A$1:$G$1,0))</f>
        <v>0.5</v>
      </c>
      <c r="L980" s="25">
        <f>INDEX(products!$A$1:$G$49,MATCH(orders!$D980,products!$A$1:$A$49,0),MATCH(orders!L$1,products!$A$1:$G$1,0))</f>
        <v>7.77</v>
      </c>
      <c r="M980" s="22">
        <f>E980*L980</f>
        <v>23.31</v>
      </c>
      <c r="N980" s="6" t="str">
        <f>VLOOKUP(orders!$F980,customers!B$1:I$1001,8,FALSE)</f>
        <v>No</v>
      </c>
    </row>
    <row r="981" spans="1:14" x14ac:dyDescent="0.3">
      <c r="A981" s="2" t="s">
        <v>6025</v>
      </c>
      <c r="B981" s="17">
        <v>43856</v>
      </c>
      <c r="C981" s="2" t="s">
        <v>6026</v>
      </c>
      <c r="D981" s="7" t="s">
        <v>6172</v>
      </c>
      <c r="E981" s="2">
        <v>2</v>
      </c>
      <c r="F981" s="2" t="str">
        <f>VLOOKUP(C981,customers!A$1:I$1001,2,FALSE)</f>
        <v>Javier Causnett</v>
      </c>
      <c r="G981" s="2" t="str">
        <f>IF(VLOOKUP(C981,customers!A$1:I$1001,3,FALSE)=0," ",VLOOKUP(C981,customers!A$1:I$1001,3,FALSE))</f>
        <v xml:space="preserve"> </v>
      </c>
      <c r="H981" s="2" t="str">
        <f>VLOOKUP(C981,customers!A$1:I$1001,7,FALSE)</f>
        <v>United States</v>
      </c>
      <c r="I981" s="26" t="str">
        <f>IF(INDEX(products!$A$1:$G$49,MATCH(orders!$D981,products!$A$1:$A$49,0),MATCH(orders!I$1,products!$A$1:$G$1,0))="Rob","Robusta",IF(INDEX(products!$A$1:$G$49,MATCH(orders!$D981,products!$A$1:$A$49,0),MATCH(orders!I$1,products!$A$1:$G$1,0))="Exc","Excelsa",IF(INDEX(products!$A$1:$G$49,MATCH(orders!$D981,products!$A$1:$A$49,0),MATCH(orders!I$1,products!$A$1:$G$1,0))="Ara","Arabica","Liberica")))</f>
        <v>Robusta</v>
      </c>
      <c r="J981" s="26" t="str">
        <f>IF(INDEX(products!$A$1:$G$49,MATCH(orders!$D981,products!$A$1:$A$49,0),MATCH(orders!J$1,products!$A$1:$G$1,0))="M","Medium",IF(INDEX(products!$A$1:$G$49,MATCH(orders!$D981,products!$A$1:$A$49,0),MATCH(orders!J$1,products!$A$1:$G$1,0))="L","Light","Dark"))</f>
        <v>Dark</v>
      </c>
      <c r="K981" s="27">
        <f>INDEX(products!$A$1:$G$49,MATCH(orders!$D981,products!$A$1:$A$49,0),MATCH(orders!K$1,products!$A$1:$G$1,0))</f>
        <v>0.5</v>
      </c>
      <c r="L981" s="28">
        <f>INDEX(products!$A$1:$G$49,MATCH(orders!$D981,products!$A$1:$A$49,0),MATCH(orders!L$1,products!$A$1:$G$1,0))</f>
        <v>5.3699999999999992</v>
      </c>
      <c r="M981" s="21">
        <f>E981*L981</f>
        <v>10.739999999999998</v>
      </c>
      <c r="N981" s="7" t="str">
        <f>VLOOKUP(orders!$F981,customers!B$1:I$1001,8,FALSE)</f>
        <v>No</v>
      </c>
    </row>
    <row r="982" spans="1:14" x14ac:dyDescent="0.3">
      <c r="A982" s="12" t="s">
        <v>6030</v>
      </c>
      <c r="B982" s="18">
        <v>43982</v>
      </c>
      <c r="C982" s="12" t="s">
        <v>6031</v>
      </c>
      <c r="D982" s="6" t="s">
        <v>6185</v>
      </c>
      <c r="E982" s="12">
        <v>6</v>
      </c>
      <c r="F982" s="12" t="str">
        <f>VLOOKUP(C982,customers!A$1:I$1001,2,FALSE)</f>
        <v>Demetris Micheli</v>
      </c>
      <c r="G982" s="12" t="str">
        <f>IF(VLOOKUP(C982,customers!A$1:I$1001,3,FALSE)=0," ",VLOOKUP(C982,customers!A$1:I$1001,3,FALSE))</f>
        <v xml:space="preserve"> </v>
      </c>
      <c r="H982" s="12" t="str">
        <f>VLOOKUP(C982,customers!A$1:I$1001,7,FALSE)</f>
        <v>United States</v>
      </c>
      <c r="I982" s="15" t="str">
        <f>IF(INDEX(products!$A$1:$G$49,MATCH(orders!$D982,products!$A$1:$A$49,0),MATCH(orders!I$1,products!$A$1:$G$1,0))="Rob","Robusta",IF(INDEX(products!$A$1:$G$49,MATCH(orders!$D982,products!$A$1:$A$49,0),MATCH(orders!I$1,products!$A$1:$G$1,0))="Exc","Excelsa",IF(INDEX(products!$A$1:$G$49,MATCH(orders!$D982,products!$A$1:$A$49,0),MATCH(orders!I$1,products!$A$1:$G$1,0))="Ara","Arabica","Liberica")))</f>
        <v>Excelsa</v>
      </c>
      <c r="J982" s="15" t="str">
        <f>IF(INDEX(products!$A$1:$G$49,MATCH(orders!$D982,products!$A$1:$A$49,0),MATCH(orders!J$1,products!$A$1:$G$1,0))="M","Medium",IF(INDEX(products!$A$1:$G$49,MATCH(orders!$D982,products!$A$1:$A$49,0),MATCH(orders!J$1,products!$A$1:$G$1,0))="L","Light","Dark"))</f>
        <v>Dark</v>
      </c>
      <c r="K982" s="24">
        <f>INDEX(products!$A$1:$G$49,MATCH(orders!$D982,products!$A$1:$A$49,0),MATCH(orders!K$1,products!$A$1:$G$1,0))</f>
        <v>2.5</v>
      </c>
      <c r="L982" s="25">
        <f>INDEX(products!$A$1:$G$49,MATCH(orders!$D982,products!$A$1:$A$49,0),MATCH(orders!L$1,products!$A$1:$G$1,0))</f>
        <v>27.945</v>
      </c>
      <c r="M982" s="22">
        <f>E982*L982</f>
        <v>167.67000000000002</v>
      </c>
      <c r="N982" s="6" t="str">
        <f>VLOOKUP(orders!$F982,customers!B$1:I$1001,8,FALSE)</f>
        <v>Yes</v>
      </c>
    </row>
    <row r="983" spans="1:14" x14ac:dyDescent="0.3">
      <c r="A983" s="2" t="s">
        <v>6035</v>
      </c>
      <c r="B983" s="17">
        <v>44397</v>
      </c>
      <c r="C983" s="2" t="s">
        <v>6036</v>
      </c>
      <c r="D983" s="7" t="s">
        <v>6153</v>
      </c>
      <c r="E983" s="2">
        <v>6</v>
      </c>
      <c r="F983" s="2" t="str">
        <f>VLOOKUP(C983,customers!A$1:I$1001,2,FALSE)</f>
        <v>Chloette Bernardot</v>
      </c>
      <c r="G983" s="2" t="str">
        <f>IF(VLOOKUP(C983,customers!A$1:I$1001,3,FALSE)=0," ",VLOOKUP(C983,customers!A$1:I$1001,3,FALSE))</f>
        <v>cbernardotr9@wix.com</v>
      </c>
      <c r="H983" s="2" t="str">
        <f>VLOOKUP(C983,customers!A$1:I$1001,7,FALSE)</f>
        <v>United States</v>
      </c>
      <c r="I983" s="26" t="str">
        <f>IF(INDEX(products!$A$1:$G$49,MATCH(orders!$D983,products!$A$1:$A$49,0),MATCH(orders!I$1,products!$A$1:$G$1,0))="Rob","Robusta",IF(INDEX(products!$A$1:$G$49,MATCH(orders!$D983,products!$A$1:$A$49,0),MATCH(orders!I$1,products!$A$1:$G$1,0))="Exc","Excelsa",IF(INDEX(products!$A$1:$G$49,MATCH(orders!$D983,products!$A$1:$A$49,0),MATCH(orders!I$1,products!$A$1:$G$1,0))="Ara","Arabica","Liberica")))</f>
        <v>Excelsa</v>
      </c>
      <c r="J983" s="26" t="str">
        <f>IF(INDEX(products!$A$1:$G$49,MATCH(orders!$D983,products!$A$1:$A$49,0),MATCH(orders!J$1,products!$A$1:$G$1,0))="M","Medium",IF(INDEX(products!$A$1:$G$49,MATCH(orders!$D983,products!$A$1:$A$49,0),MATCH(orders!J$1,products!$A$1:$G$1,0))="L","Light","Dark"))</f>
        <v>Dark</v>
      </c>
      <c r="K983" s="27">
        <f>INDEX(products!$A$1:$G$49,MATCH(orders!$D983,products!$A$1:$A$49,0),MATCH(orders!K$1,products!$A$1:$G$1,0))</f>
        <v>0.2</v>
      </c>
      <c r="L983" s="28">
        <f>INDEX(products!$A$1:$G$49,MATCH(orders!$D983,products!$A$1:$A$49,0),MATCH(orders!L$1,products!$A$1:$G$1,0))</f>
        <v>3.645</v>
      </c>
      <c r="M983" s="21">
        <f>E983*L983</f>
        <v>21.87</v>
      </c>
      <c r="N983" s="7" t="str">
        <f>VLOOKUP(orders!$F983,customers!B$1:I$1001,8,FALSE)</f>
        <v>Yes</v>
      </c>
    </row>
    <row r="984" spans="1:14" x14ac:dyDescent="0.3">
      <c r="A984" s="12" t="s">
        <v>6041</v>
      </c>
      <c r="B984" s="18">
        <v>44785</v>
      </c>
      <c r="C984" s="12" t="s">
        <v>6042</v>
      </c>
      <c r="D984" s="6" t="s">
        <v>6179</v>
      </c>
      <c r="E984" s="12">
        <v>2</v>
      </c>
      <c r="F984" s="12" t="str">
        <f>VLOOKUP(C984,customers!A$1:I$1001,2,FALSE)</f>
        <v>Kim Kemery</v>
      </c>
      <c r="G984" s="12" t="str">
        <f>IF(VLOOKUP(C984,customers!A$1:I$1001,3,FALSE)=0," ",VLOOKUP(C984,customers!A$1:I$1001,3,FALSE))</f>
        <v>kkemeryra@t.co</v>
      </c>
      <c r="H984" s="12" t="str">
        <f>VLOOKUP(C984,customers!A$1:I$1001,7,FALSE)</f>
        <v>United States</v>
      </c>
      <c r="I984" s="15" t="str">
        <f>IF(INDEX(products!$A$1:$G$49,MATCH(orders!$D984,products!$A$1:$A$49,0),MATCH(orders!I$1,products!$A$1:$G$1,0))="Rob","Robusta",IF(INDEX(products!$A$1:$G$49,MATCH(orders!$D984,products!$A$1:$A$49,0),MATCH(orders!I$1,products!$A$1:$G$1,0))="Exc","Excelsa",IF(INDEX(products!$A$1:$G$49,MATCH(orders!$D984,products!$A$1:$A$49,0),MATCH(orders!I$1,products!$A$1:$G$1,0))="Ara","Arabica","Liberica")))</f>
        <v>Robusta</v>
      </c>
      <c r="J984" s="15" t="str">
        <f>IF(INDEX(products!$A$1:$G$49,MATCH(orders!$D984,products!$A$1:$A$49,0),MATCH(orders!J$1,products!$A$1:$G$1,0))="M","Medium",IF(INDEX(products!$A$1:$G$49,MATCH(orders!$D984,products!$A$1:$A$49,0),MATCH(orders!J$1,products!$A$1:$G$1,0))="L","Light","Dark"))</f>
        <v>Light</v>
      </c>
      <c r="K984" s="24">
        <f>INDEX(products!$A$1:$G$49,MATCH(orders!$D984,products!$A$1:$A$49,0),MATCH(orders!K$1,products!$A$1:$G$1,0))</f>
        <v>1</v>
      </c>
      <c r="L984" s="25">
        <f>INDEX(products!$A$1:$G$49,MATCH(orders!$D984,products!$A$1:$A$49,0),MATCH(orders!L$1,products!$A$1:$G$1,0))</f>
        <v>11.95</v>
      </c>
      <c r="M984" s="22">
        <f>E984*L984</f>
        <v>23.9</v>
      </c>
      <c r="N984" s="6" t="str">
        <f>VLOOKUP(orders!$F984,customers!B$1:I$1001,8,FALSE)</f>
        <v>Yes</v>
      </c>
    </row>
    <row r="985" spans="1:14" x14ac:dyDescent="0.3">
      <c r="A985" s="2" t="s">
        <v>6047</v>
      </c>
      <c r="B985" s="17">
        <v>43831</v>
      </c>
      <c r="C985" s="2" t="s">
        <v>6048</v>
      </c>
      <c r="D985" s="7" t="s">
        <v>6152</v>
      </c>
      <c r="E985" s="2">
        <v>2</v>
      </c>
      <c r="F985" s="2" t="str">
        <f>VLOOKUP(C985,customers!A$1:I$1001,2,FALSE)</f>
        <v>Fanchette Parlot</v>
      </c>
      <c r="G985" s="2" t="str">
        <f>IF(VLOOKUP(C985,customers!A$1:I$1001,3,FALSE)=0," ",VLOOKUP(C985,customers!A$1:I$1001,3,FALSE))</f>
        <v>fparlotrb@forbes.com</v>
      </c>
      <c r="H985" s="2" t="str">
        <f>VLOOKUP(C985,customers!A$1:I$1001,7,FALSE)</f>
        <v>United States</v>
      </c>
      <c r="I985" s="26" t="str">
        <f>IF(INDEX(products!$A$1:$G$49,MATCH(orders!$D985,products!$A$1:$A$49,0),MATCH(orders!I$1,products!$A$1:$G$1,0))="Rob","Robusta",IF(INDEX(products!$A$1:$G$49,MATCH(orders!$D985,products!$A$1:$A$49,0),MATCH(orders!I$1,products!$A$1:$G$1,0))="Exc","Excelsa",IF(INDEX(products!$A$1:$G$49,MATCH(orders!$D985,products!$A$1:$A$49,0),MATCH(orders!I$1,products!$A$1:$G$1,0))="Ara","Arabica","Liberica")))</f>
        <v>Arabica</v>
      </c>
      <c r="J985" s="26" t="str">
        <f>IF(INDEX(products!$A$1:$G$49,MATCH(orders!$D985,products!$A$1:$A$49,0),MATCH(orders!J$1,products!$A$1:$G$1,0))="M","Medium",IF(INDEX(products!$A$1:$G$49,MATCH(orders!$D985,products!$A$1:$A$49,0),MATCH(orders!J$1,products!$A$1:$G$1,0))="L","Light","Dark"))</f>
        <v>Medium</v>
      </c>
      <c r="K985" s="27">
        <f>INDEX(products!$A$1:$G$49,MATCH(orders!$D985,products!$A$1:$A$49,0),MATCH(orders!K$1,products!$A$1:$G$1,0))</f>
        <v>0.2</v>
      </c>
      <c r="L985" s="28">
        <f>INDEX(products!$A$1:$G$49,MATCH(orders!$D985,products!$A$1:$A$49,0),MATCH(orders!L$1,products!$A$1:$G$1,0))</f>
        <v>3.375</v>
      </c>
      <c r="M985" s="21">
        <f>E985*L985</f>
        <v>6.75</v>
      </c>
      <c r="N985" s="7" t="str">
        <f>VLOOKUP(orders!$F985,customers!B$1:I$1001,8,FALSE)</f>
        <v>Yes</v>
      </c>
    </row>
    <row r="986" spans="1:14" x14ac:dyDescent="0.3">
      <c r="A986" s="12" t="s">
        <v>6053</v>
      </c>
      <c r="B986" s="18">
        <v>44214</v>
      </c>
      <c r="C986" s="12" t="s">
        <v>6054</v>
      </c>
      <c r="D986" s="6" t="s">
        <v>6166</v>
      </c>
      <c r="E986" s="12">
        <v>1</v>
      </c>
      <c r="F986" s="12" t="str">
        <f>VLOOKUP(C986,customers!A$1:I$1001,2,FALSE)</f>
        <v>Ramon Cheak</v>
      </c>
      <c r="G986" s="12" t="str">
        <f>IF(VLOOKUP(C986,customers!A$1:I$1001,3,FALSE)=0," ",VLOOKUP(C986,customers!A$1:I$1001,3,FALSE))</f>
        <v>rcheakrc@tripadvisor.com</v>
      </c>
      <c r="H986" s="12" t="str">
        <f>VLOOKUP(C986,customers!A$1:I$1001,7,FALSE)</f>
        <v>Ireland</v>
      </c>
      <c r="I986" s="15" t="str">
        <f>IF(INDEX(products!$A$1:$G$49,MATCH(orders!$D986,products!$A$1:$A$49,0),MATCH(orders!I$1,products!$A$1:$G$1,0))="Rob","Robusta",IF(INDEX(products!$A$1:$G$49,MATCH(orders!$D986,products!$A$1:$A$49,0),MATCH(orders!I$1,products!$A$1:$G$1,0))="Exc","Excelsa",IF(INDEX(products!$A$1:$G$49,MATCH(orders!$D986,products!$A$1:$A$49,0),MATCH(orders!I$1,products!$A$1:$G$1,0))="Ara","Arabica","Liberica")))</f>
        <v>Excelsa</v>
      </c>
      <c r="J986" s="15" t="str">
        <f>IF(INDEX(products!$A$1:$G$49,MATCH(orders!$D986,products!$A$1:$A$49,0),MATCH(orders!J$1,products!$A$1:$G$1,0))="M","Medium",IF(INDEX(products!$A$1:$G$49,MATCH(orders!$D986,products!$A$1:$A$49,0),MATCH(orders!J$1,products!$A$1:$G$1,0))="L","Light","Dark"))</f>
        <v>Medium</v>
      </c>
      <c r="K986" s="24">
        <f>INDEX(products!$A$1:$G$49,MATCH(orders!$D986,products!$A$1:$A$49,0),MATCH(orders!K$1,products!$A$1:$G$1,0))</f>
        <v>2.5</v>
      </c>
      <c r="L986" s="25">
        <f>INDEX(products!$A$1:$G$49,MATCH(orders!$D986,products!$A$1:$A$49,0),MATCH(orders!L$1,products!$A$1:$G$1,0))</f>
        <v>31.624999999999996</v>
      </c>
      <c r="M986" s="22">
        <f>E986*L986</f>
        <v>31.624999999999996</v>
      </c>
      <c r="N986" s="6" t="str">
        <f>VLOOKUP(orders!$F986,customers!B$1:I$1001,8,FALSE)</f>
        <v>Yes</v>
      </c>
    </row>
    <row r="987" spans="1:14" x14ac:dyDescent="0.3">
      <c r="A987" s="2" t="s">
        <v>6058</v>
      </c>
      <c r="B987" s="17">
        <v>44561</v>
      </c>
      <c r="C987" s="2" t="s">
        <v>6059</v>
      </c>
      <c r="D987" s="7" t="s">
        <v>6179</v>
      </c>
      <c r="E987" s="2">
        <v>4</v>
      </c>
      <c r="F987" s="2" t="str">
        <f>VLOOKUP(C987,customers!A$1:I$1001,2,FALSE)</f>
        <v>Koressa O'Geneay</v>
      </c>
      <c r="G987" s="2" t="str">
        <f>IF(VLOOKUP(C987,customers!A$1:I$1001,3,FALSE)=0," ",VLOOKUP(C987,customers!A$1:I$1001,3,FALSE))</f>
        <v>kogeneayrd@utexas.edu</v>
      </c>
      <c r="H987" s="2" t="str">
        <f>VLOOKUP(C987,customers!A$1:I$1001,7,FALSE)</f>
        <v>United States</v>
      </c>
      <c r="I987" s="26" t="str">
        <f>IF(INDEX(products!$A$1:$G$49,MATCH(orders!$D987,products!$A$1:$A$49,0),MATCH(orders!I$1,products!$A$1:$G$1,0))="Rob","Robusta",IF(INDEX(products!$A$1:$G$49,MATCH(orders!$D987,products!$A$1:$A$49,0),MATCH(orders!I$1,products!$A$1:$G$1,0))="Exc","Excelsa",IF(INDEX(products!$A$1:$G$49,MATCH(orders!$D987,products!$A$1:$A$49,0),MATCH(orders!I$1,products!$A$1:$G$1,0))="Ara","Arabica","Liberica")))</f>
        <v>Robusta</v>
      </c>
      <c r="J987" s="26" t="str">
        <f>IF(INDEX(products!$A$1:$G$49,MATCH(orders!$D987,products!$A$1:$A$49,0),MATCH(orders!J$1,products!$A$1:$G$1,0))="M","Medium",IF(INDEX(products!$A$1:$G$49,MATCH(orders!$D987,products!$A$1:$A$49,0),MATCH(orders!J$1,products!$A$1:$G$1,0))="L","Light","Dark"))</f>
        <v>Light</v>
      </c>
      <c r="K987" s="27">
        <f>INDEX(products!$A$1:$G$49,MATCH(orders!$D987,products!$A$1:$A$49,0),MATCH(orders!K$1,products!$A$1:$G$1,0))</f>
        <v>1</v>
      </c>
      <c r="L987" s="28">
        <f>INDEX(products!$A$1:$G$49,MATCH(orders!$D987,products!$A$1:$A$49,0),MATCH(orders!L$1,products!$A$1:$G$1,0))</f>
        <v>11.95</v>
      </c>
      <c r="M987" s="21">
        <f>E987*L987</f>
        <v>47.8</v>
      </c>
      <c r="N987" s="7" t="str">
        <f>VLOOKUP(orders!$F987,customers!B$1:I$1001,8,FALSE)</f>
        <v>No</v>
      </c>
    </row>
    <row r="988" spans="1:14" x14ac:dyDescent="0.3">
      <c r="A988" s="12" t="s">
        <v>6064</v>
      </c>
      <c r="B988" s="18">
        <v>43955</v>
      </c>
      <c r="C988" s="12" t="s">
        <v>6065</v>
      </c>
      <c r="D988" s="6" t="s">
        <v>6181</v>
      </c>
      <c r="E988" s="12">
        <v>1</v>
      </c>
      <c r="F988" s="12" t="str">
        <f>VLOOKUP(C988,customers!A$1:I$1001,2,FALSE)</f>
        <v>Claudell Ayre</v>
      </c>
      <c r="G988" s="12" t="str">
        <f>IF(VLOOKUP(C988,customers!A$1:I$1001,3,FALSE)=0," ",VLOOKUP(C988,customers!A$1:I$1001,3,FALSE))</f>
        <v>cayrere@symantec.com</v>
      </c>
      <c r="H988" s="12" t="str">
        <f>VLOOKUP(C988,customers!A$1:I$1001,7,FALSE)</f>
        <v>United States</v>
      </c>
      <c r="I988" s="15" t="str">
        <f>IF(INDEX(products!$A$1:$G$49,MATCH(orders!$D988,products!$A$1:$A$49,0),MATCH(orders!I$1,products!$A$1:$G$1,0))="Rob","Robusta",IF(INDEX(products!$A$1:$G$49,MATCH(orders!$D988,products!$A$1:$A$49,0),MATCH(orders!I$1,products!$A$1:$G$1,0))="Exc","Excelsa",IF(INDEX(products!$A$1:$G$49,MATCH(orders!$D988,products!$A$1:$A$49,0),MATCH(orders!I$1,products!$A$1:$G$1,0))="Ara","Arabica","Liberica")))</f>
        <v>Liberica</v>
      </c>
      <c r="J988" s="15" t="str">
        <f>IF(INDEX(products!$A$1:$G$49,MATCH(orders!$D988,products!$A$1:$A$49,0),MATCH(orders!J$1,products!$A$1:$G$1,0))="M","Medium",IF(INDEX(products!$A$1:$G$49,MATCH(orders!$D988,products!$A$1:$A$49,0),MATCH(orders!J$1,products!$A$1:$G$1,0))="L","Light","Dark"))</f>
        <v>Medium</v>
      </c>
      <c r="K988" s="24">
        <f>INDEX(products!$A$1:$G$49,MATCH(orders!$D988,products!$A$1:$A$49,0),MATCH(orders!K$1,products!$A$1:$G$1,0))</f>
        <v>2.5</v>
      </c>
      <c r="L988" s="25">
        <f>INDEX(products!$A$1:$G$49,MATCH(orders!$D988,products!$A$1:$A$49,0),MATCH(orders!L$1,products!$A$1:$G$1,0))</f>
        <v>33.464999999999996</v>
      </c>
      <c r="M988" s="22">
        <f>E988*L988</f>
        <v>33.464999999999996</v>
      </c>
      <c r="N988" s="6" t="str">
        <f>VLOOKUP(orders!$F988,customers!B$1:I$1001,8,FALSE)</f>
        <v>No</v>
      </c>
    </row>
    <row r="989" spans="1:14" x14ac:dyDescent="0.3">
      <c r="A989" s="2" t="s">
        <v>6070</v>
      </c>
      <c r="B989" s="17">
        <v>44247</v>
      </c>
      <c r="C989" s="2" t="s">
        <v>6071</v>
      </c>
      <c r="D989" s="7" t="s">
        <v>6158</v>
      </c>
      <c r="E989" s="2">
        <v>5</v>
      </c>
      <c r="F989" s="2" t="str">
        <f>VLOOKUP(C989,customers!A$1:I$1001,2,FALSE)</f>
        <v>Lorianne Kyneton</v>
      </c>
      <c r="G989" s="2" t="str">
        <f>IF(VLOOKUP(C989,customers!A$1:I$1001,3,FALSE)=0," ",VLOOKUP(C989,customers!A$1:I$1001,3,FALSE))</f>
        <v>lkynetonrf@macromedia.com</v>
      </c>
      <c r="H989" s="2" t="str">
        <f>VLOOKUP(C989,customers!A$1:I$1001,7,FALSE)</f>
        <v>United Kingdom</v>
      </c>
      <c r="I989" s="26" t="str">
        <f>IF(INDEX(products!$A$1:$G$49,MATCH(orders!$D989,products!$A$1:$A$49,0),MATCH(orders!I$1,products!$A$1:$G$1,0))="Rob","Robusta",IF(INDEX(products!$A$1:$G$49,MATCH(orders!$D989,products!$A$1:$A$49,0),MATCH(orders!I$1,products!$A$1:$G$1,0))="Exc","Excelsa",IF(INDEX(products!$A$1:$G$49,MATCH(orders!$D989,products!$A$1:$A$49,0),MATCH(orders!I$1,products!$A$1:$G$1,0))="Ara","Arabica","Liberica")))</f>
        <v>Arabica</v>
      </c>
      <c r="J989" s="26" t="str">
        <f>IF(INDEX(products!$A$1:$G$49,MATCH(orders!$D989,products!$A$1:$A$49,0),MATCH(orders!J$1,products!$A$1:$G$1,0))="M","Medium",IF(INDEX(products!$A$1:$G$49,MATCH(orders!$D989,products!$A$1:$A$49,0),MATCH(orders!J$1,products!$A$1:$G$1,0))="L","Light","Dark"))</f>
        <v>Dark</v>
      </c>
      <c r="K989" s="27">
        <f>INDEX(products!$A$1:$G$49,MATCH(orders!$D989,products!$A$1:$A$49,0),MATCH(orders!K$1,products!$A$1:$G$1,0))</f>
        <v>0.5</v>
      </c>
      <c r="L989" s="28">
        <f>INDEX(products!$A$1:$G$49,MATCH(orders!$D989,products!$A$1:$A$49,0),MATCH(orders!L$1,products!$A$1:$G$1,0))</f>
        <v>5.97</v>
      </c>
      <c r="M989" s="21">
        <f>E989*L989</f>
        <v>29.849999999999998</v>
      </c>
      <c r="N989" s="7" t="str">
        <f>VLOOKUP(orders!$F989,customers!B$1:I$1001,8,FALSE)</f>
        <v>Yes</v>
      </c>
    </row>
    <row r="990" spans="1:14" x14ac:dyDescent="0.3">
      <c r="A990" s="12" t="s">
        <v>6076</v>
      </c>
      <c r="B990" s="18">
        <v>43897</v>
      </c>
      <c r="C990" s="12" t="s">
        <v>6077</v>
      </c>
      <c r="D990" s="6" t="s">
        <v>6138</v>
      </c>
      <c r="E990" s="12">
        <v>3</v>
      </c>
      <c r="F990" s="12" t="str">
        <f>VLOOKUP(C990,customers!A$1:I$1001,2,FALSE)</f>
        <v>Adele McFayden</v>
      </c>
      <c r="G990" s="12" t="str">
        <f>IF(VLOOKUP(C990,customers!A$1:I$1001,3,FALSE)=0," ",VLOOKUP(C990,customers!A$1:I$1001,3,FALSE))</f>
        <v xml:space="preserve"> </v>
      </c>
      <c r="H990" s="12" t="str">
        <f>VLOOKUP(C990,customers!A$1:I$1001,7,FALSE)</f>
        <v>United Kingdom</v>
      </c>
      <c r="I990" s="15" t="str">
        <f>IF(INDEX(products!$A$1:$G$49,MATCH(orders!$D990,products!$A$1:$A$49,0),MATCH(orders!I$1,products!$A$1:$G$1,0))="Rob","Robusta",IF(INDEX(products!$A$1:$G$49,MATCH(orders!$D990,products!$A$1:$A$49,0),MATCH(orders!I$1,products!$A$1:$G$1,0))="Exc","Excelsa",IF(INDEX(products!$A$1:$G$49,MATCH(orders!$D990,products!$A$1:$A$49,0),MATCH(orders!I$1,products!$A$1:$G$1,0))="Ara","Arabica","Liberica")))</f>
        <v>Robusta</v>
      </c>
      <c r="J990" s="15" t="str">
        <f>IF(INDEX(products!$A$1:$G$49,MATCH(orders!$D990,products!$A$1:$A$49,0),MATCH(orders!J$1,products!$A$1:$G$1,0))="M","Medium",IF(INDEX(products!$A$1:$G$49,MATCH(orders!$D990,products!$A$1:$A$49,0),MATCH(orders!J$1,products!$A$1:$G$1,0))="L","Light","Dark"))</f>
        <v>Medium</v>
      </c>
      <c r="K990" s="24">
        <f>INDEX(products!$A$1:$G$49,MATCH(orders!$D990,products!$A$1:$A$49,0),MATCH(orders!K$1,products!$A$1:$G$1,0))</f>
        <v>1</v>
      </c>
      <c r="L990" s="25">
        <f>INDEX(products!$A$1:$G$49,MATCH(orders!$D990,products!$A$1:$A$49,0),MATCH(orders!L$1,products!$A$1:$G$1,0))</f>
        <v>9.9499999999999993</v>
      </c>
      <c r="M990" s="22">
        <f>E990*L990</f>
        <v>29.849999999999998</v>
      </c>
      <c r="N990" s="6" t="str">
        <f>VLOOKUP(orders!$F990,customers!B$1:I$1001,8,FALSE)</f>
        <v>Yes</v>
      </c>
    </row>
    <row r="991" spans="1:14" x14ac:dyDescent="0.3">
      <c r="A991" s="2" t="s">
        <v>6081</v>
      </c>
      <c r="B991" s="17">
        <v>43560</v>
      </c>
      <c r="C991" s="2" t="s">
        <v>6082</v>
      </c>
      <c r="D991" s="7" t="s">
        <v>6175</v>
      </c>
      <c r="E991" s="2">
        <v>6</v>
      </c>
      <c r="F991" s="2" t="str">
        <f>VLOOKUP(C991,customers!A$1:I$1001,2,FALSE)</f>
        <v>Herta Layne</v>
      </c>
      <c r="G991" s="2" t="str">
        <f>IF(VLOOKUP(C991,customers!A$1:I$1001,3,FALSE)=0," ",VLOOKUP(C991,customers!A$1:I$1001,3,FALSE))</f>
        <v xml:space="preserve"> </v>
      </c>
      <c r="H991" s="2" t="str">
        <f>VLOOKUP(C991,customers!A$1:I$1001,7,FALSE)</f>
        <v>United States</v>
      </c>
      <c r="I991" s="26" t="str">
        <f>IF(INDEX(products!$A$1:$G$49,MATCH(orders!$D991,products!$A$1:$A$49,0),MATCH(orders!I$1,products!$A$1:$G$1,0))="Rob","Robusta",IF(INDEX(products!$A$1:$G$49,MATCH(orders!$D991,products!$A$1:$A$49,0),MATCH(orders!I$1,products!$A$1:$G$1,0))="Exc","Excelsa",IF(INDEX(products!$A$1:$G$49,MATCH(orders!$D991,products!$A$1:$A$49,0),MATCH(orders!I$1,products!$A$1:$G$1,0))="Ara","Arabica","Liberica")))</f>
        <v>Arabica</v>
      </c>
      <c r="J991" s="26" t="str">
        <f>IF(INDEX(products!$A$1:$G$49,MATCH(orders!$D991,products!$A$1:$A$49,0),MATCH(orders!J$1,products!$A$1:$G$1,0))="M","Medium",IF(INDEX(products!$A$1:$G$49,MATCH(orders!$D991,products!$A$1:$A$49,0),MATCH(orders!J$1,products!$A$1:$G$1,0))="L","Light","Dark"))</f>
        <v>Medium</v>
      </c>
      <c r="K991" s="27">
        <f>INDEX(products!$A$1:$G$49,MATCH(orders!$D991,products!$A$1:$A$49,0),MATCH(orders!K$1,products!$A$1:$G$1,0))</f>
        <v>2.5</v>
      </c>
      <c r="L991" s="28">
        <f>INDEX(products!$A$1:$G$49,MATCH(orders!$D991,products!$A$1:$A$49,0),MATCH(orders!L$1,products!$A$1:$G$1,0))</f>
        <v>25.874999999999996</v>
      </c>
      <c r="M991" s="21">
        <f>E991*L991</f>
        <v>155.24999999999997</v>
      </c>
      <c r="N991" s="7" t="str">
        <f>VLOOKUP(orders!$F991,customers!B$1:I$1001,8,FALSE)</f>
        <v>Yes</v>
      </c>
    </row>
    <row r="992" spans="1:14" x14ac:dyDescent="0.3">
      <c r="A992" s="12" t="s">
        <v>6086</v>
      </c>
      <c r="B992" s="18">
        <v>44718</v>
      </c>
      <c r="C992" s="12" t="s">
        <v>6118</v>
      </c>
      <c r="D992" s="6" t="s">
        <v>6153</v>
      </c>
      <c r="E992" s="12">
        <v>5</v>
      </c>
      <c r="F992" s="12" t="str">
        <f>VLOOKUP(C992,customers!A$1:I$1001,2,FALSE)</f>
        <v>Marguerite Graves</v>
      </c>
      <c r="G992" s="12" t="str">
        <f>IF(VLOOKUP(C992,customers!A$1:I$1001,3,FALSE)=0," ",VLOOKUP(C992,customers!A$1:I$1001,3,FALSE))</f>
        <v xml:space="preserve"> </v>
      </c>
      <c r="H992" s="12" t="str">
        <f>VLOOKUP(C992,customers!A$1:I$1001,7,FALSE)</f>
        <v>United States</v>
      </c>
      <c r="I992" s="15" t="str">
        <f>IF(INDEX(products!$A$1:$G$49,MATCH(orders!$D992,products!$A$1:$A$49,0),MATCH(orders!I$1,products!$A$1:$G$1,0))="Rob","Robusta",IF(INDEX(products!$A$1:$G$49,MATCH(orders!$D992,products!$A$1:$A$49,0),MATCH(orders!I$1,products!$A$1:$G$1,0))="Exc","Excelsa",IF(INDEX(products!$A$1:$G$49,MATCH(orders!$D992,products!$A$1:$A$49,0),MATCH(orders!I$1,products!$A$1:$G$1,0))="Ara","Arabica","Liberica")))</f>
        <v>Excelsa</v>
      </c>
      <c r="J992" s="15" t="str">
        <f>IF(INDEX(products!$A$1:$G$49,MATCH(orders!$D992,products!$A$1:$A$49,0),MATCH(orders!J$1,products!$A$1:$G$1,0))="M","Medium",IF(INDEX(products!$A$1:$G$49,MATCH(orders!$D992,products!$A$1:$A$49,0),MATCH(orders!J$1,products!$A$1:$G$1,0))="L","Light","Dark"))</f>
        <v>Dark</v>
      </c>
      <c r="K992" s="24">
        <f>INDEX(products!$A$1:$G$49,MATCH(orders!$D992,products!$A$1:$A$49,0),MATCH(orders!K$1,products!$A$1:$G$1,0))</f>
        <v>0.2</v>
      </c>
      <c r="L992" s="25">
        <f>INDEX(products!$A$1:$G$49,MATCH(orders!$D992,products!$A$1:$A$49,0),MATCH(orders!L$1,products!$A$1:$G$1,0))</f>
        <v>3.645</v>
      </c>
      <c r="M992" s="22">
        <f>E992*L992</f>
        <v>18.225000000000001</v>
      </c>
      <c r="N992" s="6" t="str">
        <f>VLOOKUP(orders!$F992,customers!B$1:I$1001,8,FALSE)</f>
        <v>No</v>
      </c>
    </row>
    <row r="993" spans="1:14" x14ac:dyDescent="0.3">
      <c r="A993" s="2" t="s">
        <v>6086</v>
      </c>
      <c r="B993" s="17">
        <v>44718</v>
      </c>
      <c r="C993" s="2" t="s">
        <v>6118</v>
      </c>
      <c r="D993" s="7" t="s">
        <v>6169</v>
      </c>
      <c r="E993" s="2">
        <v>2</v>
      </c>
      <c r="F993" s="2" t="str">
        <f>VLOOKUP(C993,customers!A$1:I$1001,2,FALSE)</f>
        <v>Marguerite Graves</v>
      </c>
      <c r="G993" s="2" t="str">
        <f>IF(VLOOKUP(C993,customers!A$1:I$1001,3,FALSE)=0," ",VLOOKUP(C993,customers!A$1:I$1001,3,FALSE))</f>
        <v xml:space="preserve"> </v>
      </c>
      <c r="H993" s="2" t="str">
        <f>VLOOKUP(C993,customers!A$1:I$1001,7,FALSE)</f>
        <v>United States</v>
      </c>
      <c r="I993" s="26" t="str">
        <f>IF(INDEX(products!$A$1:$G$49,MATCH(orders!$D993,products!$A$1:$A$49,0),MATCH(orders!I$1,products!$A$1:$G$1,0))="Rob","Robusta",IF(INDEX(products!$A$1:$G$49,MATCH(orders!$D993,products!$A$1:$A$49,0),MATCH(orders!I$1,products!$A$1:$G$1,0))="Exc","Excelsa",IF(INDEX(products!$A$1:$G$49,MATCH(orders!$D993,products!$A$1:$A$49,0),MATCH(orders!I$1,products!$A$1:$G$1,0))="Ara","Arabica","Liberica")))</f>
        <v>Liberica</v>
      </c>
      <c r="J993" s="26" t="str">
        <f>IF(INDEX(products!$A$1:$G$49,MATCH(orders!$D993,products!$A$1:$A$49,0),MATCH(orders!J$1,products!$A$1:$G$1,0))="M","Medium",IF(INDEX(products!$A$1:$G$49,MATCH(orders!$D993,products!$A$1:$A$49,0),MATCH(orders!J$1,products!$A$1:$G$1,0))="L","Light","Dark"))</f>
        <v>Dark</v>
      </c>
      <c r="K993" s="27">
        <f>INDEX(products!$A$1:$G$49,MATCH(orders!$D993,products!$A$1:$A$49,0),MATCH(orders!K$1,products!$A$1:$G$1,0))</f>
        <v>0.5</v>
      </c>
      <c r="L993" s="28">
        <f>INDEX(products!$A$1:$G$49,MATCH(orders!$D993,products!$A$1:$A$49,0),MATCH(orders!L$1,products!$A$1:$G$1,0))</f>
        <v>7.77</v>
      </c>
      <c r="M993" s="21">
        <f>E993*L993</f>
        <v>15.54</v>
      </c>
      <c r="N993" s="7" t="str">
        <f>VLOOKUP(orders!$F993,customers!B$1:I$1001,8,FALSE)</f>
        <v>No</v>
      </c>
    </row>
    <row r="994" spans="1:14" x14ac:dyDescent="0.3">
      <c r="A994" s="12" t="s">
        <v>6096</v>
      </c>
      <c r="B994" s="18">
        <v>44276</v>
      </c>
      <c r="C994" s="12" t="s">
        <v>6097</v>
      </c>
      <c r="D994" s="6" t="s">
        <v>6164</v>
      </c>
      <c r="E994" s="12">
        <v>3</v>
      </c>
      <c r="F994" s="12" t="str">
        <f>VLOOKUP(C994,customers!A$1:I$1001,2,FALSE)</f>
        <v>Desdemona Eye</v>
      </c>
      <c r="G994" s="12" t="str">
        <f>IF(VLOOKUP(C994,customers!A$1:I$1001,3,FALSE)=0," ",VLOOKUP(C994,customers!A$1:I$1001,3,FALSE))</f>
        <v xml:space="preserve"> </v>
      </c>
      <c r="H994" s="12" t="str">
        <f>VLOOKUP(C994,customers!A$1:I$1001,7,FALSE)</f>
        <v>Ireland</v>
      </c>
      <c r="I994" s="15" t="str">
        <f>IF(INDEX(products!$A$1:$G$49,MATCH(orders!$D994,products!$A$1:$A$49,0),MATCH(orders!I$1,products!$A$1:$G$1,0))="Rob","Robusta",IF(INDEX(products!$A$1:$G$49,MATCH(orders!$D994,products!$A$1:$A$49,0),MATCH(orders!I$1,products!$A$1:$G$1,0))="Exc","Excelsa",IF(INDEX(products!$A$1:$G$49,MATCH(orders!$D994,products!$A$1:$A$49,0),MATCH(orders!I$1,products!$A$1:$G$1,0))="Ara","Arabica","Liberica")))</f>
        <v>Liberica</v>
      </c>
      <c r="J994" s="15" t="str">
        <f>IF(INDEX(products!$A$1:$G$49,MATCH(orders!$D994,products!$A$1:$A$49,0),MATCH(orders!J$1,products!$A$1:$G$1,0))="M","Medium",IF(INDEX(products!$A$1:$G$49,MATCH(orders!$D994,products!$A$1:$A$49,0),MATCH(orders!J$1,products!$A$1:$G$1,0))="L","Light","Dark"))</f>
        <v>Light</v>
      </c>
      <c r="K994" s="24">
        <f>INDEX(products!$A$1:$G$49,MATCH(orders!$D994,products!$A$1:$A$49,0),MATCH(orders!K$1,products!$A$1:$G$1,0))</f>
        <v>2.5</v>
      </c>
      <c r="L994" s="25">
        <f>INDEX(products!$A$1:$G$49,MATCH(orders!$D994,products!$A$1:$A$49,0),MATCH(orders!L$1,products!$A$1:$G$1,0))</f>
        <v>36.454999999999998</v>
      </c>
      <c r="M994" s="22">
        <f>E994*L994</f>
        <v>109.36499999999999</v>
      </c>
      <c r="N994" s="6" t="str">
        <f>VLOOKUP(orders!$F994,customers!B$1:I$1001,8,FALSE)</f>
        <v>No</v>
      </c>
    </row>
    <row r="995" spans="1:14" x14ac:dyDescent="0.3">
      <c r="A995" s="2" t="s">
        <v>6101</v>
      </c>
      <c r="B995" s="17">
        <v>44549</v>
      </c>
      <c r="C995" s="2" t="s">
        <v>6102</v>
      </c>
      <c r="D995" s="7" t="s">
        <v>6140</v>
      </c>
      <c r="E995" s="2">
        <v>6</v>
      </c>
      <c r="F995" s="2" t="str">
        <f>VLOOKUP(C995,customers!A$1:I$1001,2,FALSE)</f>
        <v>Margarette Sterland</v>
      </c>
      <c r="G995" s="2" t="str">
        <f>IF(VLOOKUP(C995,customers!A$1:I$1001,3,FALSE)=0," ",VLOOKUP(C995,customers!A$1:I$1001,3,FALSE))</f>
        <v xml:space="preserve"> </v>
      </c>
      <c r="H995" s="2" t="str">
        <f>VLOOKUP(C995,customers!A$1:I$1001,7,FALSE)</f>
        <v>United States</v>
      </c>
      <c r="I995" s="26" t="str">
        <f>IF(INDEX(products!$A$1:$G$49,MATCH(orders!$D995,products!$A$1:$A$49,0),MATCH(orders!I$1,products!$A$1:$G$1,0))="Rob","Robusta",IF(INDEX(products!$A$1:$G$49,MATCH(orders!$D995,products!$A$1:$A$49,0),MATCH(orders!I$1,products!$A$1:$G$1,0))="Exc","Excelsa",IF(INDEX(products!$A$1:$G$49,MATCH(orders!$D995,products!$A$1:$A$49,0),MATCH(orders!I$1,products!$A$1:$G$1,0))="Ara","Arabica","Liberica")))</f>
        <v>Arabica</v>
      </c>
      <c r="J995" s="26" t="str">
        <f>IF(INDEX(products!$A$1:$G$49,MATCH(orders!$D995,products!$A$1:$A$49,0),MATCH(orders!J$1,products!$A$1:$G$1,0))="M","Medium",IF(INDEX(products!$A$1:$G$49,MATCH(orders!$D995,products!$A$1:$A$49,0),MATCH(orders!J$1,products!$A$1:$G$1,0))="L","Light","Dark"))</f>
        <v>Light</v>
      </c>
      <c r="K995" s="27">
        <f>INDEX(products!$A$1:$G$49,MATCH(orders!$D995,products!$A$1:$A$49,0),MATCH(orders!K$1,products!$A$1:$G$1,0))</f>
        <v>1</v>
      </c>
      <c r="L995" s="28">
        <f>INDEX(products!$A$1:$G$49,MATCH(orders!$D995,products!$A$1:$A$49,0),MATCH(orders!L$1,products!$A$1:$G$1,0))</f>
        <v>12.95</v>
      </c>
      <c r="M995" s="21">
        <f>E995*L995</f>
        <v>77.699999999999989</v>
      </c>
      <c r="N995" s="7" t="str">
        <f>VLOOKUP(orders!$F995,customers!B$1:I$1001,8,FALSE)</f>
        <v>No</v>
      </c>
    </row>
    <row r="996" spans="1:14" x14ac:dyDescent="0.3">
      <c r="A996" s="12" t="s">
        <v>6106</v>
      </c>
      <c r="B996" s="18">
        <v>44244</v>
      </c>
      <c r="C996" s="12" t="s">
        <v>6107</v>
      </c>
      <c r="D996" s="6" t="s">
        <v>6154</v>
      </c>
      <c r="E996" s="12">
        <v>3</v>
      </c>
      <c r="F996" s="12" t="str">
        <f>VLOOKUP(C996,customers!A$1:I$1001,2,FALSE)</f>
        <v>Catharine Scoines</v>
      </c>
      <c r="G996" s="12" t="str">
        <f>IF(VLOOKUP(C996,customers!A$1:I$1001,3,FALSE)=0," ",VLOOKUP(C996,customers!A$1:I$1001,3,FALSE))</f>
        <v xml:space="preserve"> </v>
      </c>
      <c r="H996" s="12" t="str">
        <f>VLOOKUP(C996,customers!A$1:I$1001,7,FALSE)</f>
        <v>Ireland</v>
      </c>
      <c r="I996" s="15" t="str">
        <f>IF(INDEX(products!$A$1:$G$49,MATCH(orders!$D996,products!$A$1:$A$49,0),MATCH(orders!I$1,products!$A$1:$G$1,0))="Rob","Robusta",IF(INDEX(products!$A$1:$G$49,MATCH(orders!$D996,products!$A$1:$A$49,0),MATCH(orders!I$1,products!$A$1:$G$1,0))="Exc","Excelsa",IF(INDEX(products!$A$1:$G$49,MATCH(orders!$D996,products!$A$1:$A$49,0),MATCH(orders!I$1,products!$A$1:$G$1,0))="Ara","Arabica","Liberica")))</f>
        <v>Arabica</v>
      </c>
      <c r="J996" s="15" t="str">
        <f>IF(INDEX(products!$A$1:$G$49,MATCH(orders!$D996,products!$A$1:$A$49,0),MATCH(orders!J$1,products!$A$1:$G$1,0))="M","Medium",IF(INDEX(products!$A$1:$G$49,MATCH(orders!$D996,products!$A$1:$A$49,0),MATCH(orders!J$1,products!$A$1:$G$1,0))="L","Light","Dark"))</f>
        <v>Dark</v>
      </c>
      <c r="K996" s="24">
        <f>INDEX(products!$A$1:$G$49,MATCH(orders!$D996,products!$A$1:$A$49,0),MATCH(orders!K$1,products!$A$1:$G$1,0))</f>
        <v>0.2</v>
      </c>
      <c r="L996" s="25">
        <f>INDEX(products!$A$1:$G$49,MATCH(orders!$D996,products!$A$1:$A$49,0),MATCH(orders!L$1,products!$A$1:$G$1,0))</f>
        <v>2.9849999999999999</v>
      </c>
      <c r="M996" s="22">
        <f>E996*L996</f>
        <v>8.9550000000000001</v>
      </c>
      <c r="N996" s="6" t="str">
        <f>VLOOKUP(orders!$F996,customers!B$1:I$1001,8,FALSE)</f>
        <v>No</v>
      </c>
    </row>
    <row r="997" spans="1:14" x14ac:dyDescent="0.3">
      <c r="A997" s="2" t="s">
        <v>6111</v>
      </c>
      <c r="B997" s="17">
        <v>43836</v>
      </c>
      <c r="C997" s="2" t="s">
        <v>6112</v>
      </c>
      <c r="D997" s="7" t="s">
        <v>6142</v>
      </c>
      <c r="E997" s="2">
        <v>1</v>
      </c>
      <c r="F997" s="2" t="str">
        <f>VLOOKUP(C997,customers!A$1:I$1001,2,FALSE)</f>
        <v>Jennica Tewelson</v>
      </c>
      <c r="G997" s="2" t="str">
        <f>IF(VLOOKUP(C997,customers!A$1:I$1001,3,FALSE)=0," ",VLOOKUP(C997,customers!A$1:I$1001,3,FALSE))</f>
        <v>jtewelsonrn@samsung.com</v>
      </c>
      <c r="H997" s="2" t="str">
        <f>VLOOKUP(C997,customers!A$1:I$1001,7,FALSE)</f>
        <v>United States</v>
      </c>
      <c r="I997" s="26" t="str">
        <f>IF(INDEX(products!$A$1:$G$49,MATCH(orders!$D997,products!$A$1:$A$49,0),MATCH(orders!I$1,products!$A$1:$G$1,0))="Rob","Robusta",IF(INDEX(products!$A$1:$G$49,MATCH(orders!$D997,products!$A$1:$A$49,0),MATCH(orders!I$1,products!$A$1:$G$1,0))="Exc","Excelsa",IF(INDEX(products!$A$1:$G$49,MATCH(orders!$D997,products!$A$1:$A$49,0),MATCH(orders!I$1,products!$A$1:$G$1,0))="Ara","Arabica","Liberica")))</f>
        <v>Robusta</v>
      </c>
      <c r="J997" s="26" t="str">
        <f>IF(INDEX(products!$A$1:$G$49,MATCH(orders!$D997,products!$A$1:$A$49,0),MATCH(orders!J$1,products!$A$1:$G$1,0))="M","Medium",IF(INDEX(products!$A$1:$G$49,MATCH(orders!$D997,products!$A$1:$A$49,0),MATCH(orders!J$1,products!$A$1:$G$1,0))="L","Light","Dark"))</f>
        <v>Light</v>
      </c>
      <c r="K997" s="27">
        <f>INDEX(products!$A$1:$G$49,MATCH(orders!$D997,products!$A$1:$A$49,0),MATCH(orders!K$1,products!$A$1:$G$1,0))</f>
        <v>2.5</v>
      </c>
      <c r="L997" s="28">
        <f>INDEX(products!$A$1:$G$49,MATCH(orders!$D997,products!$A$1:$A$49,0),MATCH(orders!L$1,products!$A$1:$G$1,0))</f>
        <v>27.484999999999996</v>
      </c>
      <c r="M997" s="21">
        <f>E997*L997</f>
        <v>27.484999999999996</v>
      </c>
      <c r="N997" s="7" t="str">
        <f>VLOOKUP(orders!$F997,customers!B$1:I$1001,8,FALSE)</f>
        <v>No</v>
      </c>
    </row>
    <row r="998" spans="1:14" x14ac:dyDescent="0.3">
      <c r="A998" s="12" t="s">
        <v>6117</v>
      </c>
      <c r="B998" s="18">
        <v>44685</v>
      </c>
      <c r="C998" s="12" t="s">
        <v>6118</v>
      </c>
      <c r="D998" s="6" t="s">
        <v>6146</v>
      </c>
      <c r="E998" s="12">
        <v>5</v>
      </c>
      <c r="F998" s="12" t="str">
        <f>VLOOKUP(C998,customers!A$1:I$1001,2,FALSE)</f>
        <v>Marguerite Graves</v>
      </c>
      <c r="G998" s="12" t="str">
        <f>IF(VLOOKUP(C998,customers!A$1:I$1001,3,FALSE)=0," ",VLOOKUP(C998,customers!A$1:I$1001,3,FALSE))</f>
        <v xml:space="preserve"> </v>
      </c>
      <c r="H998" s="12" t="str">
        <f>VLOOKUP(C998,customers!A$1:I$1001,7,FALSE)</f>
        <v>United States</v>
      </c>
      <c r="I998" s="15" t="str">
        <f>IF(INDEX(products!$A$1:$G$49,MATCH(orders!$D998,products!$A$1:$A$49,0),MATCH(orders!I$1,products!$A$1:$G$1,0))="Rob","Robusta",IF(INDEX(products!$A$1:$G$49,MATCH(orders!$D998,products!$A$1:$A$49,0),MATCH(orders!I$1,products!$A$1:$G$1,0))="Exc","Excelsa",IF(INDEX(products!$A$1:$G$49,MATCH(orders!$D998,products!$A$1:$A$49,0),MATCH(orders!I$1,products!$A$1:$G$1,0))="Ara","Arabica","Liberica")))</f>
        <v>Robusta</v>
      </c>
      <c r="J998" s="15" t="str">
        <f>IF(INDEX(products!$A$1:$G$49,MATCH(orders!$D998,products!$A$1:$A$49,0),MATCH(orders!J$1,products!$A$1:$G$1,0))="M","Medium",IF(INDEX(products!$A$1:$G$49,MATCH(orders!$D998,products!$A$1:$A$49,0),MATCH(orders!J$1,products!$A$1:$G$1,0))="L","Light","Dark"))</f>
        <v>Medium</v>
      </c>
      <c r="K998" s="24">
        <f>INDEX(products!$A$1:$G$49,MATCH(orders!$D998,products!$A$1:$A$49,0),MATCH(orders!K$1,products!$A$1:$G$1,0))</f>
        <v>0.5</v>
      </c>
      <c r="L998" s="25">
        <f>INDEX(products!$A$1:$G$49,MATCH(orders!$D998,products!$A$1:$A$49,0),MATCH(orders!L$1,products!$A$1:$G$1,0))</f>
        <v>5.97</v>
      </c>
      <c r="M998" s="22">
        <f>E998*L998</f>
        <v>29.849999999999998</v>
      </c>
      <c r="N998" s="6" t="str">
        <f>VLOOKUP(orders!$F998,customers!B$1:I$1001,8,FALSE)</f>
        <v>No</v>
      </c>
    </row>
    <row r="999" spans="1:14" x14ac:dyDescent="0.3">
      <c r="A999" s="2" t="s">
        <v>6122</v>
      </c>
      <c r="B999" s="17">
        <v>43749</v>
      </c>
      <c r="C999" s="2" t="s">
        <v>6118</v>
      </c>
      <c r="D999" s="7" t="s">
        <v>6157</v>
      </c>
      <c r="E999" s="2">
        <v>4</v>
      </c>
      <c r="F999" s="2" t="str">
        <f>VLOOKUP(C999,customers!A$1:I$1001,2,FALSE)</f>
        <v>Marguerite Graves</v>
      </c>
      <c r="G999" s="2" t="str">
        <f>IF(VLOOKUP(C999,customers!A$1:I$1001,3,FALSE)=0," ",VLOOKUP(C999,customers!A$1:I$1001,3,FALSE))</f>
        <v xml:space="preserve"> </v>
      </c>
      <c r="H999" s="2" t="str">
        <f>VLOOKUP(C999,customers!A$1:I$1001,7,FALSE)</f>
        <v>United States</v>
      </c>
      <c r="I999" s="26" t="str">
        <f>IF(INDEX(products!$A$1:$G$49,MATCH(orders!$D999,products!$A$1:$A$49,0),MATCH(orders!I$1,products!$A$1:$G$1,0))="Rob","Robusta",IF(INDEX(products!$A$1:$G$49,MATCH(orders!$D999,products!$A$1:$A$49,0),MATCH(orders!I$1,products!$A$1:$G$1,0))="Exc","Excelsa",IF(INDEX(products!$A$1:$G$49,MATCH(orders!$D999,products!$A$1:$A$49,0),MATCH(orders!I$1,products!$A$1:$G$1,0))="Ara","Arabica","Liberica")))</f>
        <v>Arabica</v>
      </c>
      <c r="J999" s="26" t="str">
        <f>IF(INDEX(products!$A$1:$G$49,MATCH(orders!$D999,products!$A$1:$A$49,0),MATCH(orders!J$1,products!$A$1:$G$1,0))="M","Medium",IF(INDEX(products!$A$1:$G$49,MATCH(orders!$D999,products!$A$1:$A$49,0),MATCH(orders!J$1,products!$A$1:$G$1,0))="L","Light","Dark"))</f>
        <v>Medium</v>
      </c>
      <c r="K999" s="27">
        <f>INDEX(products!$A$1:$G$49,MATCH(orders!$D999,products!$A$1:$A$49,0),MATCH(orders!K$1,products!$A$1:$G$1,0))</f>
        <v>0.5</v>
      </c>
      <c r="L999" s="28">
        <f>INDEX(products!$A$1:$G$49,MATCH(orders!$D999,products!$A$1:$A$49,0),MATCH(orders!L$1,products!$A$1:$G$1,0))</f>
        <v>6.75</v>
      </c>
      <c r="M999" s="21">
        <f>E999*L999</f>
        <v>27</v>
      </c>
      <c r="N999" s="7" t="str">
        <f>VLOOKUP(orders!$F999,customers!B$1:I$1001,8,FALSE)</f>
        <v>No</v>
      </c>
    </row>
    <row r="1000" spans="1:14" x14ac:dyDescent="0.3">
      <c r="A1000" s="12" t="s">
        <v>6127</v>
      </c>
      <c r="B1000" s="18">
        <v>44411</v>
      </c>
      <c r="C1000" s="12" t="s">
        <v>6128</v>
      </c>
      <c r="D1000" s="6" t="s">
        <v>6147</v>
      </c>
      <c r="E1000" s="12">
        <v>1</v>
      </c>
      <c r="F1000" s="12" t="str">
        <f>VLOOKUP(C1000,customers!A$1:I$1001,2,FALSE)</f>
        <v>Nicolina Jenny</v>
      </c>
      <c r="G1000" s="12" t="str">
        <f>IF(VLOOKUP(C1000,customers!A$1:I$1001,3,FALSE)=0," ",VLOOKUP(C1000,customers!A$1:I$1001,3,FALSE))</f>
        <v>njennyrq@bigcartel.com</v>
      </c>
      <c r="H1000" s="12" t="str">
        <f>VLOOKUP(C1000,customers!A$1:I$1001,7,FALSE)</f>
        <v>United States</v>
      </c>
      <c r="I1000" s="15" t="str">
        <f>IF(INDEX(products!$A$1:$G$49,MATCH(orders!$D1000,products!$A$1:$A$49,0),MATCH(orders!I$1,products!$A$1:$G$1,0))="Rob","Robusta",IF(INDEX(products!$A$1:$G$49,MATCH(orders!$D1000,products!$A$1:$A$49,0),MATCH(orders!I$1,products!$A$1:$G$1,0))="Exc","Excelsa",IF(INDEX(products!$A$1:$G$49,MATCH(orders!$D1000,products!$A$1:$A$49,0),MATCH(orders!I$1,products!$A$1:$G$1,0))="Ara","Arabica","Liberica")))</f>
        <v>Arabica</v>
      </c>
      <c r="J1000" s="15" t="str">
        <f>IF(INDEX(products!$A$1:$G$49,MATCH(orders!$D1000,products!$A$1:$A$49,0),MATCH(orders!J$1,products!$A$1:$G$1,0))="M","Medium",IF(INDEX(products!$A$1:$G$49,MATCH(orders!$D1000,products!$A$1:$A$49,0),MATCH(orders!J$1,products!$A$1:$G$1,0))="L","Light","Dark"))</f>
        <v>Dark</v>
      </c>
      <c r="K1000" s="24">
        <f>INDEX(products!$A$1:$G$49,MATCH(orders!$D1000,products!$A$1:$A$49,0),MATCH(orders!K$1,products!$A$1:$G$1,0))</f>
        <v>1</v>
      </c>
      <c r="L1000" s="25">
        <f>INDEX(products!$A$1:$G$49,MATCH(orders!$D1000,products!$A$1:$A$49,0),MATCH(orders!L$1,products!$A$1:$G$1,0))</f>
        <v>9.9499999999999993</v>
      </c>
      <c r="M1000" s="22">
        <f>E1000*L1000</f>
        <v>9.9499999999999993</v>
      </c>
      <c r="N1000" s="6" t="str">
        <f>VLOOKUP(orders!$F1000,customers!B$1:I$1001,8,FALSE)</f>
        <v>No</v>
      </c>
    </row>
    <row r="1001" spans="1:14" ht="15" thickBot="1" x14ac:dyDescent="0.35">
      <c r="A1001" s="13" t="s">
        <v>6133</v>
      </c>
      <c r="B1001" s="19">
        <v>44119</v>
      </c>
      <c r="C1001" s="13" t="s">
        <v>6134</v>
      </c>
      <c r="D1001" s="9" t="s">
        <v>6156</v>
      </c>
      <c r="E1001" s="13">
        <v>3</v>
      </c>
      <c r="F1001" s="13" t="str">
        <f>VLOOKUP(C1001,customers!A$1:I$1001,2,FALSE)</f>
        <v>Vidovic Antonelli</v>
      </c>
      <c r="G1001" s="13" t="str">
        <f>IF(VLOOKUP(C1001,customers!A$1:I$1001,3,FALSE)=0," ",VLOOKUP(C1001,customers!A$1:I$1001,3,FALSE))</f>
        <v xml:space="preserve"> </v>
      </c>
      <c r="H1001" s="13" t="str">
        <f>VLOOKUP(C1001,customers!A$1:I$1001,7,FALSE)</f>
        <v>United Kingdom</v>
      </c>
      <c r="I1001" s="26" t="str">
        <f>IF(INDEX(products!$A$1:$G$49,MATCH(orders!$D1001,products!$A$1:$A$49,0),MATCH(orders!I$1,products!$A$1:$G$1,0))="Rob","Robusta",IF(INDEX(products!$A$1:$G$49,MATCH(orders!$D1001,products!$A$1:$A$49,0),MATCH(orders!I$1,products!$A$1:$G$1,0))="Exc","Excelsa",IF(INDEX(products!$A$1:$G$49,MATCH(orders!$D1001,products!$A$1:$A$49,0),MATCH(orders!I$1,products!$A$1:$G$1,0))="Ara","Arabica","Liberica")))</f>
        <v>Excelsa</v>
      </c>
      <c r="J1001" s="26" t="str">
        <f>IF(INDEX(products!$A$1:$G$49,MATCH(orders!$D1001,products!$A$1:$A$49,0),MATCH(orders!J$1,products!$A$1:$G$1,0))="M","Medium",IF(INDEX(products!$A$1:$G$49,MATCH(orders!$D1001,products!$A$1:$A$49,0),MATCH(orders!J$1,products!$A$1:$G$1,0))="L","Light","Dark"))</f>
        <v>Medium</v>
      </c>
      <c r="K1001" s="27">
        <f>INDEX(products!$A$1:$G$49,MATCH(orders!$D1001,products!$A$1:$A$49,0),MATCH(orders!K$1,products!$A$1:$G$1,0))</f>
        <v>0.2</v>
      </c>
      <c r="L1001" s="28">
        <f>INDEX(products!$A$1:$G$49,MATCH(orders!$D1001,products!$A$1:$A$49,0),MATCH(orders!L$1,products!$A$1:$G$1,0))</f>
        <v>4.125</v>
      </c>
      <c r="M1001" s="23">
        <f>E1001*L1001</f>
        <v>12.375</v>
      </c>
      <c r="N1001" s="9" t="str">
        <f>VLOOKUP(orders!$F1001,customers!B$1:I$1001,8,FALSE)</f>
        <v>Yes</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H3" sqref="H3"/>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D2" sqref="D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V i s u a l i z a t i o n   x m l n s : x s d = " h t t p : / / w w w . w 3 . o r g / 2 0 0 1 / X M L S c h e m a "   x m l n s : x s i = " h t t p : / / w w w . w 3 . o r g / 2 0 0 1 / X M L S c h e m a - i n s t a n c e "   x m l n s = " h t t p : / / m i c r o s o f t . d a t a . v i s u a l i z a t i o n . C l i e n t . E x c e l / 1 . 0 " > < T o u r s > < T o u r   N a m e = " T o u r   1 "   I d = " { 3 0 E 5 4 B C A - 4 9 9 A - 4 0 4 B - 9 6 F 9 - 0 3 9 A D 6 1 1 7 C C 4 } "   T o u r I d = " c 3 f c 2 3 6 4 - 8 c b a - 4 2 6 d - b 8 c f - 3 f 9 e d 4 6 6 5 9 8 3 "   X m l V e r = " 6 "   M i n X m l V e r = " 3 " > < D e s c r i p t i o n > S o m e   d e s c r i p t i o n   f o r   t h e   t o u r   g o e s   h e r e < / D e s c r i p t i o n > < I m a g e > i V B O R w 0 K G g o A A A A N S U h E U g A A A N Q A A A B 1 C A Y A A A A 2 n s 9 T A A A A A X N S R 0 I A r s 4 c 6 Q A A A A R n Q U 1 B A A C x j w v 8 Y Q U A A A A J c E h Z c w A A A 2 A A A A N g A b T C 1 p 0 A A D 9 Q S U R B V H h e 7 X 0 H d 1 R J l u Z N J + 8 A S c h b J G w V v v C u v O t q N + 2 q e 2 f 6 7 M w 5 O 3 t 2 z t m / M D 9 m 5 p y Z 7 e m u 6 S 5 v c I U p K I x A Q i C Q Q Q b k Q V 5 K p 9 T e 7 0 Z E 5 s t U p p Q C g T I F H 4 Q i X r y X m c / E 9 6 6 J G x G 2 z 8 5 f n a O X W B C p G d m U k l V P m U 4 f D U 0 E y G W f J T v N 0 d 4 K L + + d o 7 m 5 0 C 3 s 7 + + n 9 e v X S / n 6 9 Q Y q K S m h 9 P Q 0 u n e v l Q p r 9 1 H 3 i I N m A 0 S H a j x k t x G d a U 2 l g O U J 2 L j O P d Z L B W t y a E O R g / I y i A L 6 A I f D T q 2 t b T Q 4 O E j Z 2 d n 0 6 i v b q G U o l X r H H X w O c g j t q / R S i m O O 0 l x q O x p w v i M j I z Q 5 O U k V F R V S H h 0 d p Y K C A n K 7 3 d T X 1 0 8 7 d + 4 g u 9 1 O T q e T c w e d a m g h j 9 e v v + E l Y s H 2 2 Y W X h F o I m Q W 7 u Z H N U n G W m y a 9 N t p R 4 q H G x i Z 6 h R t z I B C Q 5 P f 7 u Z E P 0 e P H j y k n J 4 d S U l K Y S M X y + d n Z W b p 5 s 4 l s q X k 0 7 K i X u n g x F 5 i l + o w O y s / P 5 + 9 o p P 3 7 X 6 P h 4 U c 0 M N B P W 7 d u l Y a f m 5 t D l 3 r z 9 S d C q M v 3 U + V a P w 0 N D V N X V z f V 1 F R T a m o K k z u d i e n Q R y m M j Y 1 R Z 2 c X E z 1 A 6 w s L h E R F R U U 0 w i T L X 7 d O j k e y M d u / v d Y i x 7 1 E d N g + f 0 m o q M h Y V 0 d e f z b 5 f D 4 h z e t 1 b n 6 z B + T t 3 t f X x w 0 5 l 6 a n Z 2 j N m j z Z h i T y e D y U l p Y m n 7 d K L e C 7 u 6 m 6 F I 6 c t D m R U J B W q c 4 5 y k k P U O U a l o C 8 H Y n x 8 X G W J q M 0 N T X J J J 6 l b d u 2 y v l 1 P H h M D 2 e r 9 V E h z A 7 f o t f 3 V p L L F S 6 u R k f H a H B o i G q q q 2 R f b 2 + v E A g S C Q B x g K a m W 1 R e X i b S r 6 A g X / b b b H Y a 5 + v + s a V L j n m J c L w k V B Q U l e 2 m g V G / S J 4 K e z N t q K 0 R g l y 9 e p 1 2 7 9 4 p b 3 y 8 7 T 0 e L 6 t M 5 d z A p 6 S B Q 1 o Y I i H v 6 X k g D f K 0 q H X h D H m 9 X q l 8 8 e L x t J 3 J F 6 D e B 9 2 U n p F F 0 / Z C k U C R A D m n P H b K S g 2 I + r g Q I J k m J i b I x 9 d Z U z 2 f k C B W d 3 c 3 V V Z W S r m 1 r Y 1 y c 3 K p t L R E X j L n b n X w Z 2 f 1 0 S 8 B q F f S S w h K a n b T u q K d 1 P e Y 7 R C b h 2 p c L V T L q h I a D w i y L n + t 5 L B f H j x 4 K O r c p U u X K S M j Q 6 T T l S t X R R 2 c m X F L A w T Z H j x 4 Q J n u N s p M m a M K l j w g 0 p s b l 0 a m m Z k Z 6 m m 9 Q R 3 c o N e s W U M u p 5 2 6 m 8 + Q m 3 8 T p L c C 3 5 v N x I t G J t 9 s e C W k 7 P D w M F V X V e m a c O B a o T I a 1 b a S 7 a 1 C V g n 7 2 E 4 E D m 2 p p v 0 b K 6 T 8 E g q Q 4 X g V v f A p n W 2 l L W u m q C R r m n J 8 b V T u u s / E y Z J G N T 0 9 T d e v 3 6 C h w W F 6 y O o R j H l I H t h J j x + P y I 1 M T U 2 V B N v K 5 X K K k X / + / A V + m 5 f S b H Y d 1 R e y P V T o n 0 e k g f F w e 8 Y A 9 l F b W z u n N v n e 6 a l p q q / f I G T O y 8 u j I 0 c O U w q r a 2 f P f q 8 / s T h c j v n K y P b t 2 8 V h g u s 0 y Y p X X 3 0 l S F r Y V n d a 7 t I a / n 2 8 N K A C p 6 Y 4 6 c h W J m S U e / o i J t v n F 6 + 9 0 C q f M y W D 6 o s L q X i N i y b d c 5 T m n A 0 2 r L t 3 7 1 F 7 e w e 9 / f a b F L A 5 q O n + F K V k 5 J L 7 4 W W 5 e a V M K D S y S 5 d + p D 1 7 d n F j z 6 H R s V E a n q u i o S k 7 O V j + H 9 / A 0 k r / 1 k K A q t b Y m 0 L u n v N M y q 2 U m Z m p 9 y g 0 3 m y i V 7 e / o r d C u H r 1 G q u h u / h 0 4 v m V 2 L h 1 6 x b V 1 N S I t A X w f Z D A 5 8 6 d p 4 0 b 6 6 m 4 W D l Z U P / w 4 U M q K y s T q Y X r R 4 5 j 7 / Y + o u H x a T n u R Y X t i x e Y U D n F 2 2 j T 2 j m a m P F T U 6 + D X t 8 w E y S T l 4 3 9 q 6 z C H T i w X 4 7 9 u p k J 4 n T J P i s y H D N U l d E v h v 6 m z Z v p V K t y S g C s m b F E m q O j t R 5 d E 4 K X 1 S + X f Q 6 8 p E t d q T T p s b G 6 E K D d R Y / Z T s n S R y m g s V 6 9 d p 1 e 2 7 s n K n H g P M B 5 r V u 3 V i T i k w K 2 I L 4 n K y v 0 + 7 e a m u m V V 7 f p L Q W c Q 2 t r K 0 v M + i D B 4 I m E 0 8 L n 8 9 P V D q U S v o h 4 Y Q m V V b S L X A F W Z Q I + q l 3 n p X Q t m Y C h o S F u n O u I m 3 t Q R c O + B 6 N w H R O 1 9 D t 5 H 4 M 3 c t l e s Q / / S L t 3 7 Z D j P H 4 b T X t t d L P X R f 6 A + v C 6 j A D l c f L 4 b F S c y + T o S e H v k 1 3 k t P n I O X 6 P 3 N l b Z d v h f k i 2 x 7 f p + P E j s g 1 3 v N f r E Y k Q D 7 7 9 9 i S 9 + e b r U Y m 3 G C B p v v z y a 1 q / v l B I D F U T a m 1 h Y e G 8 7 2 t o u E G 7 d u 2 U M v Z B x X W 7 P b R 2 7 V q + T h / d 6 B y U f S 8 a m F D X X z h C p e X v Z B v A z w 1 o l k 7 U T g t Z D J m Q n z p 1 h g K l 7 8 g 2 P G s 7 y 3 w i a d C k 0 K 5 m m B g X 7 o f c 4 C B d f Y F P 9 o 2 5 7 d Q 7 N t 8 u y k h h W 4 y J Z g W 2 A m y H w B V t U J f 1 k L L T 7 N w w 1 0 i j 3 b C h V v q x d u x 4 V X 4 8 j R u 5 6 R O K B u U o + Z E C + X u p c E 0 6 F W b N 0 h o m 8 1 K A j l 6 o u p G q p C m j Y x l E h 9 v e 1 C H v Z 7 t v D Z / 3 8 K N H Y m d d u z 8 k + 1 4 k 2 L 7 4 4 c U i V O r a n f w m 9 U v D Y y u B j t f C u A 6 R y c 9 t D 9 E L r 1 V 6 6 X K n 7 r + x N C p E I R y u 8 Y S p d g D 6 k F 4 t 8 V H P i I P 6 J 8 I J B W d A p I c t G m D k 5 4 5 d E M K k p q R S T W 0 1 X b v W Q F u 3 b h b v H g A H w d j 4 O P X 1 9 o k E q d Z 9 S Q Z X r 1 6 l 8 k o m 4 X A h 2 X U H r o N V y 2 O s d i 7 F s w h A r U P U B z q r r Y C T B r Y T f h + w k g r 3 s L O z U 4 7 J y c m l z o k X y 6 1 u + / I F I p R r z U 7 y e B S Z x K C 2 B + h o j V v 2 g T z j 7 l C L 2 1 f l p U u d K X o r B L z t R 6 Y X 7 m 1 4 p d g n N t F D l l S w l Z a C y T t / o s 2 b N r J 9 U k d N j b c o v y A / G H U R D Q g V 6 u r q o r 7 + A Y l q y M 7 O Z E I 6 q e N + J 4 1 n b K e 0 7 A J 9 J K S o n 9 b y + a O P y o p x l q q Q x J E Y G X l M 9 1 r b a d 9 r e 3 V N C C A O J B l U Y w M Q C g n 3 F s T v 6 L g v 3 Q k T r l x 9 x O r H C 0 M o k M n t 9 g m Z 0 B i Q 3 q i b k Q f f 0 t Z D f b R R j s P N S H f N U W 2 + n 2 7 1 q T c / X s B p L I H 2 V 3 n o d I R k e l o 4 + L t n + U c h 4 X I D D 2 h 9 d o B 6 W f o g l g 6 N 8 c c f r 4 i L / E n R 3 O + i f s T 6 6 W 0 D c 0 1 Q X y f H R 6 i 4 I I f 2 V k C 1 V S o t 7 o H X 6 6 W p q W n K y l 1 D d w e c N M U q 6 4 T H T m / U K 8 8 l y I O Q q O 3 b W R 3 V Q B 2 A + 4 x 7 i 9 T e 3 s 6 k y p P 6 1 Q 4 m V M O q J 1 T K 2 h 1 s M 4 X I h D d o x s g l q i p f z x J g P Z 1 t Z 5 J w Q 8 A + Y M t 6 P 9 3 m B m Q A p w L U N t h H a G z L g a 1 F P i r O m a 8 O t b T c F a l T V 7 e B 7 n d 0 0 r Z X l L P i a d E 2 7 K T O x 6 y m M Y n g O L E i M y V A U 9 0 / E B U d 0 j U h + H 0 + c k a E L g G F W Q E a 6 G w k / 3 g X v f r q N i o r D T l N D K l A J k R h 4 D s 6 u 3 t p 3 K 5 c 8 q s Z t i 8 v r W 5 C p Q q Z Q m r e z l I 3 r U l X k Q 9 3 B 5 3 U M + q k L G 5 Q E 6 y i G a D k Z L v D P w e S q b p 4 g c + a j 8 z x 7 4 G o K U 6 8 8 V n V S p l j C T R L e f z 7 6 K M y w G + 4 u Z F D K g D 9 j 6 d o X X b K v B i 8 p 8 W t / h T a W O B V L x A L T t S 5 6 W Z D A 5 X X 7 6 K b v d F j D q N j j j / r E S l r S B Q J x B r C l e 7 3 + 6 i 7 f 4 z G + Z 6 u Z q x q Q m U U 7 K D J S U W m P W U z l M 2 2 g 1 H 3 Y O O g / w f k e j w d / p B f K x 2 j r I z U e Y 6 H h b C 3 w k O 5 a e G 3 8 v v v z 7 O 6 d i h m Y 7 M C 9 h a k 3 w Z W N R 8 w y e F V L M l d f o M e o U R 3 e i Z o w l 5 O 5 Y U Z Q v Q 6 t q 0 w 7 A R R G K Z D G R 3 N 8 V 4 / p N 6 R G o 9 c J + 5 r V q q 6 D + Z e G 1 I h v 9 1 y j 2 x r S 2 T / a o Q 4 f l Z j y s z f z P r / r J B p d + k M d b U 2 B R 8 w A D I B V j I d 5 U a R P X K O c j J T 5 c b E w Q M B h k p E k k l B G e n x o J T J A z J 9 d y + N W l h y 3 h 5 w 0 c 2 H 8 5 0 i T w t E j R / d V U 2 H q 6 f I 1 3 e J U m c 6 6 M H D h z Q w M C D e Q w N c / 5 t s K 2 1 e 7 9 M 1 s Q E V s q k P f W t z 8 m I w w L U j o c M X Y 7 m Q i s s 3 U K p X 2 2 C r M X 1 1 6 U a 0 l p D U s L v S K Z B a J 2 9 E E O p o 1 b i 4 e Q 2 Z H k 3 Z q Y E b K 7 a h f u 0 u 8 w b J 8 8 P F S 3 T g 4 H 4 x 5 g c m H P K m X g w I f D 1 Q N T 8 a A m O X n E 6 H x N 4 t B S d Z M u h T F b z B K l m 8 5 F 4 q o A a j w e N e e D x u e v R 4 h E p L Q h I E q v B l / f K J F 6 l s f l q j Q / A M x J 4 S S e W j M 6 0 O q s g b I + / c w t 7 S Z I Q 9 O s 2 S O 8 2 l 1 c u D Q 2 M p y / X L w D 9 D J v w F m d K c A e l P 2 l M e I h O 8 W r t 2 q 9 5 / R E C M 9 9 0 R h w T e 1 E g n d F w e 7 C u o j 5 m s 2 u C z 0 c g E Y K w U o t K X C i G Q L g M g m P X N v 5 y w j o F K S 0 u n W 7 d u y 7 b B 0 O T S f 9 f j h y s + d A V G S q F f D K k w i 6 j r E f / B I a s s r b p X h C t v e 5 B M S M V p j y V 0 B g C n T r J K V b n G T 4 e q P e I 2 t g K d q K a z s i T H J + r O T p Z e B n A k w G V 8 f I N H h p o f q P R I 4 4 8 F N K L W t n a 9 t T T g d 6 y O i z u s A s K m Q c f x s 0 R W R k b Y y 6 f j U c j b u R R c 7 g q F V y n V j w n F y c H 3 p H I t n D V 2 6 h 1 e m u R L B q w q G y q z c L t E Q R g y H a t 1 i 2 2 A B o K 5 H P C m 3 1 r k Z V s l u l 0 A F / X 1 h g Y p 3 2 t t k y j r p w E a U l 5 e r p z L k w A S 0 Q q o n 3 e H X O I C X 2 7 g H O / e v U u 5 L F V x 3 g D + F m Q + u W P k Z K s i j C I U p J S S V N n p / M 1 M q D l + n 0 9 O O O c 9 x 2 R O / A 6 M V p 2 E y e a g q a m 5 o H s c m A v 4 q L y q V o i E R r i 5 w E 1 F 2 b E b S H Z W F p W V l s o w c w w P X w 5 g k C F G 9 s Y L 2 C v W M K X 9 p Y + 4 M e o N D f Q n e Z f J A Y i X D a 7 3 u + 9 O y T D + b V u 3 6 D 2 q g 3 d o 6 s k l I i R U w w P l + o d D Q t Q + S a z 6 c Y L U G p n h J i i P y / I s k z i t G h v K n r 1 N D F + Q C Y 0 E 6 U x 7 J g 1 O 2 G l H q Z e O 1 c z Q + u z 5 Q 8 Y j g b g 1 j D H C R C v L A Y Q D w T a L F 5 C e 0 / p w f A 7 X t C m j n S Z v / 4 k m x k L B p j 8 u 0 V F g B e 4 N h r 7 f u H G T z p + 7 Q D 6 / T 4 J x 4 T a 3 Y o j v 3 d N i e M o u n l T 8 p p J S i l Q 2 S Y p U X Q O r 5 7 3 + 9 H c s A Z C e / y o 3 P t X f Z M i k H i B R W d 6 s O B b Q g C J n + 4 k G P H Q M t F s u Y M A e x g s t B k i D b 2 8 T + W d G q K O l g f 7 9 3 / + D W u 7 e k / P B 4 L 6 f / e w n 9 P O 9 o Q a P j m D Y g 5 h r A i F B 8 Q I v H B D J 7 X H L 6 O I j R w 9 T Y U E B b d u 2 h R o a b u q j + H z 4 O + 8 N L 0 / H 8 r W e F J p l f T V c 9 V N l E G q O 0 8 O + J 1 O L E w 1 J T y i H K 5 2 m p 5 W q B x J Z Y Q J f U Y + 3 Y j y 2 D J w S g 0 P L N 5 Y H 7 v r e v u g D 7 n B e k 1 N T d L f l L p 0 / 8 x 0 V z T b L f H o Y d v 7 7 3 / 9 W 5 t 3 L Z Y m J c 4 8 G X O 3 1 B y n 0 Q 2 e q d A X E A 0 z M U l S 0 n g r y C 8 J e M P D w b d m y S Y Z + Q E W + w N + 5 n D j d l i 4 2 I A g E I h 3 d 4 F M S C p K K 6 x B E 7 P Y k P 6 n w n k j u f x l 1 o h Y Z q W T S p k I f u X R 7 u X 3 n D k u K 9 J g N M x I S M r R M M G 9 l Q + Y Z t 1 v G C / 3 t r 5 9 R 8 + 3 b E u d W V 1 9 H b 7 3 1 h g x 9 x 8 Q p C 0 l S h A k Z Y F i G A b o C o s 1 D C Y 8 n p D M m i 8 G E M t 1 d P Z Q b o 1 / M l Z J K k 2 u P 8 v 3 T F c u M 0 2 1 p f C + 4 0 f F z c H L L S 2 e t W h G M n w v b w L 0 D A e u T T c 5 / 3 1 x p f E a 3 7 9 n D m Z Z L 7 r n S o O 1 k G m 1 h l l + G U A A Y Q l B V p a b B i g c g Y 0 t L C 2 3 e v F n X P D 1 u 3 G y k W T 5 H O C c w 4 S S G q k N y x X t O k b j / y E n t n P w + L z l d 4 b Z e f m a A t p d 4 5 R o G B g e p a P 1 6 m X M v L S 1 V 7 E I E 3 p p 5 I y K x l H C j J 0 V F n o 9 q 1 n q E 6 H h u J + 8 6 5 D p m O f n 9 X i p c Y 2 O p / O S O k J V G U h P K l v U K N x B + G B b b K c U R k L g y A N s 3 G 5 t o O 6 t Q 8 W K c 3 + b o L 8 n K C p 8 k 5 W m A q b o C f C 6 w V Z Y L a I y f f 3 W a M u o + j E r M X f m 9 8 o L B X A / x 4 N 6 Q k 7 p H l t 8 d P x 9 z t L 9 8 h p w 2 E G i W C W U X K T 3 L Z A K x A r N e q q 9 + t q R + l k h a G y o l q 5 T f c u F O C K R t W j K h 3 N z c v C Q y A S 6 W H B i D F A t 4 w 9 + + f Y c G B g a D k 0 T i t x Y C v G c Y j L d c w D i p / / e n P 9 M b x w / Q w W q W U v w U T a Q 6 w N o U n e / M j C v k C a e O + M H n Q y b A R h f h o d S 2 1 L 5 K T B 3 A q p J R / b h J 9 v T G 7 i x P d E B 5 5 S z 5 k n d u b V i f k w G i x w E 0 e s z / v V R g 7 u + s 7 C w 6 f / 6 i z C 0 B S Q A S 4 b f 6 B w Z k N l h 0 + O b k Z I s K 1 9 b a R m f O f E / f f v O d z A G B a Z n V T L K K a P g c Y v o w 3 8 J y A f M 9 f P D + u z I 7 k Y k j t I 7 T g u q W k Z X L b X Z h k r j 5 M 3 B A P H / Y Z A g J i J S R o s j E f z g h t 9 P U N D r Z w p 9 3 s i T b t 1 e b k k 7 l y 1 h X T 2 M T j m C I k Z F O e D N j D n J M E g l P 1 t P i 8 u U f q b i 4 S G y P 9 r Y O q q 2 r l T F K 6 9 a u 1 U e E Y M i D W V 6 R O j u 7 h Y B 2 b i i Y 7 A T n 8 6 Q 2 U y S 6 e 3 p o 7 Z o 1 Y d N 9 t Q y 6 1 K x M X D Y P F P N f R J v C D L j Y m T p v 0 p h I Y J x T m i t A U 1 5 I j u W D u l c + e m W 9 m 3 J S P H S a 7 S h M 2 y a 2 F K t + S B k p s 1 R Z E d 4 v l g x Y 3 j v 1 n D D t T p H G i w d j x Z E a N 9 2 5 0 7 I s Z D L T Z G G 5 F x j 1 h w 4 f F C L d a b 6 j j w g H y A J H A 9 Q 7 x A 6 + 9 t o e + u g n H 9 A 7 7 7 w l Y 4 2 W i 0 z A 0 B C i 2 J 0 s O T 2 y g A B m s k 2 d a q V C 9 x X a k n W f 1 q V O y X G 4 O 5 F h S g M T d l H x F i M T g K H 5 y 0 0 m A 3 j E b v b C o W L j 8 7 T R 4 V q v u N C N p J q c W T 5 P 6 / N E 0 h E q J b N A b C e r Z E L C J C N z b N B u 2 q T m h n g a X L l y j d X F L f N G z G K 7 b m O d L B Y Q L / C Z g Y H l n U 6 r r L R Y p C B c 4 Z h g s 6 O j U 5 w o m N g l J z e H R t r P U X 1 a K 9 t 3 A e p 8 5 O B 7 h X u k X O s Y t 7 Q Q I O G f B 5 T d x K p f R z r z x 0 Y d j 1 x U n K O m V E M 9 S N b b r 1 4 M y Q S 8 E j h L n u S 3 r w + S C Y C a B 7 x W 4 a U z Z 8 + J w f 4 0 g I t 7 + / Z X Y o Y e I Z Q I K u V S k M 2 N H R J 1 u Z C b m 0 e n T p + V c C G s h I E 5 H b B Y G p b S w Y j b 1 1 8 / L k G 5 7 t a / 0 Z r J S / R p g 1 t s p Y U 6 f x G B j y E q u J 8 Y p v / M I M 8 N S T 0 4 S C p U 9 U 8 4 Z e S w k u R I d h p + j G d p t p M j S X t M l u R 0 p p D X q / q b j G R y 2 A K 0 I e U u 7 0 U g a p l M c o J V / p 6 k A W M u 8 4 3 8 l l 8 o j g 8 P P C 8 v f J 6 6 x V B c U i x r S S 0 X 0 O Z g 2 2 G W 1 l i d w I h J B N F q a q q o t g g D F t U L y A o M X U d H M Y i E x m w Q O Y n L s g L S R 5 + K k A f / O c e / R 9 N O k V Y q e k K d g 3 u G S Y Z j k y T x m U e p T d D k y K k L k g l v g s z U g A w 9 R 8 c t B h F i t l K E 7 W D e B H j o 4 F 2 L 1 p C i A b O h Y v 4 7 e P k W A n 5 / Z G R M b 8 U H R D 8 g 5 G e 5 g K D Z e K I 5 e n p 6 + A k 7 y d t / k + y z k 3 I b A X g G 0 V e H B M d D J N A x / C w B s v D r U G 8 B f B J c d 2 c Q K r Y i F 7 b R P O 9 3 P Z L d y Z K S y o a C N m c I h W B L L C y 2 v d Q r 0 e H o c 4 E z o L 9 / g A 4 e 3 C + h P H g m m K t 7 b C w 0 V 0 I 0 Q E 3 E 4 4 2 M t o 4 G S A S 4 x O M F l r u 5 e P E S Y Y G 2 5 Q C u H / F 2 8 B w C C J C N h S 1 b N t N g f x 9 1 d X f R k Q 1 z M m g R N h L c 7 J B O s W D m Z H 9 W M B I J D y g o p V C v / 4 X q b e R e f E q L h E L S 2 F A 2 u 4 s b c k j d A 6 r X I n x l l v b s 2 a 0 e A A P z I h h g V t N 3 3 3 1 b O m C x L A s M + U j g u 0 D I 9 X p U 7 2 L A 7 + D 7 4 g U k 5 x t v H B c b 5 0 m A 6 4 U T 5 N G j x 7 K N K Y 6 x c I B Z e h Q k i Q V M 3 4 w + s 3 f f f Y e + + e Y 7 u X 5 j c y 6 E Z z X c P g y W 8 z A k U h u a T M E 6 v t 9 j e G 6 6 L s F T 0 k g o e 1 b 9 P F d 5 9 T o / N + 5 w 6 Q N X s h U I x C w r K 5 V l a T C t F 1 z Y c D U D k E y o O 3 D w g G z H A z R K T E I Z D 9 B P 1 t T U H G z 8 S w U k 4 Z / / 6 x O 5 R o w 8 B n D 9 p u 3 F C 6 x C D / d 9 c / N t + v S z L + S a m 2 / f k f 4 s 3 A + o h o g O M f f 2 S e a R i B v 8 G + p 3 z E V Y L s Z y Y S C V I d q 9 D v U y S Q a g 3 1 G u I 9 E T t 8 3 g A 0 c u D Y v L 4 + M T w X o g k l A G 6 L f B w m k Y n o H h 7 R 3 t H e K t O 3 b s i L o J c Q L q F l b E i A c I S 8 r M z I g 7 y j 0 S O O c 3 3 3 p d n C Q t L f e E z N + f u x C c 9 2 I p g P s e k h w R F l C J s Q x o H t t 2 + G 4 4 M N Z b O p 6 X M r 7 q S Y F f i P w V q b M + d E 7 4 p 4 Z 9 J E d K G g k 1 O x v y 7 A G Y + g v A W k b x A g 8 L a l A 5 S y x n i k s k 1 1 K A e b 7 r 6 j f I 9 8 Q D O A 4 w D 9 7 T A L + J A N e 3 3 3 6 D r l 9 v I A f r b E s 9 b y t k 6 A Q T F c N Z Q C R 4 C u / e a 5 P 1 c 5 8 L o t 0 7 V E m 9 2 m f + i o T S y e 1 J D m M q K W y o 1 L W b w 2 w n A K t g d H f 3 P J E 6 h S V a M j M y l u x a R w w d h k P E C 0 j P n p 6 H Y v c s B Y g F h D o K b 9 6 1 a 9 f l J Y A w I 0 z K / / B h n z 5 q + W A W i 1 t x 4 H E L F J X 0 4 5 c / T b c w 6 t l U J G 5 K C g n l d q s B e k Z C G c P a 2 E J W 6 F 2 L A m / p p R A K v z 8 y O i K f i x e Q n i d O H J V A X e v L I B b g e M D s r e f O X 6 Q z Z 7 + n r 7 7 8 m o 4 e P R K U i C D V i R P H R G o t F 3 A P r H 1 Z U K + e N X A 5 + B n r T 4 W e G 5 e w I R W 6 w P 9 n E Q e V B E g K G 8 r v D 6 l 6 w O 6 y G W r E 2 k m s C k U 2 V I c z P o M a D W k p t g g c B I M D g 5 L H C 6 h X c M W n s z Q 0 T g U A t t C N G 4 2 y M B n O H 5 L o 5 K k z E j 7 0 2 W d f 0 q G D B + i d t 9 + i n 3 z 0 o U y W a Q B H A q R k C q u r y w H 8 N r y Q V m C 2 3 G c P f q h x Q r 1 M T G e w c s g k c k p 4 C Y V R u X j w J g F 9 X f d k u H i 0 I F h r B P Z C a G + / H 5 e z A I 0 d j g 5 0 F K N v 6 z / / 8 0 9 L m g 0 W j g 8 n S w B M o m n G R D U 2 Y c X 1 K l b r v O J x w / C P k u I i c q W k 0 O 8 / / g 2 T U F 2 D 1 V b D t T / k 3 4 V N F s 3 9 / y T 4 / I s v 5 7 n z M Q X 1 8 8 F i E o f V v t D l g 0 r 8 U l q + z v F n B d u p h j u L X d m K I n X t J h o d V Q t 3 G b V v U 6 F X J t c H D M k M s P Z r Y W H s P h + M b c K b P j c 3 h z b U x v b W 4 b j G p m b y + b x s b 2 V S d X W l R D x c u H C R H g 0 / o m P H j 8 r 2 Q s A 5 / + X P / 0 2 / + v U v 5 d x B S o w I P n b 0 c H D l P x w T G Y Q b C 2 b Y O D q v 7 9 5 t p Y M H 9 4 l j Y a m A y u h 0 O S k 1 I s Q K Y 6 q s a w c / S w R Y Q 8 A a x 0 i Y H g A a w 6 w f c 9 G j j K E c o V G 8 P k y n 5 n N L Z / S e P f F 5 W F c K C S + h r N E R B j l 6 p Y t I M g H w X k W r R x 2 c G B g g u I O N e 0 M m v O 0 h R e A 4 e P T o k U g f S B J I j e 2 v b h P 1 C w t G G / L s 2 / e a y P Z h 3 d G 6 E O 6 0 t N A 7 7 7 4 l k g Z 2 C s Y w v f n G C U p P z 5 A 6 p H j J B O B Y h E Z h X V 2 s E n + W p V s 8 d i B I i O v H U P z 7 r G b i H k W S C c D s S S u H + c 8 s C J F U N p p J g r C J h I / l 4 7 Y Q B B o F U u S c 5 F b A a R A Z y Y A x U n / + y 1 / F R k G n r D H C 7 9 x R N g k a 2 M m T p 7 l x B k R y g T B v c M O P Z m O d P X t O + q 4 w d C I a c Q H U I + T I 6 / a G S b H a D T V i s 3 z 2 6 e d s A z Y t 2 f t n B b y b B w 7 s k 9 C q a 1 e v 6 d r 5 w E v i c 7 b L / v q 3 z / j c z 0 v / k 1 W V N M A 6 u 8 / D I Q H I c z T / + D e R 6 z 0 q x T g P q Y 5 o H 4 m W H H / 8 5 3 / 5 1 y j 1 C Z N m 7 e u Y V O F D 3 a v W z o Z N p G + A Y x C 3 h 1 l 9 j D c O U g k k K S s t C b 7 h D d D o E e + G x g m i w f 4 C i d J 5 O 1 o U N 9 7 0 o 6 O j M u A Q c 0 9 g f V k E 5 l q B I N h z 5 y 7 w d 6 b S 5 s 2 b w u w 0 / A 5 c 4 P h N n M u l y z 9 K Q C / q o z X y h Y B G C f d 6 8 + 0 W m p i a o X H + X a x l i + v G N e B c I X 3 x M j l 2 / J g M j q y q q g g u q G Y F G u r 5 j u c p n U A k T j J O C 9 q H 9 u C K J s K J c 1 E H 0 f e o 1 U K o i H M B P 1 W U 5 4 s n L b K d J E w 6 f a M l x v s g M e B 2 1 I l j w K h 9 S I h f k 7 V f N W l g 7 2 D o x f S M m 1 7 Z t i X o m E D j f / i w V w Y L A l e v X J M 5 8 C C R 8 J 2 w S Z a y d h P c 9 J g H f K C / n + o 3 1 s v v R L r R 2 9 r a Z Z o w E G c x o K 8 J k 7 1 g q r N D h w 4 s S f 0 b G h q i y 5 e v 0 g c f v E t T b j 9 1 D B F t K p q T c 2 x q u i W 2 1 b p 1 + X w e u S I l z 7 I K e / D w Q X k R R A I L c T 8 3 r 7 R + h g E m j r G j l A 2 l E 5 c D n M N 2 w j K i s K O U D e U R O 2 r 3 z m r K z l 5 4 R M B K I q F t K L s z V W 5 + J L 7 5 + h u 6 c O E H 2 Y c + n l t N z b R t 2 1 Y 6 s P + 1 I J n w d r 5 8 + U q Q T M D O X T t E 5 f q E 1 b / v v 7 8 Q 9 W 2 9 E A b 6 B 0 T a Y R F n r N R u t V 9 w L r L c 5 p 2 7 c Z M U k q S 8 v E w G C X 7 9 9 b f U x 0 S 1 A q S P B J b W h B p 3 8 u Q Z G R O F c 8 h I c 9 G w J 5 s J m S J d C S d O H J d o d E g k o 3 K W 8 G 9 M R + m / a h 9 2 P j 8 y M f B T T C k h l p R 0 L j B 1 8 i 8 6 B g e X b / a o Z w H H H / / 3 v / x r d N m 1 8 s m Z s 4 G l T 3 i E O f D 2 v k q q r K y Q g Y R w n d f U 1 s x z g c N g 3 8 8 E s 9 p B O A b q I K T M r l 3 b u c H 6 F h 3 / Z A X 6 j j D E H n O N Q 6 W D P Y X I b w S X X r l y V a T S L i Z t P O 5 4 A G R o b W 2 X R o / P X O S X R F l Z i Z C m s b G R r l + / K R I Q K i H m j b j D 6 t 2 P / J J A h z F e F N A S E Y 2 B v i o E C j f 2 u q g o J / o 4 K f R d D Q 0 P i 2 P E A P N K L D Y k / l k g q O L p p J 4 v 1 L t Q D s k l 6 h 6 r f b O s 6 g U k z d I k X 2 9 l d V H U 9 p I I S Y I O E j V B A J i b H g 0 Y A h 5 L G i B E K M c y v g n f g U a J y V c O H d o v M W y 3 m p v 1 3 s W B z 1 Z U l k v D h 7 0 D l Q q N + o s v v p I G D U c F p E 0 0 2 y s S O B f Y O y A o 1 D 6 X y y k O i 4 8 / / o 2 M 7 I W T Y S t L X K h z U B 8 / + e S v M j 9 6 d U 0 V v f 3 O m 0 J i k L C y s l J s N n Q V A N t L Y 3 v B 8 O K 4 c a N J b y l c 6 X n + Z D J Q M o i T P F s 8 Y 1 W n n r V s q F 0 o G H A R 8 2 R E a y u J k v h V G q 0 6 M Z J F o w o C 6 z v h p u O t h i g E G N + R g E p U W 1 s t Z a h N U M / + w o 0 S D o r N m z e K r Y L v K C u J P 8 g U v 1 M Q M Q v r A D f k D z 9 8 T y Q T p M h i w G 9 i 3 j 5 4 + K C e 1 W + s k 2 H q I D f W p s J 5 Y T 2 p 1 9 8 4 I b G G 2 M Z 3 f / j h + 5 T C k i o j O 3 z q M B A b E r P 5 1 m 3 d E G M D k i 4 / f y 2 5 0 Q / B 4 H Y Z t g 7 V 8 4 E 6 R / O r O G U h k d o y u 4 P 1 U j Z / d E F d Z 3 g 7 S a S U 0 D Y U c y Y I 0 2 A Q G n P y 5 C n 6 7 / / + m 6 h z 9 + 6 1 i r c L T g k D 2 D F 4 I 4 N M t 2 4 1 c y P M p J 9 + 9 C F 1 9 z w Q u w q A L b W + K L 5 I d e U 9 H J M G b g C C o b / K q l J a A V K j 3 w e S D a o d G j L c + Z i h C N H i I A 5 I F A + g p r a 2 d d D d j o d B 1 / a N h + p c c F 8 Q b h W P l 7 C 6 q p L c M 2 p A 4 r n n 6 t V T 0 I 8 w R B L 8 Q c 4 7 c B 3 y j O U g X S 8 5 q K X / y a b s S F g k d D 9 U t B s 4 N z c r q g 5 U v c 8 / + 0 K I B H K g w x a A M w I E A K C e w a 0 N 9 U z c y U y I 3 b t 3 i i c M s Y C x J s 2 3 4 k e 2 j b 7 9 9 i Q f 3 x x 2 P A J Z 6 + u i 9 9 r D e 4 h Q I / z + / f t d 9 O m n n 9 O N 6 5 h V t l 9 m V D J R E v E C R P a 6 C q i s M E d 0 d E i X d Z k B m U w F X k V I u X i A 3 8 X k n R P T P r Z L c J O X B 8 U 5 i 3 c u q + c I U v D J 6 + c q S e p Q I U d J F l a v q k P 7 U W d p I 4 m W b G c a 7 + q z T j z 4 X P V k F g M I O S b m K H v k n D g G Y L O g H g 0 X 7 n H E w K H z s p w N + 7 V s e z Q 3 3 2 H i 5 c p o X Q C T t s B l D v J N M / E Q M b H Q m x 0 S C D Y O 7 B X E 3 e G 7 D E A a R F M g v i 8 S G L K O Y 4 2 H D e e 9 1 H 4 m K 0 Z G R + n 0 1 Q f 0 i z f D i d P 1 2 E 5 n v v 6 E / v D r D + O y 3 Q B I 2 k 9 / e E B F N b t 1 z Z M D q + H H O / + E k M T i j I B r 3 P Q v w V 2 O H F I f 9 a H Q I 4 R a + f h e a 7 e 5 F 9 0 l H n r 3 3 b 3 6 W x M P / M J L 3 H / C n 3 m w k b f g i K h 5 A M g E w P V 8 7 X q D G O 0 7 d u 5 g N S + b 3 n v v H Z o Y V 1 E T m E H V l b l W 7 C n Y U h i t a i R Z N G A f y I l O X K i P V j I B k B r 4 T a h 1 B i A Z V D 2 v 1 x N 0 F A B P Q y b g 5 o 1 G + u B I n d 5 S Q 9 Q x z x 5 W z J g K 5 N C 1 7 v i / / 7 F / H a 2 v V h O 8 P C 2 s Z H I 5 F n 4 v B + 8 B H q o m l S 7 q h M 9 b 6 s 2 / 0 A G o l N z a R h L t X 0 L b U L E A V S e v W D W w 2 7 d D B r m b p Y 6 J U Y M H E N i y d b P s L 8 y a l c W e M d M q y I L 9 0 f p 5 D P C 2 r K w s 1 1 v R g Q l Q M C Q e K i d U T f Q l w Y 2 d m p p G j x 4 v T 3 8 J z h 0 v B a s E u t n r J I / b T V M T o + R K z 6 a U 0 S Y h M q S p u R e x g H W l n p b g V p h F 7 Z b i 4 F A k k Y K Q x u S o N 7 m u x k G q P r g v 9 k s w E Z D Y s X w a c o M j c G s g Q x p x V V W 1 x O M B + f k F 8 4 4 d H B q S B o S A 2 r q C A P U P D K s 5 I W x 2 u t A 6 K w G h m I o r 8 i d A u v S M h T t + 0 c g h B R H 9 j X P Y v G W T B K 6 i 8 7 e m O j w k 6 U m B c 3 9 E x T I / B Z w a s J m 6 G r 6 i r u Z z 5 J m Z p O K a H b S B b b m Z G b e s G P L F 5 1 + J o w Z R I i C Y F Z 7 4 h 3 L F D Z / F f D I D P x c C b n O I H L x l K Z t t q Y u S q 8 R f E N l O E i g l p Y Q y O H P + m r a J e k R S R H O h j 7 F E C s F G R 4 / s p 8 b 7 E 3 S x h 1 W 4 t H y Z k A T P 6 F R b y O 2 N t + 2 F 7 i z q C S w + T z p I h d g 8 N G C n Q 4 X 1 W C M o l g P 7 6 r J l O Z y / / v e n I l k 3 7 n m d 6 n a 9 S e v W V 1 B l Y T q l Z W S L 5 x A B v V B 5 0 f E 7 M T F J Z 0 6 f p c n J 0 P z g j 6 f j s 7 P i R Z 5 e O s g g e n C t l Q y K H J F 1 w X q z H b m f / w X 3 c U p k J L Q N Z R B L R c n Z o B w C 6 J u B Q w I j a i O P x T z g B h k p A b r 1 O J + y K / a x D R T e q Y n n B F c y V q Y 4 2 5 7 K j 9 B J u Z l O 2 b Y 2 F D x Q E A b u c M T h f f f d K b b d r o u E y M x S E g 0 k Q 7 T D c m F 0 9 D G r k S n 0 k 4 8 + o P v 3 O 6 k k z 8 G q l p p H G 9 4 + O A c M Y N v B G Q K H z Z 6 9 u + m 7 b 0 + K J x R j o P r G l / f 9 O T q z + P d J + z d E 0 L k p 8 5 9 5 9 d b 9 Y f v k W H g I E 3 s d 3 o S W U J E 8 i i Q L B s T 1 j T s k J q + 2 t k Y i C S I d D f X 1 G + j h Q z X C F p E B 0 w s s z x I 5 p z e G N A A / t M 9 J A C 6 m a 8 Y g w a + + + o b z s 2 T n F r 1 v 3 1 7 a t n W r B L d i x X Y A 7 W B 0 b F T K T w t c T 3 P n q N h l p 0 + f E d d 9 e Z 6 f X q v w y C r 3 J X q g Z T T A T Q 4 S Y s D l V b j t h 6 c o Z X m F V F w w Z B A K G Y L o x H / m 1 Y W S 8 Q o i H M l C s g R G Q t t Q M Q R T G D B k O 3 v 9 R o l U g P 3 y z T f f 6 j 0 K g + 4 s a u r 2 i F d s L I 4 3 a j T 0 9 H R J Z z F W c M f Q + w 8 + e I 8 2 b a q n 7 8 + e p 2 + / O S m N H g 3 d d P y i I 9 n M 9 P q 0 k B f E V L + o t J i w B c M x f J 5 p W Q I 0 n u k z I C 0 R b X H o 0 E F K z c g h 7 / J q o 0 u C I Y g h R i h B 8 n A O y n E u 5 S C Z O A W H e a g 8 W l t J l J T w E i q W u m f F 3 U c Z 1 N T H x M r O p j 1 7 9 k g d t q G u d T x O I + e 6 L f w g p P q J U F 5 Z z 3 b S J s p I z x D b B E B A 7 s 9 / 8 V M h j 3 H d G 4 A E x p 5 6 W q B D + p e / / I j K y s u F t G v Y h l p K Q K 9 B Y M 4 W V w f s c i P 4 9 P A A 5 C F o k g R T i D h Q 5 y L r w o m l y o k M b g m a W g m Y r O 1 0 M W I h J A n j e n x z L r r Q 4 V j W 2 X v G R o a o o e G m P E x 0 K A O Y e A U Y H R u b 5 0 1 D 5 6 l 1 t q K n B W y i S 7 f 6 J N J i m 0 S Z L 3 w v o g H L g z 6 a X p 7 3 Z 3 w / r 0 m A k i E E U p A U 2 L Y S x 6 R o Z E K u E v / h z 4 b a S K I l 8 X Q m a k K b X U r j w b i e 5 p F C m v Y 9 P Z m s L u C 0 n P U y F A S 2 C L y K B p B M 7 7 / / n p D N 2 G 7 w N P 7 w g 5 q u G R O e z K r q p w J + Z 8 e u n T Q Z y J T x T k + K o z X R p 6 l e K q R N L w i Q w O R c E F L o p O s M s U K J t 0 W 1 0 2 V J X D b H 6 X 0 O B 0 z / + W 0 l U V J C q 3 x m H p F o p F q I a G p 5 / q e D 1 X N m 9 f J F A i o f g k 7 N P B Y Y g r 9 3 7 y 6 x p w 5 V e 8 R p s h w o L c i m M x d D x H 1 S 5 K Y F 4 u o v s m L p A p E / I M S I I F M w K Z L w n 2 A 5 V M / J Q q w A c i G V G h e X n 7 9 8 k v 9 Z I K G d E r 6 x 9 i V J q O W E 1 9 L z n + q c 3 4 g h i b D K O 3 K P 1 y O N A H C 7 Z 8 J s n N K 8 5 b F b y t a l U G V F O d 1 + 8 H S L o W 0 p W v r M Q d y m l w 7 c P u G M I Y d O Y W Q x Z L K Q S v Y b Y u k U P H a W 6 j Z W z W s n i Z Q S 2 o Z C W i l C W e H x 2 8 l t c a n j T Q n n R M u d u / S X v 3 x C f f 0 D 5 N K z u W J s E / q n D J b z 7 I 9 u L 6 b L l 3 6 g h v t P v r A 0 V i 9 c S O I u B D y K p U q 3 E F k U M U L b R k K Z Z E i j 9 u M e h 9 V r c q m + P p x E Y q a E t q G Q 0 N c D U j 1 P Y m 2 N 8 h a / 1 h 3 q C E a n 7 s 3 G R l b t d t O v f v V 3 d P T I 4 e D 8 F G g E T z M 9 2 E L A 2 r 6 / f n 8 / X b l 6 n Y a G R 6 T f D J 3 R Q 5 N L U 3 E 3 F f q 4 w a o I / i W B O Z D h W o y N 4 S Q J l e f X K 9 K E y G K k V 5 B M w X q o e x h Y G q C M 9 N S o 7 S R R U k L b U I A Y o c 9 Z S k W b j n i G G y / c 8 A 9 G H e K e x 4 q H k F L m 3 B B p D m 8 f x l n V x r l + 1 J M g J z u D / v D B T v q 3 T 8 7 Q z N Q Y 7 a + Y k h A g b n N x o y T H R 7 6 O z 8 j n X Z q k A 5 X 2 V 3 l i S K k Q Y f h P s K y S h S D z 6 l R Z b C X k c o w h E e p 1 n U 6 J o L E s B N v 5 2 + 2 L v X J W F P 6 U G p Y I a g r i 0 M M I n b K 1 / L y A h p g x 1 k C 7 t 6 s p z t B 5 i k 5 e L F q G y V u w c P a z A H 4 L U R / o Z E 4 t 2 U M T g / c p d X a E Z m a m J S o C 8 5 4 3 3 L x F v / v N 3 4 l k j w Z M T I M J Z b Z t 2 0 J X B u J f m g f I Z e L u L f f S p N d O l z r n z 0 c h j R 6 0 E 0 5 p Q m h J i A l X 1 L g 2 n W Q c F H L r F G I Y A 6 V y j I f y B 6 d i V u O g 5 v w e + t X v 3 t e / l p h g Q n U k N K H s a f k 0 M p E u h F J v r 5 U n F I C B b 1 V 5 0 9 R x 4 3 R w w h a M g z J u b T M 0 J L I T F v W Q Z P A C I k c c I g g Z D + 6 0 P 6 S U l F S q L l 0 r r n Q A 1 4 / 7 g s h 7 T K 1 W u 2 U v X W 7 u o d + / G 0 5 q 7 M c o Y o x W P n L k k E j Z S 1 0 p N O m J T 0 k B P 0 / U u U W t A U 6 1 h s c 4 A k G p g 2 Q h k y K Q y V F n i I Q y C G Q I h T n s Q w M L Z W 4 + J p K P 7 y s G F 9 b W l t D u v c / m Z b V c c P z P / / N / / 1 W X E x J z / m n y 2 9 b K g 1 k p 8 k S D 3 e 6 g g V E f Z c y N 0 8 7 t i M Q I y E y 0 W A C 7 r b V N z v X K l W t U X 1 8 X p h Z i O D 2 u Z W B w k H w e Z c t Y J 1 6 J B b x Q / u u v 3 9 H B v V s p z b K i P L 4 b 5 M L S n v n 5 6 6 i j t Z k K N z B h b C P y e x j K g W H 4 d 2 7 f Y Z t v j 8 x f a O b B y E 2 f i 3 u B 6 j S 2 n S r W h D y W f R O O K G O g + P n g E Q m p w s m l t j n p s j x P v n Z s z y K X 6 c I 0 2 Z C 0 9 E K S l + m s j w 4 c 3 E E p y 7 S a / r O C 7 U K C S y h g i q o J S 8 q o t x 0 e S O i U V 5 p k Q w / b q G D 2 n q w u i P V 0 0 b D N b L K Q B h i 5 i 8 B d N H x I p 8 u X f q Q j R w / L f k i o z z 7 7 g n 7 2 s 4 / i k l L o 6 8 K S N p s 2 b 9 I 1 4 c C Q f S x C n V d U S / / x p 0 / p F + / s E Y k Z Y F F i l s i x A h I G k i Y e w F F j Q p f O t q W R n z 9 r v f W K P C A J v I i K K P K 8 j E S S s t I y Q t J J D X 8 P z h Y 7 T z p Z J J T P T R / / / k P 9 a 4 m L x B 5 g q B P a p 1 F x 0 D C t h q m 1 v B I o K N 1 A r q r 3 x H 5 B r J 0 h E w B V E I M N M d M S J B e G e l R U h t a y h a S A v Y V I 9 n i A A O B e J k y s l w g k X X / / I P U 8 C l B 5 / S 6 Z z A b e x 2 h k A q D G R Z s j P h L H N 3 j C 4 g B 3 l 2 N k s C G R I h I q w k i F F x + S t R 4 5 C K W 3 Q a h w i R X K V V k T k X N m X F i b S N T E t z N K b Y I l l 3 1 G C L X S 5 I k F X 8 B G 9 x 9 H D 4 b F g m Y I r M X C A e + / / 6 7 M e G s F 5 q r o 6 u 6 R x r Y Y c P 3 u G U / M + 4 D v g J T a V j J H P a 2 N L B F D J I i F 6 r W x O 3 r x K 4 d r P G F R I 8 D t g Z A X N E S Y W M l K E E 5 C L F 2 n 9 w u J J D e S T U k v V Y Z U m + U X U z b / W q h N J G q K z y J d Y d h 9 A w l N K A D z V Y z E G B 4 C S R V r H n W o Z G v X 5 M n y O A D m v M C 4 K 6 h 3 3 T 0 9 U g d V 0 S x Z g z n 4 c C x m r M U o Y S t g a 5 R X I C o 9 n Y 4 c f 5 3 + 7 U + f y 7 T T C 8 E b M Q b M o D T X L 4 s y R F s 6 y D g Q z S e D x I l I d p t F A l n 3 g S g m x 3 7 J t T T C s b p e 6 l g 1 n G N 1 8 N 0 P T + h f S 2 w k B a E A p z P U w W u S Q S I Q D U G w D Q + W b j D j 3 B F d c a f l H n 3 + + R d C l j N n z t H 9 z i 5 q b + s Q 4 n z 1 5 T d U V F J M 3 3 9 / T i Z n g Z 2 G T u X I R d / g h P D 7 / B L t v r n U Q a / s f 5 s 6 O n u C c 2 5 E w 8 P x 6 J I 1 P z N 2 x 1 b Q I 2 + 5 7 U I q q 6 r H y c e G F t Q 7 V a c l l m W / O d a Q S Y j H 5 L E u Y Y M c 2 4 5 4 d N M E g O 1 i y / 3 F d Y 0 E g N 9 Z R R N T 4 U u D I h l Y y y u F j J Q 5 O l j 1 Z B H d c G B A k g H f f n e S j h 8 7 K q 5 1 X K / V L g N p b t 5 s o t 7 e X q q t q Z Y 5 0 A E c h 5 V I 4 N z A M A / Y d H C I Y N V 4 z M a E Q Z G R m P T Y 6 F J X 9 B l k I Z 1 i v a a + b 0 + T g Y q G I C F p o 4 k R L I M U 1 r L F G S H P U e X S / w S n B J w Q 4 p g I L W G D P q i 0 V D v 9 3 W 8 + 0 L + e 2 E g K G w r J N d u d 8 G o f V r O 4 1 T c / y i I e G D K h k R Y X r Z d + I 8 B K J g A k w + y 3 s M c M m T C N 2 X f f n q I a E G z r F p m s B c 4 O N F 4 Q D J N 0 o h y J W G Q C / D G m B c P 5 e b A q v 7 z U d B I C q V z K u s 5 6 D P b D 2 2 i O l z p N L q X m o a z 2 W T 2 A s K H e f R / q X n h 7 S N S U N C o f H i T E v l X d s 5 I r U Y j W P 4 H B j U u / r Z B Q P 1 y 8 J G 5 0 u 8 M p 1 x s L u F Z D t O b m Z i E f 1 v L 1 O X J k 3 g z s V w R S 6 + p i P V 6 r W x 7 E x 9 R p C + H H r u g v B k w b J m Q Q Y i i V L k g a U w Z 5 L N t B s u m y S c H P C Y F Q Z 0 i k c 1 w D 1 2 d l L z y d W y I h a Q g F l G Q O B 6 V U o h A o G p r 7 l 2 5 L 4 b r g 8 c N K G 1 s 2 b 5 J R u o s B H j 1 M E 3 a n t Y c + O d t G U y P 9 V J P R r 6 Y 0 Y 8 I d O 3 a M 7 t / v l n k D D V q H n H S x E 7 M 6 L Y w Z v 5 0 b u 9 7 Q A M m H J 1 E P o l i k j d U + M r l O 4 W Q K e f G U n a T I Z O q C C Q T T 0 q m i s k T / e n I A y 5 V y 4 0 y O N O G e k o Z n V f 2 s x E o U k k W 6 m e M B Q p Q 6 O 7 v i v g Y 4 H m A r 7 d y 5 k / b s 2 E Q f H K i g 7 M x U t r G 8 d O H 8 R W n Y 6 e l p M t g R L n s A U y d 3 j U R 3 Q k S D 9 S r w f U D L o P 4 8 b x s p o 6 Q V E 0 O T R r Y t x F L S J 1 Q O 1 Y F A O h c S m a S k F P I T b x 6 U Z 5 8 s K W l s K J O K M t l Y 5 j M 3 K R G R n r J 0 Q k E l K 6 s o j 2 v o B x r r v Z 5 x C m S U E l Y m x E o k 6 C S G V M N c 7 L v 0 C i O A 9 T 5 9 3 x 7 / E j a Y u j o y v h a / 6 5 v V 0 k h I Y y G I I R i k l S E J 9 s t x I Y k k u X w O 2 y o F Q 4 5 A J v Q 7 g V B + P z n k B J I r J Z X K B 7 h 9 w / M I Z X L A W l 4 J p D r n a H f Z k 4 2 q x Y j c k T j m R D 9 7 q Z E y M r N o W 5 V y Z E Q C g a / W x Q o A L J b A b T 1 u W M e E g U B K k o A c I A w a f j i x Q K J I k p l k P q s I x L k Q B 7 k u a 6 k k S 3 9 y 2 T g j f v c / f q 7 P I H m Q d I Q C 2 O R W h E J 5 h Q k U C X j H E D n x J E D o U m P T L Y n x i w W E K d l 8 U 7 S 1 O v Y q 8 1 i q x z p z b c + o Q z q e 4 w X O 3 n T 7 G D I F c y G G I V W I M C H y G N V P l Y M k s u y X b S G V T i C T J p a K 6 1 P S E U u l J h t s P 9 z r W r p + s s K w 2 + w 0 O I m g z 9 A D B 1 A 2 s J a f N / Z X e i k r N X b H 6 E K A x w 6 x f 5 i f H H 1 J t 2 + 3 0 B B L G 0 R Z g 2 i l Z W U y l V i s + D z A 7 5 + l v / 3 t U / r J T z 4 Q N / v 5 j t S w I f z x 4 G i t m 1 x s C w o R 5 B 7 P 0 e A E U W M v S z r U g R S S t F M B J N I k w b a o c Z o k S o 1 T k k c R x w T C q j 4 o N e 4 J 6 0 B h m I Y K h H 3 7 v a N U V q 6 m b E s m J K G W C r I E y M Y P 2 Q i n R J N S D 8 a e X P A j C g J O B K x w j 4 X h 3 B 6 3 R K d j J c b X X t t L B / a / t i C Z A N w f z B Y L M g G I x 1 s q M I A Q R A q l A N 3 q i 0 I m E A l J l 2 X b k A y k Y v s J x y o 7 S d W Z f i Y l m R T J s M g a h m i g D o 2 y n M l k n n d S p U v 3 u p N O Q g F z c y y l J v L I Z n f w w 1 B v U V W / 8 l I q h e 2 o W H P g 4 Z w w J w W k T R O r d 4 g I x / l 7 v W 7 q 7 e 2 X C I i c 3 B w 6 c v i Q H A / 3 t 1 n p H n 1 K m O K 5 p K R Y 7 K R Y g G O j q 7 u b N m 8 K D f P A m r z D U / F P a Q Z i n K i d 5 o Y / x 2 Q I 0 P U H T h q Z 4 n o h B U g F s h h y a b I I U f S 2 I Q 2 n Y F Q E y A O p J L k a p i G 5 G a Y h E s p N P / / l e 7 Q u P 7 Z K m 8 h I W k I B A 2 N 5 N C e O S m v f y M o T K j N 1 j v a V z 8 h K G Q h 2 r a q q o N G R U S Z Q M 5 V X l F F F R Y V I G Q z H A L k w W B F D 5 2 E f P X j w U A Y l x g I C Z U E q T K 5 5 + P C B Y I S F F V j e R w 0 d C e / L w p w Y 8 U A I o 8 l i t 6 m Y P L O t S K S I Y 8 g V J B T n q F N O B Z C K 6 7 Q E g t o 3 n 0 w 6 3 E h C j t S 4 J 4 d t j v 7 4 T 7 / R Z 5 J 8 s F 1 q T V 5 C A X 2 P u d F w g 8 T k l o l C K j S M N Z O X q a 6 u V l Q v S A z 0 M 8 U z i B B r Q H 3 0 0 w 8 X V W N B v r N n z 7 F 6 u J H V x F S Z + h n X i s 7 e g Y E h 2 r H j V X 1 k C K f b 0 l j a 6 I 0 w 4 J 7 p E g i D e w i C C H l Q h j p n n B J M D k O u Y A K R F K l A H p T D 1 T o l n a L Z T r N i O 4 F U b i 5 7 6 Q 9 / / C W l p T / / F e q X C 6 y u J v c / O 7 / R 1 A M P t R R r Y 1 w J + 8 r F D d x T c E Q m T k E n 9 F L m j d i x c 7 t I r c U A 6 Y b A 1 7 y 8 N b K y O x b t N g G 2 n Z 2 d + q h w q K X l D N S L R y W 9 L Y Q J k U W V F Y E M c a K T S Z c 1 m Y L H C q l Q H 3 J K q D o l q V S d C o Y F y T D s B J 3 R 1 u e b b P + S 0 m 1 u R d G a C X 6 I 6 u 2 n W 0 Z C A P M t Q M X y L 9 H Z V 1 S 0 n r q 7 1 d i o x Q C S X r p 8 W Z Y l R W B s Y W G h j L v C P O x Q N 6 3 o H 3 e E L T J t S I S C k k j I u f F z G S Q I V / E U Q Y J 1 O s m L T O 9 T S e 8 D W X S d U v 9 0 H c g E E j F 5 s C 0 q H 6 Q V l 2 0 U o I / / / h d y b s m M p C c U s D 7 P r R 4 Q J 2 k k j J W W U g Z n W M 1 a y v z m i H i 4 f / + + 3 l o Y D Q 0 3 6 P C h g + I Z t A L R E r C j 0 F g B r I 1 1 K 8 p c g w D u l i K S I k M 4 S U I E s h I p n E A x y p o 8 S g r x s + H 6 k D d P k Q m S K c C q H 1 J l V T k / J 3 V O y Q w 7 v x q g C y R 1 c r m w T C Q e o n o L c g v h H e F Y S V J h 4 s x 4 I 9 A / / + J L W Q 0 R j X I h Y F w U w o 7 Q G R w N W P c X n k R I y S i 3 g 2 E k k y J Q J G F k O 0 g y U 1 a E U c c b 8 i D x P p A H Z Z O b J M 9 E P R f Y T c a e E l s K x G K C o Q P 3 r f e O z n u u y Z h W h Y Q C y t d j 4 h D 1 g P C g r D a V w U q S q q k v h e 4 O L j 5 W q r a m R h w Y s L 1 i A Z L n + v U G 2 r B h g 6 4 J B 4 J m M a V Z 8 6 1 m y r C F F q 1 W 9 p I h i V L t D G n Q + K 1 q n h x j J Q e X D e m s f U r B 8 C F 9 D H L c f y E Q C K P r Q S Z D L n T i G t s J x P 6 H f / q 1 O s F V g K R 3 S l j / F e S h E W h S c a N T p A p / P a 8 k q R A C d L l r 4 a E d m M R l o S H r A A Y U b t x Y H 1 M 6 4 f N Y F X 5 o + J G s I q I k k S a L 5 K r h m z q 1 H S K G O U 4 d a 8 m t + 1 E G m f R 3 C W k 4 t 5 L J S C a / P B O V 4 C K X M i Q U p z 1 7 d 5 A D X t p V 8 m / V S C g g K z 3 A D w c P G w 9 S v x H 5 4 X O L 0 k c o r C S p J j x 2 e r z A S o K Q T p i k x d g / A N Q 7 T E F 2 8 u R p u n j x B w l H i t b / Z H D w 4 H 4 h E Z w V K a l Q + b R 6 p 1 N I K u k U I Z k U a Z g k s q 0 J I 4 m 3 h S y W O p T N t t z 3 U C 7 q n V U y G T V P 2 0 5 w o O z a s 0 2 f 9 e q A 7 c f 2 B 1 E 1 7 G R G W x c 3 H B u b h / z m c 9 i d n G M M l U N 0 X M D 0 W a 0 U s D z n 0 d r Y 4 U A Y I I g Z X + G 5 w 6 x I W M R t a m p K I i Q W Q u Q 1 Y V v Z U O q l o g j F 5 E E O l U / K I J O p V 4 Q K e v y Y J D g W 5 D D 7 D L G E c E I k V a c k U n i u b C b k I J P q w F X z R X j I 5 X T Q P / 7 z x / p M V w 9 W l Y Q y 2 F D J a o 5 2 p S u v k n r A q q G o t J J S C m r Y m b b Y n Z c I N R p m d a 3 h R q P 0 L V 2 6 d J m K i 4 v 0 3 u i A A 6 K x s S k o 2 X C N p + 6 l S s M P q X C a A E K E a P U g i t m 2 H q v r U N Z J p I 8 + b k E y c Z I O X G x z A q k Q q / f 3 / / g r O c / V B i Y U G t b q S / V V T m 1 P G V K p M h q M e h u v r G B G n 9 C E B + c a H Z j a e e e O V y W W 7 5 1 3 3 l r w B Y A I d d h N m K D l m 6 + / 4 + t E o w 6 w 7 W L I Y E i i y x Z p E y K c I k c w 8 W e V b a V S S M 3 D s Y o 4 Q h 4 m 8 I J k g g N C y K Q k F L 7 z + O u H y e W C L R n + z F Z D S s p o 8 3 h T 2 X o H P 2 T 9 Z p S H r B + 0 b g R C L k 4 r h c t d q T T t w 5 n O B z p p u 7 t 7 Y j o e A C N t r 1 6 9 T m V l Z X T u 3 A U 6 e u w w N / g 5 O n n P p R u / I Y u F N G H O B F 0 G Q a w 5 J y G R J E 0 g q b M Q B 0 l i 9 P R 9 R Y p K J h V e B K 3 h + B u H a O P m m q j P a z W k V a n y G W R l 2 i n F i W m x 0 Q j M w 0 U Z D 5 y l F j c Q Y z t w 8 1 Q f e s 7 A t G O Y h Q g 4 f f p s c H D h 2 N i o x A F a Y Q i E J A T R + Y E D + w h r + 2 L q M H T y 9 o 4 S X 1 9 I f V M v j l B u C B N G M p Q N m U A y Q 6 D g f i 4 H p R G O U Q l 1 a t t C J q 6 L l E x w Q u Q X 5 N P m L b E D f 1 c D b F c 6 H q 4 6 p 0 Q k O r p m a N r N l 2 l z i H P C 7 n A E H R V w U E i Z c 9 5 Q b x q o V 8 / Z x v J 6 Z m h H 0 Q R 5 p 0 a E M L C Z z L I z A O o M F K m k p M u h 5 P Y R n e 9 w 4 S B L P V 4 a O j c O B 2 y D Y F K H b c s + J o 8 i o 0 o h E q p 9 Q b I Z I o F Y e E H 5 V a 4 C Y F X C s A z k B Y X 5 9 K v f / U T O f z W D C d W 7 6 g k F t L R x Y + X G B v L Y Q C y H U z p P Q S j J d R l E A q G E a J L j 0 8 + D X G j M R E X Z s 7 S t 2 M f l c A J F 5 r H S q d Z U X T a e P U M U 4 9 U z d b o M k u h t I Y + l H C J W b D J J W a S U T r r T F q Q C m S C Z 4 G T 5 + B + S P 0 4 v H t i u v i C E A l r a x s g N j Q o S C Z I K E k q S J p W Q y B C J E + r w D 6 w K I 5 a 5 Z X r f U o G G r I s K e o s z l F x w q 9 e o J W 7 4 U P x V j V 9 t i H S R 7 7 C k W S b N m T Y 2 9 L k c 2 g 9 y 6 N x s Y 7 8 Q h 7 d B E k 0 g 7 J N 6 I Q 5 y C 4 n 0 t p A I 2 0 F S K f V O S S l 4 8 y C V U B d y k W M R u N / + 4 W d y 3 i 8 C X i h C A f e Y V J N u L H 7 M Z A m S y k g p q I D w 1 C h i 8 R + u E 0 o p 4 m D b k E o T T P E p l A e B B q u L I e g a t H d V Y l i O C u 7 G A X N 0 q N o t f V b S + G W H L l t S 3 7 i d 7 v S r m W Z V i t L n Z H I m l 5 J S I I i q V + T C t i q D K I Z o I I 6 q D x E p R C o t k T S p l P 1 k 1 D z l z Q O Z f v 3 x R 3 J N L w p s V + + / W I Q C x i e 8 1 N o + L p I q j F S s C i r V j w k i u S 7 r x H 9 A H V U G Z F v l k l n + A t x k d S k G F E u C Z F F Z K D 9 Y 7 a F U h y Y D V 8 u R X D j f k U J e G a 2 C e h y P 3 B x n k i G N Z Z 8 h D 5 c j i Y S y k k Q q V 8 R i A q H O I p F C x F J k w v x 5 1 g g I k I k / S K + / e Y Q 2 b Y 0 e a 7 i a w Y T q U 0 / w B c P I q J v a 7 o 8 y F z S J Q K x g W Z F J A l R B G k s C Y a x l 9 V + T y F q O A U 0 X U 2 C g w e u i l P U G C M D Z t i I m l X O O J V W A L n R o + w h 7 k O u k y i B F q C 5 8 W x H F l B V x L G X J r Y 4 I S 1 l I Z B 3 W H o 1 M S j J h x C 1 W n z 9 0 Z B + 9 s m O z u o 4 X D L Z r L y i h A P T X X G n o 5 e a p J Z R I K k 5 M F i m D O E I u E E j l / E d I o 8 r 4 F l 3 W w D 5 V v w j Q u H U R Z c l 0 W f b I f / x B w 1 d 7 Q Q i z P 1 i e l 5 T K p + w o R S J F G r X P E M s Q S R E H E k h t K / t I 1 Q d d 5 i C P k V J Q 7 2 Q b Z E I 5 R C Y M w / j H / / X x v B V D X i S 8 0 I Q y u H L t g U Q u G E m l 7 C t N M A u Z w k g l J E K O b w j l i k y 8 j W w B c P P G H w 3 Z E i K o z J q D C L I h R 0 k d y n q b m R O s V w l k 0 L n Z R i 6 E i S C S y V E n u S Y Q y p p A Q S J p E q l 8 V j s g O D G h 4 M l D U C / I 9 K L D d q 3 z J a G A j o 5 H 1 D c 4 x c R Q Z D L E C n r / g p I K p N F l T S C V K w o p o l m h j h H I n Z 5 / u 9 H Q d Y n L K l f / 8 Q d 1 U g q V 5 S B L W X J F G J V 0 G U T R d Q s S i b d B E s x B H k k m 5 Y S A f a S I p C R S S D J h n o q N m z f Q G 2 8 f w R m + 8 G B C 9 c u z e g l M 0 T V L P 1 7 t 5 C Y S I p S S V C C Q S Y Z U y L G N T + o 6 K Q q 9 U J D / C 0 K x R G U A G r / O p d 7 s R 0 H + m 7 L K Q 0 l F e s x z Q u g 8 R C a U Q R y d 6 3 p F I E U w I Z K Q K U L N Q / w e 5 1 D z J O q E U 4 r L R b / 9 w 8 8 p R x a U f g n g J a G i 4 C q T a h o h B 3 B S a F I F b S v e F t J E k k s T y O T 6 D 3 Z p B A s M b u w q 0 1 A F b u e q L P / x x x w H c q C s 6 3 S S o 4 z K J + R Q 9 S F C m X p F F k U q Q x x T r 8 g k / U 6 a W K L W 6 W 1 I o S C p t I o H q b Q u f x 3 9 5 v c / x d m 9 h A W 2 6 y 8 J F R V o j N + f v 8 f q E F P E K q G C Z R A H h L K U 8 U 9 4 g 2 2 V S w a o H e H g 3 5 D M / J X / K p d S M F d J t o Q s U t D l 0 P 7 Q t s 4 1 a U Q y S W 6 I p I g T J B L K Q i L k U O s U o Z S a p 5 I i l l 9 i B f / 4 T 7 + V + S x e I h J E / x + n d i y M b T U h Z g A A A A B J R U 5 E r k J g g g = = < / I m a g e > < / T o u r > < / T o u r s > < / V i s u a l i z a t i o n > 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9 e a 3 3 b 3 8 - 2 b 3 1 - 4 a b 1 - b d 3 9 - 7 5 f c 7 5 6 3 4 0 2 7 " > < T r a n s i t i o n > M o v e T o < / T r a n s i t i o n > < E f f e c t > S t a t i o n < / E f f e c t > < T h e m e > B i n g R o a d < / T h e m e > < T h e m e W i t h L a b e l > f a l s e < / T h e m e W i t h L a b e l > < F l a t M o d e E n a b l e d > f a l s e < / F l a t M o d e E n a b l e d > < D u r a t i o n > 1 0 0 0 0 0 0 0 0 < / D u r a t i o n > < T r a n s i t i o n D u r a t i o n > 3 0 0 0 0 0 0 0 < / T r a n s i t i o n D u r a t i o n > < S p e e d > 0 . 5 < / S p e e d > < F r a m e > < C a m e r a > < L a t i t u d e > 0 < / L a t i t u d e > < L o n g i t u d e > 2 9 . 9 9 9 9 9 9 9 9 9 9 9 9 9 9 6 < / L o n g i t u d e > < R o t a t i o n > 0 . 2 5 6 1 5 3 9 1 0 0 6 4 1 4 5 9 < / R o t a t i o n > < P i v o t A n g l e > - 0 . 0 0 8 3 6 4 3 3 9 3 0 6 3 4 5 7 2 5 < / P i v o t A n g l e > < D i s t a n c e > 1 . 8 < / D i s t a n c e > < / C a m e r a > < I m a g e > i V B O R w 0 K G g o A A A A N S U h E U g A A A N Q A A A B 1 C A Y A A A A 2 n s 9 T A A A A A X N S R 0 I A r s 4 c 6 Q A A A A R n Q U 1 B A A C x j w v 8 Y Q U A A A A J c E h Z c w A A A 2 A A A A N g A b T C 1 p 0 A A D 9 Q S U R B V H h e 7 X 0 H d 1 R J l u Z N J + 8 A S c h b J G w V v v C u v O t q N + 2 q e 2 f 6 7 M w 5 O 3 t 2 z t m / M D 9 m 5 p y Z 7 e m u 6 S 5 v c I U p K I x A Q i C Q Q Q b k Q V 5 K p 9 T e 7 0 Z E 5 s t U p p Q C g T I F H 4 Q i X r y X m c / E 9 6 6 J G x G 2 z 8 5 f n a O X W B C p G d m U k l V P m U 4 f D U 0 E y G W f J T v N 0 d 4 K L + + d o 7 m 5 0 C 3 s 7 + + n 9 e v X S / n 6 9 Q Y q K S m h 9 P Q 0 u n e v l Q p r 9 1 H 3 i I N m A 0 S H a j x k t x G d a U 2 l g O U J 2 L j O P d Z L B W t y a E O R g / I y i A L 6 A I f D T q 2 t b T Q 4 O E j Z 2 d n 0 6 i v b q G U o l X r H H X w O c g j t q / R S i m O O 0 l x q O x p w v i M j I z Q 5 O U k V F R V S H h 0 d p Y K C A n K 7 3 d T X 1 0 8 7 d + 4 g u 9 1 O T q e T c w e d a m g h j 9 e v v + E l Y s H 2 2 Y W X h F o I m Q W 7 u Z H N U n G W m y a 9 N t p R 4 q H G x i Z 6 h R t z I B C Q 5 P f 7 u Z E P 0 e P H j y k n J 4 d S U l K Y S M X y + d n Z W b p 5 s 4 l s q X k 0 7 K i X u n g x F 5 i l + o w O y s / P 5 + 9 o p P 3 7 X 6 P h 4 U c 0 M N B P W 7 d u l Y a f m 5 t D l 3 r z 9 S d C q M v 3 U + V a P w 0 N D V N X V z f V 1 F R T a m o K k z u d i e n Q R y m M j Y 1 R Z 2 c X E z 1 A 6 w s L h E R F R U U 0 w i T L X 7 d O j k e y M d u / v d Y i x 7 1 E d N g + f 0 m o q M h Y V 0 d e f z b 5 f D 4 h z e t 1 b n 6 z B + T t 3 t f X x w 0 5 l 6 a n Z 2 j N m j z Z h i T y e D y U l p Y m n 7 d K L e C 7 u 6 m 6 F I 6 c t D m R U J B W q c 4 5 y k k P U O U a l o C 8 H Y n x 8 X G W J q M 0 N T X J J J 6 l b d u 2 y v l 1 P H h M D 2 e r 9 V E h z A 7 f o t f 3 V p L L F S 6 u R k f H a H B o i G q q q 2 R f b 2 + v E A g S C Q B x g K a m W 1 R e X i b S r 6 A g X / b b b H Y a 5 + v + s a V L j n m J c L w k V B Q U l e 2 m g V G / S J 4 K e z N t q K 0 R g l y 9 e p 1 2 7 9 4 p b 3 y 8 7 T 0 e L 6 t M 5 d z A p 6 S B Q 1 o Y I i H v 6 X k g D f K 0 q H X h D H m 9 X q l 8 8 e L x t J 3 J F 6 D e B 9 2 U n p F F 0 / Z C k U C R A D m n P H b K S g 2 I + r g Q I J k m J i b I x 9 d Z U z 2 f k C B W d 3 c 3 V V Z W S r m 1 r Y 1 y c 3 K p t L R E X j L n b n X w Z 2 f 1 0 S 8 B q F f S S w h K a n b T u q K d 1 P e Y 7 R C b h 2 p c L V T L q h I a D w i y L n + t 5 L B f H j x 4 K O r c p U u X K S M j Q 6 T T l S t X R R 2 c m X F L A w T Z H j x 4 Q J n u N s p M m a M K l j w g 0 p s b l 0 a m m Z k Z 6 m m 9 Q R 3 c o N e s W U M u p 5 2 6 m 8 + Q m 3 8 T p L c C 3 5 v N x I t G J t 9 s e C W k 7 P D w M F V X V e m a c O B a o T I a 1 b a S 7 a 1 C V g n 7 2 E 4 E D m 2 p p v 0 b K 6 T 8 E g q Q 4 X g V v f A p n W 2 l L W u m q C R r m n J 8 b V T u u s / E y Z J G N T 0 9 T d e v 3 6 C h w W F 6 y O o R j H l I H t h J j x + P y I 1 M T U 2 V B N v K 5 X K K k X / + / A V + m 5 f S b H Y d 1 R e y P V T o n 0 e k g f F w e 8 Y A 9 l F b W z u n N v n e 6 a l p q q / f I G T O y 8 u j I 0 c O U w q r a 2 f P f q 8 / s T h c j v n K y P b t 2 8 V h g u s 0 y Y p X X 3 0 l S F r Y V n d a 7 t I a / n 2 8 N K A C p 6 Y 4 6 c h W J m S U e / o i J t v n F 6 + 9 0 C q f M y W D 6 o s L q X i N i y b d c 5 T m n A 0 2 r L t 3 7 1 F 7 e w e 9 / f a b F L A 5 q O n + F K V k 5 J L 7 4 W W 5 e a V M K D S y S 5 d + p D 1 7 d n F j z 6 H R s V E a n q u i o S k 7 O V j + H 9 / A 0 k r / 1 k K A q t b Y m 0 L u n v N M y q 2 U m Z m p 9 y g 0 3 m y i V 7 e / o r d C u H r 1 G q u h u / h 0 4 v m V 2 L h 1 6 x b V 1 N S I t A X w f Z D A 5 8 6 d p 4 0 b 6 6 m 4 W D l Z U P / w 4 U M q K y s T q Y X r R 4 5 j 7 / Y + o u H x a T n u R Y X t i x e Y U D n F 2 2 j T 2 j m a m P F T U 6 + D X t 8 w E y S T l 4 3 9 q 6 z C H T i w X 4 7 9 u p k J 4 n T J P i s y H D N U l d E v h v 6 m z Z v p V K t y S g C s m b F E m q O j t R 5 d E 4 K X 1 S + X f Q 6 8 p E t d q T T p s b G 6 E K D d R Y / Z T s n S R y m g s V 6 9 d p 1 e 2 7 s n K n H g P M B 5 r V u 3 V i T i k w K 2 I L 4 n K y v 0 + 7 e a m u m V V 7 f p L Q W c Q 2 t r K 0 v M + i D B 4 I m E 0 8 L n 8 9 P V D q U S v o h 4 Y Q m V V b S L X A F W Z Q I + q l 3 n p X Q t m Y C h o S F u n O u I m 3 t Q R c O + B 6 N w H R O 1 9 D t 5 H 4 M 3 c t l e s Q / / S L t 3 7 Z D j P H 4 b T X t t d L P X R f 6 A + v C 6 j A D l c f L 4 b F S c y + T o S e H v k 1 3 k t P n I O X 6 P 3 N l b Z d v h f k i 2 x 7 f p + P E j s g 1 3 v N f r E Y k Q D 7 7 9 9 i S 9 + e b r U Y m 3 G C B p v v z y a 1 q / v l B I D F U T a m 1 h Y e G 8 7 2 t o u E G 7 d u 2 U M v Z B x X W 7 P b R 2 7 V q + T h / d 6 B y U f S 8 a m F D X X z h C p e X v Z B v A z w 1 o l k 7 U T g t Z D J m Q n z p 1 h g K l 7 8 g 2 P G s 7 y 3 w i a d C k 0 K 5 m m B g X 7 o f c 4 C B d f Y F P 9 o 2 5 7 d Q 7 N t 8 u y k h h W 4 y J Z g W 2 A m y H w B V t U J f 1 k L L T 7 N w w 1 0 i j 3 b C h V v q x d u x 4 V X 4 8 j R u 5 6 R O K B u U o + Z E C + X u p c E 0 6 F W b N 0 h o m 8 1 K A j l 6 o u p G q p C m j Y x l E h 9 v e 1 C H v Z 7 t v D Z / 3 8 K N H Y m d d u z 8 k + 1 4 k 2 L 7 4 4 c U i V O r a n f w m 9 U v D Y y u B j t f C u A 6 R y c 9 t D 9 E L r 1 V 6 6 X K n 7 r + x N C p E I R y u 8 Y S p d g D 6 k F 4 t 8 V H P i I P 6 J 8 I J B W d A p I c t G m D k 5 4 5 d E M K k p q R S T W 0 1 X b v W Q F u 3 b h b v H g A H w d j 4 O P X 1 9 o k E q d Z 9 S Q Z X r 1 6 l 8 k o m 4 X A h 2 X U H r o N V y 2 O s d i 7 F s w h A r U P U B z q r r Y C T B r Y T f h + w k g r 3 s L O z U 4 7 J y c m l z o k X y 6 1 u + / I F I p R r z U 7 y e B S Z x K C 2 B + h o j V v 2 g T z j 7 l C L 2 1 f l p U u d K X o r B L z t R 6 Y X 7 m 1 4 p d g n N t F D l l S w l Z a C y T t / o s 2 b N r J 9 U k d N j b c o v y A / G H U R D Q g V 6 u r q o r 7 + A Y l q y M 7 O Z E I 6 q e N + J 4 1 n b K e 0 7 A J 9 J K S o n 9 b y + a O P y o p x l q q Q x J E Y G X l M 9 1 r b a d 9 r e 3 V N C C A O J B l U Y w M Q C g n 3 F s T v 6 L g v 3 Q k T r l x 9 x O r H C 0 M o k M n t 9 g m Z 0 B i Q 3 q i b k Q f f 0 t Z D f b R R j s P N S H f N U W 2 + n 2 7 1 q T c / X s B p L I H 2 V 3 n o d I R k e l o 4 + L t n + U c h 4 X I D D 2 h 9 d o B 6 W f o g l g 6 N 8 c c f r 4 i L / E n R 3 O + i f s T 6 6 W 0 D c 0 1 Q X y f H R 6 i 4 I I f 2 V k C 1 V S o t 7 o H X 6 6 W p q W n K y l 1 D d w e c N M U q 6 4 T H T m / U K 8 8 l y I O Q q O 3 b W R 3 V Q B 2 A + 4 x 7 i 9 T e 3 s 6 k y p P 6 1 Q 4 m V M O q J 1 T K 2 h 1 s M 4 X I h D d o x s g l q i p f z x J g P Z 1 t Z 5 J w Q 8 A + Y M t 6 P 9 3 m B m Q A p w L U N t h H a G z L g a 1 F P i r O m a 8 O t b T c F a l T V 7 e B 7 n d 0 0 r Z X l L P i a d E 2 7 K T O x 6 y m M Y n g O L E i M y V A U 9 0 / E B U d 0 j U h + H 0 + c k a E L g G F W Q E a 6 G w k / 3 g X v f r q N i o r D T l N D K l A J k R h 4 D s 6 u 3 t p 3 K 5 c 8 q s Z t i 8 v r W 5 C p Q q Z Q m r e z l I 3 r U l X k Q 9 3 B 5 3 U M + q k L G 5 Q E 6 y i G a D k Z L v D P w e S q b p 4 g c + a j 8 z x 7 4 G o K U 6 8 8 V n V S p l j C T R L e f z 7 6 K M y w G + 4 u Z F D K g D 9 j 6 d o X X b K v B i 8 p 8 W t / h T a W O B V L x A L T t S 5 6 W Z D A 5 X X 7 6 K b v d F j D q N j j j / r E S l r S B Q J x B r C l e 7 3 + 6 i 7 f 4 z G + Z 6 u Z q x q Q m U U 7 K D J S U W m P W U z l M 2 2 g 1 H 3 Y O O g / w f k e j w d / p B f K x 2 j r I z U e Y 6 H h b C 3 w k O 5 a e G 3 8 v v v z 7 O 6 d i h m Y 7 M C 9 h a k 3 w Z W N R 8 w y e F V L M l d f o M e o U R 3 e i Z o w l 5 O 5 Y U Z Q v Q 6 t q 0 w 7 A R R G K Z D G R 3 N 8 V 4 / p N 6 R G o 9 c J + 5 r V q q 6 D + Z e G 1 I h v 9 1 y j 2 x r S 2 T / a o Q 4 f l Z j y s z f z P r / r J B p d + k M d b U 2 B R 8 w A D I B V j I d 5 U a R P X K O c j J T 5 c b E w Q M B h k p E k k l B G e n x o J T J A z J 9 d y + N W l h y 3 h 5 w 0 c 2 H 8 5 0 i T w t E j R / d V U 2 H q 6 f I 1 3 e J U m c 6 6 M H D h z Q w M C D e Q w N c / 5 t s K 2 1 e 7 9 M 1 s Q E V s q k P f W t z 8 m I w w L U j o c M X Y 7 m Q i s s 3 U K p X 2 2 C r M X 1 1 6 U a 0 l p D U s L v S K Z B a J 2 9 E E O p o 1 b i 4 e Q 2 Z H k 3 Z q Y E b K 7 a h f u 0 u 8 w b J 8 8 P F S 3 T g 4 H 4 x 5 g c m H P K m X g w I f D 1 Q N T 8 a A m O X n E 6 H x N 4 t B S d Z M u h T F b z B K l m 8 5 F 4 q o A a j w e N e e D x u e v R 4 h E p L Q h I E q v B l / f K J F 6 l s f l q j Q / A M x J 4 S S e W j M 6 0 O q s g b I + / c w t 7 S Z I Q 9 O s 2 S O 8 2 l 1 c u D Q 2 M p y / X L w D 9 D J v w F m d K c A e l P 2 l M e I h O 8 W r t 2 q 9 5 / R E C M 9 9 0 R h w T e 1 E g n d F w e 7 C u o j 5 m s 2 u C z 0 c g E Y K w U o t K X C i G Q L g M g m P X N v 5 y w j o F K S 0 u n W 7 d u y 7 b B 0 O T S f 9 f j h y s + d A V G S q F f D K k w i 6 j r E f / B I a s s r b p X h C t v e 5 B M S M V p j y V 0 B g C n T r J K V b n G T 4 e q P e I 2 t g K d q K a z s i T H J + r O T p Z e B n A k w G V 8 f I N H h p o f q P R I 4 4 8 F N K L W t n a 9 t T T g d 6 y O i z u s A s K m Q c f x s 0 R W R k b Y y 6 f j U c j b u R R c 7 g q F V y n V j w n F y c H 3 p H I t n D V 2 6 h 1 e m u R L B q w q G y q z c L t E Q R g y H a t 1 i 2 2 A B o K 5 H P C m 3 1 r k Z V s l u l 0 A F / X 1 h g Y p 3 2 t t k y j r p w E a U l 5 e r p z L k w A S 0 Q q o n 3 e H X O I C X 2 7 g H O / e v U u 5 L F V x 3 g D + F m Q + u W P k Z K s i j C I U p J S S V N n p / M 1 M q D l + n 0 9 O O O c 9 x 2 R O / A 6 M V p 2 E y e a g q a m 5 o H s c m A v 4 q L y q V o i E R r i 5 w E 1 F 2 b E b S H Z W F p W V l s o w c w w P X w 5 g k C F G 9 s Y L 2 C v W M K X 9 p Y + 4 M e o N D f Q n e Z f J A Y i X D a 7 3 u + 9 O y T D + b V u 3 6 D 2 q g 3 d o 6 s k l I i R U w w P l + o d D Q t Q + S a z 6 c Y L U G p n h J i i P y / I s k z i t G h v K n r 1 N D F + Q C Y 0 E 6 U x 7 J g 1 O 2 G l H q Z e O 1 c z Q + u z 5 Q 8 Y j g b g 1 j D H C R C v L A Y Q D w T a L F 5 C e 0 / p w f A 7 X t C m j n S Z v / 4 k m x k L B p j 8 u 0 V F g B e 4 N h r 7 f u H G T z p + 7 Q D 6 / T 4 J x 4 T a 3 Y o j v 3 d N i e M o u n l T 8 p p J S i l Q 2 S Y p U X Q O r 5 7 3 + 9 H c s A Z C e / y o 3 P t X f Z M i k H i B R W d 6 s O B b Q g C J n + 4 k G P H Q M t F s u Y M A e x g s t B k i D b 2 8 T + W d G q K O l g f 7 9 3 / + D W u 7 e k / P B 4 L 6 f / e w n 9 P O 9 o Q a P j m D Y g 5 h r A i F B 8 Q I v H B D J 7 X H L 6 O I j R w 9 T Y U E B b d u 2 h R o a b u q j + H z 4 O + 8 N L 0 / H 8 r W e F J p l f T V c 9 V N l E G q O 0 8 O + J 1 O L E w 1 J T y i H K 5 2 m p 5 W q B x J Z Y Q J f U Y + 3 Y j y 2 D J w S g 0 P L N 5 Y H 7 v r e v u g D 7 n B e k 1 N T d L f l L p 0 / 8 x 0 V z T b L f H o Y d v 7 7 3 / 9 W 5 t 3 L Z Y m J c 4 8 G X O 3 1 B y n 0 Q 2 e q d A X E A 0 z M U l S 0 n g r y C 8 J e M P D w b d m y S Y Z + Q E W + w N + 5 n D j d l i 4 2 I A g E I h 3 d 4 F M S C p K K 6 x B E 7 P Y k P 6 n w n k j u f x l 1 o h Y Z q W T S p k I f u X R 7 u X 3 n D k u K 9 J g N M x I S M r R M M G 9 l Q + Y Z t 1 v G C / 3 t r 5 9 R 8 + 3 b E u d W V 1 9 H b 7 3 1 h g x 9 x 8 Q p C 0 l S h A k Z Y F i G A b o C o s 1 D C Y 8 n p D M m i 8 G E M t 1 d P Z Q b o 1 / M l Z J K k 2 u P 8 v 3 T F c u M 0 2 1 p f C + 4 0 f F z c H L L S 2 e t W h G M n w v b w L 0 D A e u T T c 5 / 3 1 x p f E a 3 7 9 n D m Z Z L 7 r n S o O 1 k G m 1 h l l + G U A A Y Q l B V p a b B i g c g Y 0 t L C 2 3 e v F n X P D 1 u 3 G y k W T 5 H O C c w 4 S S G q k N y x X t O k b j / y E n t n P w + L z l d 4 b Z e f m a A t p d 4 5 R o G B g e p a P 1 6 m X M v L S 1 V 7 E I E 3 p p 5 I y K x l H C j J 0 V F n o 9 q 1 n q E 6 H h u J + 8 6 5 D p m O f n 9 X i p c Y 2 O p / O S O k J V G U h P K l v U K N x B + G B b b K c U R k L g y A N s 3 G 5 t o O 6 t Q 8 W K c 3 + b o L 8 n K C p 8 k 5 W m A q b o C f C 6 w V Z Y L a I y f f 3 W a M u o + j E r M X f m 9 8 o L B X A / x 4 N 6 Q k 7 p H l t 8 d P x 9 z t L 9 8 h p w 2 E G i W C W U X K T 3 L Z A K x A r N e q q 9 + t q R + l k h a G y o l q 5 T f c u F O C K R t W j K h 3 N z c v C Q y A S 6 W H B i D F A t 4 w 9 + + f Y c G B g a D k 0 T i t x Y C v G c Y j L d c w D i p / / e n P 9 M b x w / Q w W q W U v w U T a Q 6 w N o U n e / M j C v k C a e O + M H n Q y b A R h f h o d S 2 1 L 5 K T B 3 A q p J R / b h J 9 v T G 7 i x P d E B 5 5 S z 5 k n d u b V i f k w G i x w E 0 e s z / v V R g 7 u + s 7 C w 6 f / 6 i z C 0 B S Q A S 4 b f 6 B w Z k N l h 0 + O b k Z I s K 1 9 b a R m f O f E / f f v O d z A G B a Z n V T L K K a P g c Y v o w 3 8 J y A f M 9 f P D + u z I 7 k Y k j t I 7 T g u q W k Z X L b X Z h k r j 5 M 3 B A P H / Y Z A g J i J S R o s j E f z g h t 9 P U N D r Z w p 9 3 s i T b t 1 e b k k 7 l y 1 h X T 2 M T j m C I k Z F O e D N j D n J M E g l P 1 t P i 8 u U f q b i 4 S G y P 9 r Y O q q 2 r l T F K 6 9 a u 1 U e E Y M i D W V 6 R O j u 7 h Y B 2 b i i Y 7 A T n 8 6 Q 2 U y S 6 e 3 p o 7 Z o 1 Y d N 9 t Q y 6 1 K x M X D Y P F P N f R J v C D L j Y m T p v 0 p h I Y J x T m i t A U 1 5 I j u W D u l c + e m W 9 m 3 J S P H S a 7 S h M 2 y a 2 F K t + S B k p s 1 R Z E d 4 v l g x Y 3 j v 1 n D D t T p H G i w d j x Z E a N 9 2 5 0 7 I s Z D L T Z G G 5 F x j 1 h w 4 f F C L d a b 6 j j w g H y A J H A 9 Q 7 x A 6 + 9 t o e + u g n H 9 A 7 7 7 w l Y 4 2 W i 0 z A 0 B C i 2 J 0 s O T 2 y g A B m s k 2 d a q V C 9 x X a k n W f 1 q V O y X G 4 O 5 F h S g M T d l H x F i M T g K H 5 y 0 0 m A 3 j E b v b C o W L j 8 7 T R 4 V q v u N C N p J q c W T 5 P 6 / N E 0 h E q J b N A b C e r Z E L C J C N z b N B u 2 q T m h n g a X L l y j d X F L f N G z G K 7 b m O d L B Y Q L / C Z g Y H l n U 6 r r L R Y p C B c 4 Z h g s 6 O j U 5 w o m N g l J z e H R t r P U X 1 a K 9 t 3 A e p 8 5 O B 7 h X u k X O s Y t 7 Q Q I O G f B 5 T d x K p f R z r z x 0 Y d j 1 x U n K O m V E M 9 S N b b r 1 4 M y Q S 8 E j h L n u S 3 r w + S C Y C a B 7 x W 4 a U z Z 8 + J w f 4 0 g I t 7 + / Z X Y o Y e I Z Q I K u V S k M 2 N H R J 1 u Z C b m 0 e n T p + V c C G s h I E 5 H b B Y G p b S w Y j b 1 1 8 / L k G 5 7 t a / 0 Z r J S / R p g 1 t s p Y U 6 f x G B j y E q u J 8 Y p v / M I M 8 N S T 0 4 S C p U 9 U 8 4 Z e S w k u R I d h p + j G d p t p M j S X t M l u R 0 p p D X q / q b j G R y 2 A K 0 I e U u 7 0 U g a p l M c o J V / p 6 k A W M u 8 4 3 8 l l 8 o j g 8 P P C 8 v f J 6 6 x V B c U i x r S S 0 X 0 O Z g 2 2 G W 1 l i d w I h J B N F q a q q o t g g D F t U L y A o M X U d H M Y i E x m w Q O Y n L s g L S R 5 + K k A f / O c e / R 9 N O k V Y q e k K d g 3 u G S Y Z j k y T x m U e p T d D k y K k L k g l v g s z U g A w 9 R 8 c t B h F i t l K E 7 W D e B H j o 4 F 2 L 1 p C i A b O h Y v 4 7 e P k W A n 5 / Z G R M b 8 U H R D 8 g 5 G e 5 g K D Z e K I 5 e n p 6 + A k 7 y d t / k + y z k 3 I b A X g G 0 V e H B M d D J N A x / C w B s v D r U G 8 B f B J c d 2 c Q K r Y i F 7 b R P O 9 3 P Z L d y Z K S y o a C N m c I h W B L L C y 2 v d Q r 0 e H o c 4 E z o L 9 / g A 4 e 3 C + h P H g m m K t 7 b C w 0 V 0 I 0 Q E 3 E 4 4 2 M t o 4 G S A S 4 x O M F l r u 5 e P E S Y Y G 2 5 Q C u H / F 2 8 B w C C J C N h S 1 b N t N g f x 9 1 d X f R k Q 1 z M m g R N h L c 7 J B O s W D m Z H 9 W M B I J D y g o p V C v / 4 X q b e R e f E q L h E L S 2 F A 2 u 4 s b c k j d A 6 r X I n x l l v b s 2 a 0 e A A P z I h h g V t N 3 3 3 1 b O m C x L A s M + U j g u 0 D I 9 X p U 7 2 L A 7 + D 7 4 g U k 5 x t v H B c b 5 0 m A 6 4 U T 5 N G j x 7 K N K Y 6 x c I B Z e h Q k i Q V M 3 4 w + s 3 f f f Y e + + e Y 7 u X 5 j c y 6 E Z z X c P g y W 8 z A k U h u a T M E 6 v t 9 j e G 6 6 L s F T 0 k g o e 1 b 9 P F d 5 9 T o / N + 5 w 6 Q N X s h U I x C w r K 5 V l a T C t F 1 z Y c D U D k E y o O 3 D w g G z H A z R K T E I Z D 9 B P 1 t T U H G z 8 S w U k 4 Z / / 6 x O 5 R o w 8 B n D 9 p u 3 F C 6 x C D / d 9 c / N t + v S z L + S a m 2 / f k f 4 s 3 A + o h o g O M f f 2 S e a R i B v 8 G + p 3 z E V Y L s Z y Y S C V I d q 9 D v U y S Q a g 3 1 G u I 9 E T t 8 3 g A 0 c u D Y v L 4 + M T w X o g k l A G 6 L f B w m k Y n o H h 7 R 3 t H e K t O 3 b s i L o J c Q L q F l b E i A c I S 8 r M z I g 7 y j 0 S O O c 3 3 3 p d n C Q t L f e E z N + f u x C c 9 2 I p g P s e k h w R F l C J s Q x o H t t 2 + G 4 4 M N Z b O p 6 X M r 7 q S Y F f i P w V q b M + d E 7 4 p 4 Z 9 J E d K G g k 1 O x v y 7 A G Y + g v A W k b x A g 8 L a l A 5 S y x n i k s k 1 1 K A e b 7 r 6 j f I 9 8 Q D O A 4 w D 9 7 T A L + J A N e 3 3 3 6 D r l 9 v I A f r b E s 9 b y t k 6 A Q T F c N Z Q C R 4 C u / e a 5 P 1 c 5 8 L o t 0 7 V E m 9 2 m f + i o T S y e 1 J D m M q K W y o 1 L W b w 2 w n A K t g d H f 3 P J E 6 h S V a M j M y l u x a R w w d h k P E C 0 j P n p 6 H Y v c s B Y g F h D o K b 9 6 1 a 9 f l J Y A w I 0 z K / / B h n z 5 q + W A W i 1 t x 4 H E L F J X 0 4 5 c / T b c w 6 t l U J G 5 K C g n l d q s B e k Z C G c P a 2 E J W 6 F 2 L A m / p p R A K v z 8 y O i K f i x e Q n i d O H J V A X e v L I B b g e M D s r e f O X 6 Q z Z 7 + n r 7 7 8 m o 4 e P R K U i C D V i R P H R G o t F 3 A P r H 1 Z U K + e N X A 5 + B n r T 4 W e G 5 e w I R W 6 w P 9 n E Q e V B E g K G 8 r v D 6 l 6 w O 6 y G W r E 2 k m s C k U 2 V I c z P o M a D W k p t g g c B I M D g 5 L H C 6 h X c M W n s z Q 0 T g U A t t C N G 4 2 y M B n O H 5 L o 5 K k z E j 7 0 2 W d f 0 q G D B + i d t 9 + i n 3 z 0 o U y W a Q B H A q R k C q u r y w H 8 N r y Q V m C 2 3 G c P f q h x Q r 1 M T G e w c s g k c k p 4 C Y V R u X j w J g F 9 X f d k u H i 0 I F h r B P Z C a G + / H 5 e z A I 0 d j g 5 0 F K N v 6 z / / 8 0 9 L m g 0 W j g 8 n S w B M o m n G R D U 2 Y c X 1 K l b r v O J x w / C P k u I i c q W k 0 O 8 / / g 2 T U F 2 D 1 V b D t T / k 3 4 V N F s 3 9 / y T 4 / I s v 5 7 n z M Q X 1 8 8 F i E o f V v t D l g 0 r 8 U l q + z v F n B d u p h j u L X d m K I n X t J h o d V Q t 3 G b V v U 6 F X J t c H D M k M s P Z r Y W H s P h + M b c K b P j c 3 h z b U x v b W 4 b j G p m b y + b x s b 2 V S d X W l R D x c u H C R H g 0 / o m P H j 8 r 2 Q s A 5 / + X P / 0 2 / + v U v 5 d x B S o w I P n b 0 c H D l P x w T G Y Q b C 2 b Y O D q v 7 9 5 t p Y M H 9 4 l j Y a m A y u h 0 O S k 1 I s Q K Y 6 q s a w c / S w R Y Q 8 A a x 0 i Y H g A a w 6 w f c 9 G j j K E c o V G 8 P k y n 5 n N L Z / S e P f F 5 W F c K C S + h r N E R B j l 6 p Y t I M g H w X k W r R x 2 c G B g g u I O N e 0 M m v O 0 h R e A 4 e P T o k U g f S B J I j e 2 v b h P 1 C w t G G / L s 2 / e a y P Z h 3 d G 6 E O 6 0 t N A 7 7 7 4 l k g Z 2 C s Y w v f n G C U p P z 5 A 6 p H j J B O B Y h E Z h X V 2 s E n + W p V s 8 d i B I i O v H U P z 7 r G b i H k W S C c D s S S u H + c 8 s C J F U N p p J g r C J h I / l 4 7 Y Q B B o F U u S c 5 F b A a R A Z y Y A x U n / + y 1 / F R k G n r D H C 7 9 x R N g k a 2 M m T p 7 l x B k R y g T B v c M O P Z m O d P X t O + q 4 w d C I a c Q H U I + T I 6 / a G S b H a D T V i s 3 z 2 6 e d s A z Y t 2 f t n B b y b B w 7 s k 9 C q a 1 e v 6 d r 5 w E v i c 7 b L / v q 3 z / j c z 0 v / k 1 W V N M A 6 u 8 / D I Q H I c z T / + D e R 6 z 0 q x T g P q Y 5 o H 4 m W H H / 8 5 3 / 5 1 y j 1 C Z N m 7 e u Y V O F D 3 a v W z o Z N p G + A Y x C 3 h 1 l 9 j D c O U g k k K S s t C b 7 h D d D o E e + G x g m i w f 4 C i d J 5 O 1 o U N 9 7 0 o 6 O j M u A Q c 0 9 g f V k E 5 l q B I N h z 5 y 7 w d 6 b S 5 s 2 b w u w 0 / A 5 c 4 P h N n M u l y z 9 K Q C / q o z X y h Y B G C f d 6 8 + 0 W m p i a o X H + X a x l i + v G N e B c I X 3 x M j l 2 / J g M j q y q q g g u q G Y F G u r 5 j u c p n U A k T j J O C 9 q H 9 u C K J s K J c 1 E H 0 f e o 1 U K o i H M B P 1 W U 5 4 s n L b K d J E w 6 f a M l x v s g M e B 2 1 I l j w K h 9 S I h f k 7 V f N W l g 7 2 D o x f S M m 1 7 Z t i X o m E D j f / i w V w Y L A l e v X J M 5 8 C C R 8 J 2 w S Z a y d h P c 9 J g H f K C / n + o 3 1 s v v R L r R 2 9 r a Z Z o w E G c x o K 8 J k 7 1 g q r N D h w 4 s S f 0 b G h q i y 5 e v 0 g c f v E t T b j 9 1 D B F t K p q T c 2 x q u i W 2 1 b p 1 + X w e u S I l z 7 I K e / D w Q X k R R A I L c T 8 3 r 7 R + h g E m j r G j l A 2 l E 5 c D n M N 2 w j K i s K O U D e U R O 2 r 3 z m r K z l 5 4 R M B K I q F t K L s z V W 5 + J L 7 5 + h u 6 c O E H 2 Y c + n l t N z b R t 2 1 Y 6 s P + 1 I J n w d r 5 8 + U q Q T M D O X T t E 5 f q E 1 b / v v 7 8 Q 9 W 2 9 E A b 6 B 0 T a Y R F n r N R u t V 9 w L r L c 5 p 2 7 c Z M U k q S 8 v E w G C X 7 9 9 b f U x 0 S 1 A q S P B J b W h B p 3 8 u Q Z G R O F c 8 h I c 9 G w J 5 s J m S J d C S d O H J d o d E g k o 3 K W 8 G 9 M R + m / a h 9 2 P j 8 y M f B T T C k h l p R 0 L j B 1 8 i 8 6 B g e X b / a o Z w H H H / / 3 v / x r d N m 1 8 s m Z s 4 G l T 3 i E O f D 2 v k q q r K y Q g Y R w n d f U 1 s x z g c N g 3 8 8 E s 9 p B O A b q I K T M r l 3 b u c H 6 F h 3 / Z A X 6 j j D E H n O N Q 6 W D P Y X I b w S X X r l y V a T S L i Z t P O 5 4 A G R o b W 2 X R o / P X O S X R F l Z i Z C m s b G R r l + / K R I Q K i H m j b j D 6 t 2 P / J J A h z F e F N A S E Y 2 B v i o E C j f 2 u q g o J / o 4 K f R d D Q 0 P i 2 P E A P N K L D Y k / l k g q O L p p J 4 v 1 L t Q D s k l 6 h 6 r f b O s 6 g U k z d I k X 2 9 l d V H U 9 p I I S Y I O E j V B A J i b H g 0 Y A h 5 L G i B E K M c y v g n f g U a J y V c O H d o v M W y 3 m p v 1 3 s W B z 1 Z U l k v D h 7 0 D l Q q N + o s v v p I G D U c F p E 0 0 2 y s S O B f Y O y A o 1 D 6 X y y k O i 4 8 / / o 2 M 7 I W T Y S t L X K h z U B 8 / + e S v M j 9 6 d U 0 V v f 3 O m 0 J i k L C y s l J s N n Q V A N t L Y 3 v B 8 O K 4 c a N J b y l c 6 X n + Z D J Q M o i T P F s 8 Y 1 W n n r V s q F 0 o G H A R 8 2 R E a y u J k v h V G q 0 6 M Z J F o w o C 6 z v h p u O t h i g E G N + R g E p U W 1 s t Z a h N U M / + w o 0 S D o r N m z e K r Y L v K C u J P 8 g U v 1 M Q M Q v r A D f k D z 9 8 T y Q T p M h i w G 9 i 3 j 5 4 + K C e 1 W + s k 2 H q I D f W p s J 5 Y T 2 p 1 9 8 4 I b G G 2 M Z 3 f / j h + 5 T C k i o j O 3 z q M B A b E r P 5 1 m 3 d E G M D k i 4 / f y 2 5 0 Q / B 4 H Y Z t g 7 V 8 4 E 6 R / O r O G U h k d o y u 4 P 1 U j Z / d E F d Z 3 g 7 S a S U 0 D Y U c y Y I 0 2 A Q G n P y 5 C n 6 7 / / + m 6 h z 9 + 6 1 i r c L T g k D 2 D F 4 I 4 N M t 2 4 1 c y P M p J 9 + 9 C F 1 9 z w Q u w q A L b W + K L 5 I d e U 9 H J M G b g C C o b / K q l J a A V K j 3 w e S D a o d G j L c + Z i h C N H i I A 5 I F A + g p r a 2 d d D d j o d B 1 / a N h + p c c F 8 Q b h W P l 7 C 6 q p L c M 2 p A 4 r n n 6 t V T 0 I 8 w R B L 8 Q c 4 7 c B 3 y j O U g X S 8 5 q K X / y a b s S F g k d D 9 U t B s 4 N z c r q g 5 U v c 8 / + 0 K I B H K g w x a A M w I E A K C e w a 0 N 9 U z c y U y I 3 b t 3 i i c M s Y C x J s 2 3 4 k e 2 j b 7 9 9 i Q f 3 x x 2 P A J Z 6 + u i 9 9 r D e 4 h Q I / z + / f t d 9 O m n n 9 O N 6 5 h V t l 9 m V D J R E v E C R P a 6 C q i s M E d 0 d E i X d Z k B m U w F X k V I u X i A 3 8 X k n R P T P r Z L c J O X B 8 U 5 i 3 c u q + c I U v D J 6 + c q S e p Q I U d J F l a v q k P 7 U W d p I 4 m W b G c a 7 + q z T j z 4 X P V k F g M I O S b m K H v k n D g G Y L O g H g 0 X 7 n H E w K H z s p w N + 7 V s e z Q 3 3 2 H i 5 c p o X Q C T t s B l D v J N M / E Q M b H Q m x 0 S C D Y O 7 B X E 3 e G 7 D E A a R F M g v i 8 S G L K O Y 4 2 H D e e 9 1 H 4 m K 0 Z G R + n 0 1 Q f 0 i z f D i d P 1 2 E 5 n v v 6 E / v D r D + O y 3 Q B I 2 k 9 / e E B F N b t 1 z Z M D q + H H O / + E k M T i j I B r 3 P Q v w V 2 O H F I f 9 a H Q I 4 R a + f h e a 7 e 5 F 9 0 l H n r 3 3 b 3 6 W x M P / M J L 3 H / C n 3 m w k b f g i K h 5 A M g E w P V 8 7 X q D G O 0 7 d u 5 g N S + b 3 n v v H Z o Y V 1 E T m E H V l b l W 7 C n Y U h i t a i R Z N G A f y I l O X K i P V j I B k B r 4 T a h 1 B i A Z V D 2 v 1 x N 0 F A B P Q y b g 5 o 1 G + u B I n d 5 S Q 9 Q x z x 5 W z J g K 5 N C 1 7 v i / / 7 F / H a 2 v V h O 8 P C 2 s Z H I 5 F n 4 v B + 8 B H q o m l S 7 q h M 9 b 6 s 2 / 0 A G o l N z a R h L t X 0 L b U L E A V S e v W D W w 2 7 d D B r m b p Y 6 J U Y M H E N i y d b P s L 8 y a l c W e M d M q y I L 9 0 f p 5 D P C 2 r K w s 1 1 v R g Q l Q M C Q e K i d U T f Q l w Y 2 d m p p G j x 4 v T 3 8 J z h 0 v B a s E u t n r J I / b T V M T o + R K z 6 a U 0 S Y h M q S p u R e x g H W l n p b g V p h F 7 Z b i 4 F A k k Y K Q x u S o N 7 m u x k G q P r g v 9 k s w E Z D Y s X w a c o M j c G s g Q x p x V V W 1 x O M B + f k F 8 4 4 d H B q S B o S A 2 r q C A P U P D K s 5 I W x 2 u t A 6 K w G h m I o r 8 i d A u v S M h T t + 0 c g h B R H 9 j X P Y v G W T B K 6 i 8 7 e m O j w k 6 U m B c 3 9 E x T I / B Z w a s J m 6 G r 6 i r u Z z 5 J m Z p O K a H b S B b b m Z G b e s G P L F 5 1 + J o w Z R I i C Y F Z 7 4 h 3 L F D Z / F f D I D P x c C b n O I H L x l K Z t t q Y u S q 8 R f E N l O E i g l p Y Q y O H P + m r a J e k R S R H O h j 7 F E C s F G R 4 / s p 8 b 7 E 3 S x h 1 W 4 t H y Z k A T P 6 F R b y O 2 N t + 2 F 7 i z q C S w + T z p I h d g 8 N G C n Q 4 X 1 W C M o l g P 7 6 r J l O Z y / / v e n I l k 3 7 n m d 6 n a 9 S e v W V 1 B l Y T q l Z W S L 5 x A B v V B 5 0 f E 7 M T F J Z 0 6 f p c n J 0 P z g j 6 f j s 7 P i R Z 5 e O s g g e n C t l Q y K H J F 1 w X q z H b m f / w X 3 c U p k J L Q N Z R B L R c n Z o B w C 6 J u B Q w I j a i O P x T z g B h k p A b r 1 O J + y K / a x D R T e q Y n n B F c y V q Y 4 2 5 7 K j 9 B J u Z l O 2 b Y 2 F D x Q E A b u c M T h f f f d K b b d r o u E y M x S E g 0 k Q 7 T D c m F 0 9 D G r k S n 0 k 4 8 + o P v 3 O 6 k k z 8 G q l p p H G 9 4 + O A c M Y N v B G Q K H z Z 6 9 u + m 7 b 0 + K J x R j o P r G l / f 9 O T q z + P d J + z d E 0 L k p 8 5 9 5 9 d b 9 Y f v k W H g I E 3 s d 3 o S W U J E 8 i i Q L B s T 1 j T s k J q + 2 t k Y i C S I d D f X 1 G + j h Q z X C F p E B 0 w s s z x I 5 p z e G N A A / t M 9 J A C 6 m a 8 Y g w a + + + o b z s 2 T n F r 1 v 3 1 7 a t n W r B L d i x X Y A 7 W B 0 b F T K T w t c T 3 P n q N h l p 0 + f E d d 9 e Z 6 f X q v w y C r 3 J X q g Z T T A T Q 4 S Y s D l V b j t h 6 c o Z X m F V F w w Z B A K G Y L o x H / m 1 Y W S 8 Q o i H M l C s g R G Q t t Q M Q R T G D B k O 3 v 9 R o l U g P 3 y z T f f 6 j 0 K g + 4 s a u r 2 i F d s L I 4 3 a j T 0 9 H R J Z z F W c M f Q + w 8 + e I 8 2 b a q n 7 8 + e p 2 + / O S m N H g 3 d d P y i I 9 n M 9 P q 0 k B f E V L + o t J i w B c M x f J 5 p W Q I 0 n u k z I C 0 R b X H o 0 E F K z c g h 7 / J q o 0 u C I Y g h R i h B 8 n A O y n E u 5 S C Z O A W H e a g 8 W l t J l J T w E i q W u m f F 3 U c Z 1 N T H x M r O p j 1 7 9 k g d t q G u d T x O I + e 6 L f w g p P q J U F 5 Z z 3 b S J s p I z x D b B E B A 7 s 9 / 8 V M h j 3 H d G 4 A E x p 5 6 W q B D + p e / / I j K y s u F t G v Y h l p K Q K 9 B Y M 4 W V w f s c i P 4 9 P A A 5 C F o k g R T i D h Q 5 y L r w o m l y o k M b g m a W g m Y r O 1 0 M W I h J A n j e n x z L r r Q 4 V j W 2 X v G R o a o o e G m P E x 0 K A O Y e A U Y H R u b 5 0 1 D 5 6 l 1 t q K n B W y i S 7 f 6 J N J i m 0 S Z L 3 w v o g H L g z 6 a X p 7 3 Z 3 w / r 0 m A k i E E U p A U 2 L Y S x 6 R o Z E K u E v / h z 4 b a S K I l 8 X Q m a k K b X U r j w b i e 5 p F C m v Y 9 P Z m s L u C 0 n P U y F A S 2 C L y K B p B M 7 7 / / n p D N 2 G 7 w N P 7 w g 5 q u G R O e z K r q p w J + Z 8 e u n T Q Z y J T x T k + K o z X R p 6 l e K q R N L w i Q w O R c E F L o p O s M s U K J t 0 W 1 0 2 V J X D b H 6 X 0 O B 0 z / + W 0 l U V J C q 3 x m H p F o p F q I a G p 5 / q e D 1 X N m 9 f J F A i o f g k 7 N P B Y Y g r 9 3 7 y 6 x p w 5 V e 8 R p s h w o L c i m M x d D x H 1 S 5 K Y F 4 u o v s m L p A p E / I M S I I F M w K Z L w n 2 A 5 V M / J Q q w A c i G V G h e X n 7 9 8 k v 9 Z I K G d E r 6 x 9 i V J q O W E 1 9 L z n + q c 3 4 g h i b D K O 3 K P 1 y O N A H C 7 Z 8 J s n N K 8 5 b F b y t a l U G V F O d 1 + 8 H S L o W 0 p W v r M Q d y m l w 7 c P u G M I Y d O Y W Q x Z L K Q S v Y b Y u k U P H a W 6 j Z W z W s n i Z Q S 2 o Z C W i l C W e H x 2 8 l t c a n j T Q n n R M u d u / S X v 3 x C f f 0 D 5 N K z u W J s E / q n D J b z 7 I 9 u L 6 b L l 3 6 g h v t P v r A 0 V i 9 c S O I u B D y K p U q 3 E F k U M U L b R k K Z Z E i j 9 u M e h 9 V r c q m + P p x E Y q a E t q G Q 0 N c D U j 1 P Y m 2 N 8 h a / 1 h 3 q C E a n 7 s 3 G R l b t d t O v f v V 3 d P T I 4 e D 8 F G g E T z M 9 2 E L A 2 r 6 / f n 8 / X b l 6 n Y a G R 6 T f D J 3 R Q 5 N L U 3 E 3 F f q 4 w a o I / i W B O Z D h W o y N 4 S Q J l e f X K 9 K E y G K k V 5 B M w X q o e x h Y G q C M 9 N S o 7 S R R U k L b U I A Y o c 9 Z S k W b j n i G G y / c 8 A 9 G H e K e x 4 q H k F L m 3 B B p D m 8 f x l n V x r l + 1 J M g J z u D / v D B T v q 3 T 8 7 Q z N Q Y 7 a + Y k h A g b n N x o y T H R 7 6 O z 8 j n X Z q k A 5 X 2 V 3 l i S K k Q Y f h P s K y S h S D z 6 l R Z b C X k c o w h E e p 1 n U 6 J o L E s B N v 5 2 + 2 L v X J W F P 6 U G p Y I a g r i 0 M M I n b K 1 / L y A h p g x 1 k C 7 t 6 s p z t B 5 i k 5 e L F q G y V u w c P a z A H 4 L U R / o Z E 4 t 2 U M T g / c p d X a E Z m a m J S o C 8 5 4 3 3 L x F v / v N 3 4 l k j w Z M T I M J Z b Z t 2 0 J X B u J f m g f I Z e L u L f f S p N d O l z r n z 0 c h j R 6 0 E 0 5 p Q m h J i A l X 1 L g 2 n W Q c F H L r F G I Y A 6 V y j I f y B 6 d i V u O g 5 v w e + t X v 3 t e / l p h g Q n U k N K H s a f k 0 M p E u h F J v r 5 U n F I C B b 1 V 5 0 9 R x 4 3 R w w h a M g z J u b T M 0 J L I T F v W Q Z P A C I k c c I g g Z D + 6 0 P 6 S U l F S q L l 0 r r n Q A 1 4 / 7 g s h 7 T K 1 W u 2 U v X W 7 u o d + / G 0 5 q 7 M c o Y o x W P n L k k E j Z S 1 0 p N O m J T 0 k B P 0 / U u U W t A U 6 1 h s c 4 A k G p g 2 Q h k y K Q y V F n i I Q y C G Q I h T n s Q w M L Z W 4 + J p K P 7 y s G F 9 b W l t D u v c / m Z b V c c P z P / / N / / 1 W X E x J z / m n y 2 9 b K g 1 k p 8 k S D 3 e 6 g g V E f Z c y N 0 8 7 t i M Q I y E y 0 W A C 7 r b V N z v X K l W t U X 1 8 X p h Z i O D 2 u Z W B w k H w e Z c t Y J 1 6 J B b x Q / u u v 3 9 H B v V s p z b K i P L 4 b 5 M L S n v n 5 6 6 i j t Z k K N z B h b C P y e x j K g W H 4 d 2 7 f Y Z t v j 8 x f a O b B y E 2 f i 3 u B 6 j S 2 n S r W h D y W f R O O K G O g + P n g E Q m p w s m l t j n p s j x P v n Z s z y K X 6 c I 0 2 Z C 0 9 E K S l + m s j w 4 c 3 E E p y 7 S a / r O C 7 U K C S y h g i q o J S 8 q o t x 0 e S O i U V 5 p k Q w / b q G D 2 n q w u i P V 0 0 b D N b L K Q B h i 5 i 8 B d N H x I p 8 u X f q Q j R w / L f k i o z z 7 7 g n 7 2 s 4 / i k l L o 6 8 K S N p s 2 b 9 I 1 4 c C Q f S x C n V d U S / / x p 0 / p F + / s E Y k Z Y F F i l s i x A h I G k i Y e w F F j Q p f O t q W R n z 9 r v f W K P C A J v I i K K P K 8 j E S S s t I y Q t J J D X 8 P z h Y 7 T z p Z J J T P T R / / / k P 9 a 4 m L x B 5 g q B P a p 1 F x 0 D C t h q m 1 v B I o K N 1 A r q r 3 x H 5 B r J 0 h E w B V E I M N M d M S J B e G e l R U h t a y h a S A v Y V I 9 n i A A O B e J k y s l w g k X X / / I P U 8 C l B 5 / S 6 Z z A b e x 2 h k A q D G R Z s j P h L H N 3 j C 4 g B 3 l 2 N k s C G R I h I q w k i F F x + S t R 4 5 C K W 3 Q a h w i R X K V V k T k X N m X F i b S N T E t z N K b Y I l l 3 1 G C L X S 5 I k F X 8 B G 9 x 9 H D 4 b F g m Y I r M X C A e + / / 6 7 M e G s F 5 q r o 6 u 6 R x r Y Y c P 3 u G U / M + 4 D v g J T a V j J H P a 2 N L B F D J I i F 6 r W x O 3 r x K 4 d r P G F R I 8 D t g Z A X N E S Y W M l K E E 5 C L F 2 n 9 w u J J D e S T U k v V Y Z U m + U X U z b / W q h N J G q K z y J d Y d h 9 A w l N K A D z V Y z E G B 4 C S R V r H n W o Z G v X 5 M n y O A D m v M C 4 K 6 h 3 3 T 0 9 U g d V 0 S x Z g z n 4 c C x m r M U o Y S t g a 5 R X I C o 9 n Y 4 c f 5 3 + 7 U + f y 7 T T C 8 E b M Q b M o D T X L 4 s y R F s 6 y D g Q z S e D x I l I d p t F A l n 3 g S g m x 3 7 J t T T C s b p e 6 l g 1 n G N 1 8 N 0 P T + h f S 2 w k B a E A p z P U w W u S Q S I Q D U G w D Q + W b j D j 3 B F d c a f l H n 3 + + R d C l j N n z t H 9 z i 5 q b + s Q 4 n z 1 5 T d U V F J M 3 3 9 / T i Z n g Z 2 G T u X I R d / g h P D 7 / B L t v r n U Q a / s f 5 s 6 O n u C c 2 5 E w 8 P x 6 J I 1 P z N 2 x 1 b Q I 2 + 5 7 U I q q 6 r H y c e G F t Q 7 V a c l l m W / O d a Q S Y j H 5 L E u Y Y M c 2 4 5 4 d N M E g O 1 i y / 3 F d Y 0 E g N 9 Z R R N T 4 U u D I h l Y y y u F j J Q 5 O l j 1 Z B H d c G B A k g H f f n e S j h 8 7 K q 5 1 X K / V L g N p b t 5 s o t 7 e X q q t q Z Y 5 0 A E c h 5 V I 4 N z A M A / Y d H C I Y N V 4 z M a E Q Z G R m P T Y 6 F J X 9 B l k I Z 1 i v a a + b 0 + T g Y q G I C F p o 4 k R L I M U 1 r L F G S H P U e X S / w S n B J w Q 4 p g I L W G D P q i 0 V D v 9 3 W 8 + 0 L + e 2 E g K G w r J N d u d 8 G o f V r O 4 1 T c / y i I e G D K h k R Y X r Z d + I 8 B K J g A k w + y 3 s M c M m T C N 2 X f f n q I a E G z r F p m s B c 4 O N F 4 Q D J N 0 o h y J W G Q C / D G m B c P 5 e b A q v 7 z U d B I C q V z K u s 5 6 D P b D 2 2 i O l z p N L q X m o a z 2 W T 2 A s K H e f R / q X n h 7 S N S U N C o f H i T E v l X d s 5 I r U Y j W P 4 H B j U u / r Z B Q P 1 y 8 J G 5 0 u 8 M p 1 x s L u F Z D t O b m Z i E f 1 v L 1 O X J k 3 g z s V w R S 6 + p i P V 6 r W x 7 E x 9 R p C + H H r u g v B k w b J m Q Q Y i i V L k g a U w Z 5 L N t B s u m y S c H P C Y F Q Z 0 i k c 1 w D 1 2 d l L z y d W y I h a Q g F l G Q O B 6 V U o h A o G p r 7 l 2 5 L 4 b r g 8 c N K G 1 s 2 b 5 J R u o s B H j 1 M E 3 a n t Y c + O d t G U y P 9 V J P R r 6 Y 0 Y 8 I d O 3 a M 7 t / v l n k D D V q H n H S x E 7 M 6 L Y w Z v 5 0 b u 9 7 Q A M m H J 1 E P o l i k j d U + M r l O 4 W Q K e f G U n a T I Z O q C C Q T T 0 q m i s k T / e n I A y 5 V y 4 0 y O N O G e k o Z n V f 2 s x E o U k k W 6 m e M B Q p Q 6 O 7 v i v g Y 4 H m A r 7 d y 5 k / b s 2 E Q f H K i g 7 M x U t r G 8 d O H 8 R W n Y 6 e l p M t g R L n s A U y d 3 j U R 3 Q k S D 9 S r w f U D L o P 4 8 b x s p o 6 Q V E 0 O T R r Y t x F L S J 1 Q O 1 Y F A O h c S m a S k F P I T b x 6 U Z 5 8 s K W l s K J O K M t l Y 5 j M 3 K R G R n r J 0 Q k E l K 6 s o j 2 v o B x r r v Z 5 x C m S U E l Y m x E o k 6 C S G V M N c 7 L v 0 C i O A 9 T 5 9 3 x 7 / E j a Y u j o y v h a / 6 5 v V 0 k h I Y y G I I R i k l S E J 9 s t x I Y k k u X w O 2 y o F Q 4 5 A J v Q 7 g V B + P z n k B J I r J Z X K B 7 h 9 w / M I Z X L A W l 4 J p D r n a H f Z k 4 2 q x Y j c k T j m R D 9 7 q Z E y M r N o W 5 V y Z E Q C g a / W x Q o A L J b A b T 1 u W M e E g U B K k o A c I A w a f j i x Q K J I k p l k P q s I x L k Q B 7 k u a 6 k k S 3 9 y 2 T g j f v c / f q 7 P I H m Q d I Q C 2 O R W h E J 5 h Q k U C X j H E D n x J E D o U m P T L Y n x i w W E K d l 8 U 7 S 1 O v Y q 8 1 i q x z p z b c + o Q z q e 4 w X O 3 n T 7 G D I F c y G G I V W I M C H y G N V P l Y M k s u y X b S G V T i C T J p a K 6 1 P S E U u l J h t s P 9 z r W r p + s s K w 2 + w 0 O I m g z 9 A D B 1 A 2 s J a f N / Z X e i k r N X b H 6 E K A x w 6 x f 5 i f H H 1 J t 2 + 3 0 B B L G 0 R Z g 2 i l Z W U y l V i s + D z A 7 5 + l v / 3 t U / r J T z 4 Q N / v 5 j t S w I f z x 4 G i t m 1 x s C w o R 5 B 7 P 0 e A E U W M v S z r U g R S S t F M B J N I k w b a o c Z o k S o 1 T k k c R x w T C q j 4 o N e 4 J 6 0 B h m I Y K h H 3 7 v a N U V q 6 m b E s m J K G W C r I E y M Y P 2 Q i n R J N S D 8 a e X P A j C g J O B K x w j 4 X h 3 B 6 3 R K d j J c b X X t t L B / a / t i C Z A N w f z B Y L M g G I x 1 s q M I A Q R A q l A N 3 q i 0 I m E A l J l 2 X b k A y k Y v s J x y o 7 S d W Z f i Y l m R T J s M g a h m i g D o 2 y n M l k n n d S p U v 3 u p N O Q g F z c y y l J v L I Z n f w w 1 B v U V W / 8 l I q h e 2 o W H P g 4 Z w w J w W k T R O r d 4 g I x / l 7 v W 7 q 7 e 2 X C I i c 3 B w 6 c v i Q H A / 3 t 1 n p H n 1 K m O K 5 p K R Y 7 K R Y g G O j q 7 u b N m 8 K D f P A m r z D U / F P a Q Z i n K i d 5 o Y / x 2 Q I 0 P U H T h q Z 4 n o h B U g F s h h y a b I I U f S 2 I Q 2 n Y F Q E y A O p J L k a p i G 5 G a Y h E s p N P / / l e 7 Q u P 7 Z K m 8 h I W k I B A 2 N 5 N C e O S m v f y M o T K j N 1 j v a V z 8 h K G Q h 2 r a q q o N G R U S Z Q M 5 V X l F F F R Y V I G Q z H A L k w W B F D 5 2 E f P X j w U A Y l x g I C Z U E q T K 5 5 + P C B Y I S F F V j e R w 0 d C e / L w p w Y 8 U A I o 8 l i t 6 m Y P L O t S K S I Y 8 g V J B T n q F N O B Z C K 6 7 Q E g t o 3 n 0 w 6 3 E h C j t S 4 J 4 d t j v 7 4 T 7 / R Z 5 J 8 s F 1 q T V 5 C A X 2 P u d F w g 8 T k l o l C K j S M N Z O X q a 6 u V l Q v S A z 0 M 8 U z i B B r Q H 3 0 0 w 8 X V W N B v r N n z 7 F 6 u J H V x F S Z + h n X i s 7 e g Y E h 2 r H j V X 1 k C K f b 0 l j a 6 I 0 w 4 J 7 p E g i D e w i C C H l Q h j p n n B J M D k O u Y A K R F K l A H p T D 1 T o l n a L Z T r N i O 4 F U b i 5 7 6 Q 9 / / C W l p T / / F e q X C 6 y u J v c / O 7 / R 1 A M P t R R r Y 1 w J + 8 r F D d x T c E Q m T k E n 9 F L m j d i x c 7 t I r c U A 6 Y b A 1 7 y 8 N b K y O x b t N g G 2 n Z 2 d + q h w q K X l D N S L R y W 9 L Y Q J k U W V F Y E M c a K T S Z c 1 m Y L H C q l Q H 3 J K q D o l q V S d C o Y F y T D s B J 3 R 1 u e b b P + S 0 m 1 u R d G a C X 6 I 6 u 2 n W 0 Z C A P M t Q M X y L 9 H Z V 1 S 0 n r q 7 1 d i o x Q C S X r p 8 W Z Y l R W B s Y W G h j L v C P O x Q N 6 3 o H 3 e E L T J t S I S C k k j I u f F z G S Q I V / E U Q Y J 1 O s m L T O 9 T S e 8 D W X S d U v 9 0 H c g E E j F 5 s C 0 q H 6 Q V l 2 0 U o I / / / h d y b s m M p C c U s D 7 P r R 4 Q J 2 k k j J W W U g Z n W M 1 a y v z m i H i 4 f / + + 3 l o Y D Q 0 3 6 P C h g + I Z t A L R E r C j 0 F g B r I 1 1 K 8 p c g w D u l i K S I k M 4 S U I E s h I p n E A x y p o 8 S g r x s + H 6 k D d P k Q m S K c C q H 1 J l V T k / J 3 V O y Q w 7 v x q g C y R 1 c r m w T C Q e o n o L c g v h H e F Y S V J h 4 s x 4 I 9 A / / + J L W Q 0 R j X I h Y F w U w o 7 Q G R w N W P c X n k R I y S i 3 g 2 E k k y J Q J G F k O 0 g y U 1 a E U c c b 8 i D x P p A H Z Z O b J M 9 E P R f Y T c a e E l s K x G K C o Q P 3 r f e O z n u u y Z h W h Y Q C y t d j 4 h D 1 g P C g r D a V w U q S q q k v h e 4 O L j 5 W q r a m R h w Y s L 1 i A Z L n + v U G 2 r B h g 6 4 J B 4 J m M a V Z 8 6 1 m y r C F F q 1 W 9 p I h i V L t D G n Q + K 1 q n h x j J Q e X D e m s f U r B 8 C F 9 D H L c f y E Q C K P r Q S Z D L n T i G t s J x P 6 H f / q 1 O s F V g K R 3 S l j / F e S h E W h S c a N T p A p / P a 8 k q R A C d L l r 4 a E d m M R l o S H r A A Y U b t x Y H 1 M 6 4 f N Y F X 5 o + J G s I q I k k S a L 5 K r h m z q 1 H S K G O U 4 d a 8 m t + 1 E G m f R 3 C W k 4 t 5 L J S C a / P B O V 4 C K X M i Q U p z 1 7 d 5 A D X t p V 8 m / V S C g g K z 3 A D w c P G w 9 S v x H 5 4 X O L 0 k c o r C S p J j x 2 e r z A S o K Q T p i k x d g / A N Q 7 T E F 2 8 u R p u n j x B w l H i t b / Z H D w 4 H 4 h E Z w V K a l Q + b R 6 p 1 N I K u k U I Z k U a Z g k s q 0 J I 4 m 3 h S y W O p T N t t z 3 U C 7 q n V U y G T V P 2 0 5 w o O z a s 0 2 f 9 e q A 7 c f 2 B 1 E 1 7 G R G W x c 3 H B u b h / z m c 9 i d n G M M l U N 0 X M D 0 W a 0 U s D z n 0 d r Y 4 U A Y I I g Z X + G 5 w 6 x I W M R t a m p K I i Q W Q u Q 1 Y V v Z U O q l o g j F 5 E E O l U / K I J O p V 4 Q K e v y Y J D g W 5 D D 7 D L G E c E I k V a c k U n i u b C b k I J P q w F X z R X j I 5 X T Q P / 7 z x / p M V w 9 W l Y Q y 2 F D J a o 5 2 p S u v k n r A q q G o t J J S C m r Y m b b Y n Z c I N R p m d a 3 h R q P 0 L V 2 6 d J m K i 4 v 0 3 u i A A 6 K x s S k o 2 X C N p + 6 l S s M P q X C a A E K E a P U g i t m 2 H q v r U N Z J p I 8 + b k E y c Z I O X G x z A q k Q q / f 3 / / g r O c / V B i Y U G t b q S / V V T m 1 P G V K p M h q M e h u v r G B G n 9 C E B + c a H Z j a e e e O V y W W 7 5 1 3 3 l r w B Y A I d d h N m K D l m 6 + / 4 + t E o w 6 w 7 W L I Y E i i y x Z p E y K c I k c w 8 W e V b a V S S M 3 D s Y o 4 Q h 4 m 8 I J k g g N C y K Q k F L 7 z + O u H y e W C L R n + z F Z D S s p o 8 3 h T 2 X o H P 2 T 9 Z p S H r B + 0 b g R C L k 4 r h c t d q T T t w 5 n O B z p p u 7 t 7 Y j o e A C N t r 1 6 9 T m V l Z X T u 3 A U 6 e u w w N / g 5 O n n P p R u / I Y u F N G H O B F 0 G Q a w 5 J y G R J E 0 g q b M Q B 0 l i 9 P R 9 R Y p K J h V e B K 3 h + B u H a O P m m q j P a z W k V a n y G W R l 2 i n F i W m x 0 Q j M w 0 U Z D 5 y l F j c Q Y z t w 8 1 Q f e s 7 A t G O Y h Q g 4 f f p s c H D h 2 N i o x A F a Y Q i E J A T R + Y E D + w h r + 2 L q M H T y 9 o 4 S X 1 9 I f V M v j l B u C B N G M p Q N m U A y Q 6 D g f i 4 H p R G O U Q l 1 a t t C J q 6 L l E x w Q u Q X 5 N P m L b E D f 1 c D b F c 6 H q 4 6 p 0 Q k O r p m a N r N l 2 l z i H P C 7 n A E H R V w U E i Z c 9 5 Q b x q o V 8 / Z x v J 6 Z m h H 0 Q R 5 p 0 a E M L C Z z L I z A O o M F K m k p M u h 5 P Y R n e 9 w 4 S B L P V 4 a O j c O B 2 y D Y F K H b c s + J o 8 i o 0 o h E q p 9 Q b I Z I o F Y e E H 5 V a 4 C Y F X C s A z k B Y X 5 9 K v f / U T O f z W D C d W 7 6 g k F t L R x Y + X G B v L Y Q C y H U z p P Q S j J d R l E A q G E a J L j 0 8 + D X G j M R E X Z s 7 S t 2 M f l c A J F 5 r H S q d Z U X T a e P U M U 4 9 U z d b o M k u h t I Y + l H C J W b D J J W a S U T r r T F q Q C m S C Z 4 G T 5 + B + S P 0 4 v H t i u v i C E A l r a x s g N j Q o S C Z I K E k q S J p W Q y B C J E + r w D 6 w K I 5 a 5 Z X r f U o G G r I s K e o s z l F x w q 9 e o J W 7 4 U P x V j V 9 t i H S R 7 7 C k W S b N m T Y 2 9 L k c 2 g 9 y 6 N x s Y 7 8 Q h 7 d B E k 0 g 7 J N 6 I Q 5 y C 4 n 0 t p A I 2 0 F S K f V O S S l 4 8 y C V U B d y k W M R u N / + 4 W d y 3 i 8 C X i h C A f e Y V J N u L H 7 M Z A m S y k g p q I D w 1 C h i 8 R + u E 0 o p 4 m D b k E o T T P E p l A e B B q u L I e g a t H d V Y l i O C u 7 G A X N 0 q N o t f V b S + G W H L l t S 3 7 i d 7 v S r m W Z V i t L n Z H I m l 5 J S I I i q V + T C t i q D K I Z o I I 6 q D x E p R C o t k T S p l P 1 k 1 D z l z Q O Z f v 3 x R 3 J N L w p s V + + / W I Q C x i e 8 1 N o + L p I q j F S s C i r V j w k i u S 7 r x H 9 A H V U G Z F v l k l n + A t x k d S k G F E u C Z F F Z K D 9 Y 7 a F U h y Y D V 8 u R X D j f k U J e G a 2 C e h y P 3 B x n k i G N Z Z 8 h D 5 c j i Y S y k k Q q V 8 R i A q H O I p F C x F J k w v x 5 1 g g I k I k / S K + / e Y Q 2 b Y 0 e a 7 i a w Y T q U 0 / w B c P I q J v a 7 o 8 y F z S J Q K x g W Z F J A l R B G k s C Y a x l 9 V + T y F q O A U 0 X U 2 C g w e u i l P U G C M D Z t i I m l X O O J V W A L n R o + w h 7 k O u k y i B F q C 5 8 W x H F l B V x L G X J r Y 4 I S 1 l I Z B 3 W H o 1 M S j J h x C 1 W n z 9 0 Z B + 9 s m O z u o 4 X D L Z r L y i h A P T X X G n o 5 e a p J Z R I K k 5 M F i m D O E I u E E j l / E d I o 8 r 4 F l 3 W w D 5 V v w j Q u H U R Z c l 0 W f b I f / x B w 1 d 7 Q Q i z P 1 i e l 5 T K p + w o R S J F G r X P E M s Q S R E H E k h t K / t I 1 Q d d 5 i C P k V J Q 7 2 Q b Z E I 5 R C Y M w / j H / / X x v B V D X i S 8 0 I Q y u H L t g U Q u G E m l 7 C t N M A u Z w k g l J E K O b w j l i k y 8 j W w B c P P G H w 3 Z E i K o z J q D C L I h R 0 k d y n q b m R O s V w l k 0 L n Z R i 6 E i S C S y V E n u S Y Q y p p A Q S J p E q l 8 V j s g O D G h 4 M l D U C / I 9 K L D d q 3 z J a G A j o 5 H 1 D c 4 x c R Q Z D L E C n r / g p I K p N F l T S C V K w o p o l m h j h H I n Z 5 / u 9 H Q d Y n L K l f / 8 Q d 1 U g q V 5 S B L W X J F G J V 0 G U T R d Q s S i b d B E s x B H k k m 5 Y S A f a S I p C R S S D J h n o q N m z f Q G 2 8 f w R m + 8 G B C 9 c u z e g l M 0 T V L P 1 7 t 5 C Y S I p S S V C C Q S Y Z U y L G N T + o 6 K Q q 9 U J D / C 0 K x R G U A G r / O p d 7 s R 0 H + m 7 L K Q 0 l F e s x z Q u g 8 R C a U Q R y d 6 3 p F I E U w I Z K Q K U L N Q / w e 5 1 D z J O q E U 4 r L R b / 9 w 8 8 p R x a U f g n g J a G i 4 C q T a h o h B 3 B S a F I F b S v e F t J E k k s T y O T 6 D 3 Z p B A s M b u w q 0 1 A F b u e q L P / x x x w H c q C s 6 3 S S o 4 z K J + R Q 9 S F C m X p F F k U q Q x x T r 8 g k / U 6 a W K L W 6 W 1 I o S C p t I o H q b Q u f x 3 9 5 v c / x d m 9 h A W 2 6 y 8 J F R V o j N + f v 8 f q E F P E K q G C Z R A H h L K U 8 U 9 4 g 2 2 V S w a o H e H g 3 5 D M / J X / K p d S M F d J t o Q s U t D l 0 P 7 Q t s 4 1 a U Q y S W 6 I p I g T J B L K Q i L k U O s U o Z S a p 5 I i l l 9 i B f / 4 T 7 + V + S x e I h J E / x + n d i y M b T U h Z g 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 G u i d = " 4 c 9 c 1 f a 2 - 4 f 1 f - 4 5 2 5 - 9 f e 5 - 2 f 2 a 6 b 4 7 9 3 8 6 "   R e v = " 1 "   R e v G u i d = " 0 f 3 4 6 b 2 5 - d f a d - 4 8 0 1 - 8 9 5 2 - 4 a a 3 c c 8 e 0 2 7 e " 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988D35D0-D142-4CC3-9F39-D082672D3429}">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30E54BCA-499A-404B-96F9-039AD6117CC4}">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Total Sales</vt:lpstr>
      <vt:lpstr>Total Sales Per Country</vt:lpstr>
      <vt:lpstr>Top 5 Customers</vt:lpstr>
      <vt:lpstr>Average Roast type</vt:lpstr>
      <vt:lpstr>Filters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RABBI KABUYA</cp:lastModifiedBy>
  <cp:revision/>
  <cp:lastPrinted>2024-04-24T13:55:23Z</cp:lastPrinted>
  <dcterms:created xsi:type="dcterms:W3CDTF">2022-11-26T09:51:45Z</dcterms:created>
  <dcterms:modified xsi:type="dcterms:W3CDTF">2024-04-24T21:37:46Z</dcterms:modified>
  <cp:category/>
  <cp:contentStatus/>
</cp:coreProperties>
</file>