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C43" i="1" l="1"/>
  <c r="D43" i="1"/>
  <c r="E43" i="1"/>
  <c r="B43" i="1"/>
  <c r="B40" i="1"/>
  <c r="C23" i="1"/>
  <c r="D32" i="1" s="1"/>
  <c r="D23" i="1"/>
  <c r="E32" i="1" s="1"/>
  <c r="B23" i="1"/>
  <c r="C32" i="1" s="1"/>
  <c r="C21" i="1"/>
  <c r="D21" i="1"/>
  <c r="B21" i="1"/>
  <c r="B18" i="1"/>
  <c r="D18" i="1"/>
  <c r="A18" i="1"/>
  <c r="B44" i="1" l="1"/>
  <c r="B47" i="1" s="1"/>
  <c r="C18" i="1"/>
  <c r="C19" i="1" s="1"/>
  <c r="B19" i="1"/>
  <c r="B20" i="1" s="1"/>
  <c r="B22" i="1" s="1"/>
  <c r="B24" i="1" s="1"/>
  <c r="D19" i="1"/>
  <c r="D20" i="1" s="1"/>
  <c r="B25" i="1" l="1"/>
  <c r="B26" i="1" s="1"/>
  <c r="C31" i="1" s="1"/>
  <c r="C34" i="1" s="1"/>
  <c r="D22" i="1"/>
  <c r="D24" i="1" s="1"/>
  <c r="C20" i="1"/>
  <c r="C22" i="1" s="1"/>
  <c r="C24" i="1" s="1"/>
  <c r="C25" i="1" l="1"/>
  <c r="C26" i="1" s="1"/>
  <c r="D31" i="1" s="1"/>
  <c r="D34" i="1" s="1"/>
  <c r="D44" i="1" s="1"/>
  <c r="D25" i="1"/>
  <c r="D26" i="1" s="1"/>
  <c r="E31" i="1" s="1"/>
  <c r="E34" i="1" s="1"/>
  <c r="E44" i="1" s="1"/>
  <c r="E30" i="1"/>
  <c r="E38" i="1" s="1"/>
  <c r="D30" i="1"/>
  <c r="D38" i="1" s="1"/>
  <c r="C30" i="1"/>
  <c r="C38" i="1" s="1"/>
  <c r="B30" i="1"/>
  <c r="B38" i="1" s="1"/>
  <c r="D17" i="1"/>
  <c r="C17" i="1"/>
  <c r="B17" i="1"/>
  <c r="C40" i="1" l="1"/>
  <c r="C44" i="1"/>
  <c r="B46" i="1"/>
  <c r="B41" i="1"/>
  <c r="D40" i="1"/>
  <c r="E40" i="1" s="1"/>
  <c r="B45" i="1" l="1"/>
  <c r="C47" i="1"/>
  <c r="B48" i="1" l="1"/>
  <c r="D47" i="1"/>
  <c r="E47" i="1" s="1"/>
</calcChain>
</file>

<file path=xl/sharedStrings.xml><?xml version="1.0" encoding="utf-8"?>
<sst xmlns="http://schemas.openxmlformats.org/spreadsheetml/2006/main" count="69" uniqueCount="51">
  <si>
    <t>ИНВЕСТИЦИОННЫЙ АНАЛИЗ</t>
  </si>
  <si>
    <t xml:space="preserve">Исходные данные </t>
  </si>
  <si>
    <t>Годы проекта</t>
  </si>
  <si>
    <t>базовый год</t>
  </si>
  <si>
    <t>1 год</t>
  </si>
  <si>
    <t>2 год</t>
  </si>
  <si>
    <t>3 год</t>
  </si>
  <si>
    <t>Ставка налога на прибыль, %</t>
  </si>
  <si>
    <t>Надбавка за риск проекта, %</t>
  </si>
  <si>
    <t>Показатели</t>
  </si>
  <si>
    <t>значения по годам проекта</t>
  </si>
  <si>
    <t>Переменные затраты</t>
  </si>
  <si>
    <t>Маржинальная прибыль</t>
  </si>
  <si>
    <t>Прибыль до вычета процентов, налога и амортизации (EBITDA)</t>
  </si>
  <si>
    <t>Амортизация</t>
  </si>
  <si>
    <t>Прибыль до вычета процентов и налога (EBIT)</t>
  </si>
  <si>
    <t>Налог на прибыль</t>
  </si>
  <si>
    <t>Чистая операционная прибыль (EBI)</t>
  </si>
  <si>
    <t>Инвестиции</t>
  </si>
  <si>
    <t>Чистый денежный поток по проекту</t>
  </si>
  <si>
    <t>Расчет показателей инвестиционного анализа</t>
  </si>
  <si>
    <t>Показатели, не учитывающие фактор времени</t>
  </si>
  <si>
    <t>Срок окупаемости инвестиций (через кумулятивный денежный поток), лет</t>
  </si>
  <si>
    <t>Показатели, учитывающие фактор времени</t>
  </si>
  <si>
    <t>Дисконт, %</t>
  </si>
  <si>
    <t>Внутренняя норма доходности (IRR), %</t>
  </si>
  <si>
    <t>Срок окупаемости инвестиций (PP), лет</t>
  </si>
  <si>
    <t>х</t>
  </si>
  <si>
    <t>Расчет чистой операционной прибыли, тыс. руб.</t>
  </si>
  <si>
    <t>Расчет чистого денежного потока, тыс. руб.</t>
  </si>
  <si>
    <t>Кумулятивный денежный поток, тыс. руб.</t>
  </si>
  <si>
    <t>Приведенный (дисконтированный) денежный поток по проекту с учетом ликвидационной стоимости, тыс. руб.</t>
  </si>
  <si>
    <t>Чистая приведенная стоимость (NPV), тыс. руб.</t>
  </si>
  <si>
    <t>Кумулятивный приведенный чистый денежный поток по проекту с учетом ликвидационной стоимости, тыс. руб.</t>
  </si>
  <si>
    <t>Затраты на внедрение системы, тыс. руб.</t>
  </si>
  <si>
    <t>Прирост выручки в результате внедрения системы, тыс. руб.</t>
  </si>
  <si>
    <t>Дополнительные затраты, связанные с использованием системы, тыс. руб.</t>
  </si>
  <si>
    <t>Срок полезного использования системы, лет</t>
  </si>
  <si>
    <t>данная сумма ничем не обоснована, взята "с потолка"</t>
  </si>
  <si>
    <t>включает программное и аппаратное обеспечение</t>
  </si>
  <si>
    <t>включает затраты, связанные с конечными пользователями</t>
  </si>
  <si>
    <t>Дополнительные постоянные затраты за год (не включая амортизацию), тыс. руб.</t>
  </si>
  <si>
    <t>включает расходы на управление и поддержку ИТ, административные расходы</t>
  </si>
  <si>
    <t>это ставка переменных расходов для предприятий черной металлургии</t>
  </si>
  <si>
    <t>средневзвешенная стоимость капитала для предприятий черной металлургии сайт А.Дамодарана</t>
  </si>
  <si>
    <t>http://pages.stern.nyu.edu/~adamodar/</t>
  </si>
  <si>
    <t>показывает процент прибыли на вложенный капитал</t>
  </si>
  <si>
    <t>показатель скорректирован</t>
  </si>
  <si>
    <t>показывает прирост капитала</t>
  </si>
  <si>
    <t>Переменные затраты в процентах от выручки (заработная плата и прочие выплаты), %</t>
  </si>
  <si>
    <t>Инвестиции в разработку онлайн системы адаптации сотрудников,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</si>
</sst>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_(* #,##0_);_(* \(#,##0\);_(* &quot;-&quot;??_);_(@_)"/>
    <numFmt numFmtId="165" formatCode="_(* #,##0.00_);_(* \(#,##0.00\);_(* &quot;-&quot;??_);_(@_)"/>
    <numFmt numFmtId="166" formatCode="_(* #,##0.0000_);_(* \(#,##0.0000\);_(* &quot;-&quot;??_);_(@_)"/>
    <numFmt numFmtId="167" formatCode="_(* #,##0.00000_);_(* \(#,##0.0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name val="Times New Roman Cyr"/>
      <family val="1"/>
      <charset val="204"/>
    </font>
    <font>
      <sz val="12"/>
      <name val="Times New Roman Cyr"/>
      <charset val="204"/>
    </font>
    <font>
      <sz val="12"/>
      <color indexed="9"/>
      <name val="Times New Roman"/>
      <family val="1"/>
      <charset val="204"/>
    </font>
    <font>
      <b/>
      <i/>
      <sz val="12"/>
      <color rgb="FF0000CC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 Cyr"/>
      <charset val="204"/>
    </font>
    <font>
      <sz val="12"/>
      <color rgb="FF0000CC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4" fontId="2" fillId="2" borderId="0" xfId="0" applyNumberFormat="1" applyFont="1" applyFill="1"/>
    <xf numFmtId="165" fontId="3" fillId="2" borderId="0" xfId="0" applyNumberFormat="1" applyFont="1" applyFill="1" applyAlignment="1">
      <alignment horizontal="left" wrapText="1"/>
    </xf>
    <xf numFmtId="165" fontId="3" fillId="2" borderId="1" xfId="0" applyNumberFormat="1" applyFont="1" applyFill="1" applyBorder="1" applyAlignment="1">
      <alignment wrapText="1"/>
    </xf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wrapText="1"/>
    </xf>
    <xf numFmtId="165" fontId="3" fillId="2" borderId="0" xfId="0" applyNumberFormat="1" applyFont="1" applyFill="1"/>
    <xf numFmtId="165" fontId="4" fillId="2" borderId="0" xfId="0" applyNumberFormat="1" applyFont="1" applyFill="1"/>
    <xf numFmtId="165" fontId="3" fillId="3" borderId="0" xfId="0" applyNumberFormat="1" applyFont="1" applyFill="1"/>
    <xf numFmtId="164" fontId="3" fillId="2" borderId="1" xfId="1" applyNumberFormat="1" applyFont="1" applyFill="1" applyBorder="1"/>
    <xf numFmtId="164" fontId="5" fillId="2" borderId="0" xfId="0" applyNumberFormat="1" applyFont="1" applyFill="1"/>
    <xf numFmtId="164" fontId="3" fillId="3" borderId="1" xfId="0" applyNumberFormat="1" applyFont="1" applyFill="1" applyBorder="1" applyAlignment="1">
      <alignment wrapText="1"/>
    </xf>
    <xf numFmtId="164" fontId="4" fillId="2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 wrapText="1"/>
    </xf>
    <xf numFmtId="166" fontId="3" fillId="2" borderId="1" xfId="0" applyNumberFormat="1" applyFont="1" applyFill="1" applyBorder="1" applyAlignment="1">
      <alignment wrapText="1"/>
    </xf>
    <xf numFmtId="165" fontId="2" fillId="3" borderId="0" xfId="0" applyNumberFormat="1" applyFont="1" applyFill="1"/>
    <xf numFmtId="43" fontId="2" fillId="3" borderId="0" xfId="1" applyFont="1" applyFill="1"/>
    <xf numFmtId="167" fontId="2" fillId="2" borderId="0" xfId="0" applyNumberFormat="1" applyFont="1" applyFill="1"/>
    <xf numFmtId="165" fontId="3" fillId="4" borderId="1" xfId="0" applyNumberFormat="1" applyFont="1" applyFill="1" applyBorder="1" applyAlignment="1">
      <alignment wrapText="1"/>
    </xf>
    <xf numFmtId="164" fontId="6" fillId="2" borderId="0" xfId="0" applyNumberFormat="1" applyFont="1" applyFill="1"/>
    <xf numFmtId="165" fontId="4" fillId="2" borderId="1" xfId="0" applyNumberFormat="1" applyFont="1" applyFill="1" applyBorder="1"/>
    <xf numFmtId="164" fontId="7" fillId="2" borderId="0" xfId="0" applyNumberFormat="1" applyFont="1" applyFill="1"/>
    <xf numFmtId="165" fontId="3" fillId="0" borderId="1" xfId="0" applyNumberFormat="1" applyFont="1" applyFill="1" applyBorder="1" applyAlignment="1">
      <alignment wrapText="1"/>
    </xf>
    <xf numFmtId="164" fontId="3" fillId="2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 applyAlignment="1">
      <alignment wrapText="1"/>
    </xf>
    <xf numFmtId="165" fontId="8" fillId="2" borderId="1" xfId="0" applyNumberFormat="1" applyFont="1" applyFill="1" applyBorder="1" applyAlignment="1">
      <alignment horizontal="left"/>
    </xf>
    <xf numFmtId="164" fontId="9" fillId="2" borderId="0" xfId="0" applyNumberFormat="1" applyFont="1" applyFill="1"/>
    <xf numFmtId="164" fontId="10" fillId="2" borderId="0" xfId="2" applyNumberFormat="1" applyFill="1"/>
    <xf numFmtId="165" fontId="3" fillId="3" borderId="1" xfId="0" applyNumberFormat="1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ages.stern.nyu.edu/~adamod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34" zoomScale="130" zoomScaleNormal="130" workbookViewId="0">
      <selection activeCell="G41" sqref="G41"/>
    </sheetView>
  </sheetViews>
  <sheetFormatPr defaultColWidth="9.140625" defaultRowHeight="15.75" x14ac:dyDescent="0.25"/>
  <cols>
    <col min="1" max="1" width="48.85546875" style="1" customWidth="1"/>
    <col min="2" max="5" width="16" style="1" customWidth="1"/>
    <col min="6" max="6" width="11.7109375" style="1" bestFit="1" customWidth="1"/>
    <col min="7" max="8" width="10.42578125" style="1" bestFit="1" customWidth="1"/>
    <col min="9" max="9" width="12.140625" style="1" customWidth="1"/>
    <col min="10" max="16384" width="9.140625" style="1"/>
  </cols>
  <sheetData>
    <row r="1" spans="1:7" x14ac:dyDescent="0.25">
      <c r="A1" s="1" t="s">
        <v>0</v>
      </c>
    </row>
    <row r="2" spans="1:7" x14ac:dyDescent="0.25">
      <c r="A2" s="2" t="s">
        <v>1</v>
      </c>
    </row>
    <row r="3" spans="1:7" x14ac:dyDescent="0.25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</row>
    <row r="4" spans="1:7" ht="31.5" x14ac:dyDescent="0.25">
      <c r="A4" s="20" t="s">
        <v>50</v>
      </c>
      <c r="B4" s="5">
        <v>1500</v>
      </c>
      <c r="C4" s="6" t="s">
        <v>27</v>
      </c>
      <c r="D4" s="6" t="s">
        <v>27</v>
      </c>
      <c r="E4" s="6" t="s">
        <v>27</v>
      </c>
      <c r="F4" s="21"/>
      <c r="G4" s="23" t="s">
        <v>38</v>
      </c>
    </row>
    <row r="5" spans="1:7" x14ac:dyDescent="0.25">
      <c r="A5" s="20" t="s">
        <v>34</v>
      </c>
      <c r="B5" s="5">
        <v>250</v>
      </c>
      <c r="C5" s="6" t="s">
        <v>27</v>
      </c>
      <c r="D5" s="6" t="s">
        <v>27</v>
      </c>
      <c r="E5" s="6" t="s">
        <v>27</v>
      </c>
      <c r="F5" s="21"/>
      <c r="G5" s="1" t="s">
        <v>39</v>
      </c>
    </row>
    <row r="6" spans="1:7" ht="31.5" x14ac:dyDescent="0.25">
      <c r="A6" s="20" t="s">
        <v>36</v>
      </c>
      <c r="B6" s="6" t="s">
        <v>27</v>
      </c>
      <c r="C6" s="5">
        <v>400</v>
      </c>
      <c r="D6" s="5">
        <v>600</v>
      </c>
      <c r="E6" s="5">
        <v>350</v>
      </c>
      <c r="F6" s="21"/>
      <c r="G6" s="1" t="s">
        <v>40</v>
      </c>
    </row>
    <row r="7" spans="1:7" ht="31.5" x14ac:dyDescent="0.25">
      <c r="A7" s="20" t="s">
        <v>35</v>
      </c>
      <c r="B7" s="6" t="s">
        <v>27</v>
      </c>
      <c r="C7" s="6">
        <v>4000</v>
      </c>
      <c r="D7" s="6">
        <v>8000</v>
      </c>
      <c r="E7" s="6">
        <v>14000</v>
      </c>
      <c r="F7" s="21"/>
      <c r="G7" s="28" t="s">
        <v>47</v>
      </c>
    </row>
    <row r="8" spans="1:7" ht="31.5" x14ac:dyDescent="0.25">
      <c r="A8" s="20" t="s">
        <v>49</v>
      </c>
      <c r="B8" s="6" t="s">
        <v>27</v>
      </c>
      <c r="C8" s="5">
        <v>45</v>
      </c>
      <c r="D8" s="5">
        <v>45</v>
      </c>
      <c r="E8" s="5">
        <v>65</v>
      </c>
      <c r="F8" s="21"/>
      <c r="G8" s="28" t="s">
        <v>43</v>
      </c>
    </row>
    <row r="9" spans="1:7" ht="31.5" customHeight="1" x14ac:dyDescent="0.25">
      <c r="A9" s="20" t="s">
        <v>41</v>
      </c>
      <c r="B9" s="5">
        <v>399.23099999999999</v>
      </c>
      <c r="C9" s="5">
        <v>399.23099999999999</v>
      </c>
      <c r="D9" s="5">
        <v>399.23099999999999</v>
      </c>
      <c r="E9" s="5">
        <v>399.23099999999999</v>
      </c>
      <c r="F9" s="21"/>
      <c r="G9" s="28" t="s">
        <v>42</v>
      </c>
    </row>
    <row r="10" spans="1:7" x14ac:dyDescent="0.25">
      <c r="A10" s="20" t="s">
        <v>37</v>
      </c>
      <c r="B10" s="5">
        <v>20</v>
      </c>
      <c r="C10" s="6" t="s">
        <v>27</v>
      </c>
      <c r="D10" s="6" t="s">
        <v>27</v>
      </c>
      <c r="E10" s="6" t="s">
        <v>27</v>
      </c>
      <c r="F10" s="21"/>
    </row>
    <row r="11" spans="1:7" x14ac:dyDescent="0.25">
      <c r="A11" s="3" t="s">
        <v>7</v>
      </c>
      <c r="B11" s="5">
        <v>13</v>
      </c>
      <c r="C11" s="5">
        <v>13</v>
      </c>
      <c r="D11" s="5">
        <v>13</v>
      </c>
      <c r="E11" s="5">
        <v>13</v>
      </c>
    </row>
    <row r="12" spans="1:7" x14ac:dyDescent="0.25">
      <c r="A12" s="3"/>
      <c r="B12" s="22"/>
      <c r="C12" s="22"/>
      <c r="D12" s="22"/>
      <c r="E12" s="22"/>
      <c r="F12" s="29" t="s">
        <v>45</v>
      </c>
      <c r="G12" s="28" t="s">
        <v>44</v>
      </c>
    </row>
    <row r="13" spans="1:7" x14ac:dyDescent="0.25">
      <c r="A13" s="3" t="s">
        <v>8</v>
      </c>
      <c r="B13" s="5">
        <v>5</v>
      </c>
      <c r="C13" s="5">
        <v>5</v>
      </c>
      <c r="D13" s="5">
        <v>5</v>
      </c>
      <c r="E13" s="5">
        <v>5</v>
      </c>
    </row>
    <row r="14" spans="1:7" x14ac:dyDescent="0.25">
      <c r="A14" s="7"/>
      <c r="B14" s="8"/>
      <c r="C14" s="8"/>
      <c r="D14" s="8"/>
      <c r="E14" s="8"/>
      <c r="F14" s="8"/>
    </row>
    <row r="15" spans="1:7" x14ac:dyDescent="0.25">
      <c r="A15" s="9" t="s">
        <v>28</v>
      </c>
      <c r="B15" s="8"/>
      <c r="C15" s="8"/>
      <c r="D15" s="8"/>
      <c r="E15" s="8"/>
      <c r="F15" s="8"/>
    </row>
    <row r="16" spans="1:7" x14ac:dyDescent="0.25">
      <c r="A16" s="30" t="s">
        <v>9</v>
      </c>
      <c r="B16" s="31" t="s">
        <v>10</v>
      </c>
      <c r="C16" s="31"/>
      <c r="D16" s="31"/>
    </row>
    <row r="17" spans="1:5" x14ac:dyDescent="0.25">
      <c r="A17" s="30"/>
      <c r="B17" s="4" t="str">
        <f>C3</f>
        <v>1 год</v>
      </c>
      <c r="C17" s="4" t="str">
        <f>D3</f>
        <v>2 год</v>
      </c>
      <c r="D17" s="4" t="str">
        <f>E3</f>
        <v>3 год</v>
      </c>
    </row>
    <row r="18" spans="1:5" ht="31.5" x14ac:dyDescent="0.25">
      <c r="A18" s="3" t="str">
        <f>A7</f>
        <v>Прирост выручки в результате внедрения системы, тыс. руб.</v>
      </c>
      <c r="B18" s="4">
        <f>C7</f>
        <v>4000</v>
      </c>
      <c r="C18" s="4">
        <f t="shared" ref="C18:D18" si="0">D7</f>
        <v>8000</v>
      </c>
      <c r="D18" s="4">
        <f t="shared" si="0"/>
        <v>14000</v>
      </c>
    </row>
    <row r="19" spans="1:5" x14ac:dyDescent="0.25">
      <c r="A19" s="3" t="s">
        <v>11</v>
      </c>
      <c r="B19" s="4">
        <f>B18*C8/100</f>
        <v>1800</v>
      </c>
      <c r="C19" s="4">
        <f t="shared" ref="C19:D19" si="1">C18*D8/100</f>
        <v>3600</v>
      </c>
      <c r="D19" s="4">
        <f t="shared" si="1"/>
        <v>9100</v>
      </c>
    </row>
    <row r="20" spans="1:5" x14ac:dyDescent="0.25">
      <c r="A20" s="3" t="s">
        <v>12</v>
      </c>
      <c r="B20" s="4">
        <f>B18-B19</f>
        <v>2200</v>
      </c>
      <c r="C20" s="4">
        <f t="shared" ref="C20:D20" si="2">C18-C19</f>
        <v>4400</v>
      </c>
      <c r="D20" s="4">
        <f t="shared" si="2"/>
        <v>4900</v>
      </c>
    </row>
    <row r="21" spans="1:5" ht="31.5" x14ac:dyDescent="0.25">
      <c r="A21" s="24" t="s">
        <v>41</v>
      </c>
      <c r="B21" s="4">
        <f>C9</f>
        <v>399.23099999999999</v>
      </c>
      <c r="C21" s="4">
        <f t="shared" ref="C21:D21" si="3">D9</f>
        <v>399.23099999999999</v>
      </c>
      <c r="D21" s="4">
        <f t="shared" si="3"/>
        <v>399.23099999999999</v>
      </c>
    </row>
    <row r="22" spans="1:5" ht="31.5" x14ac:dyDescent="0.25">
      <c r="A22" s="3" t="s">
        <v>13</v>
      </c>
      <c r="B22" s="4">
        <f>B19-B20-B21</f>
        <v>-799.23099999999999</v>
      </c>
      <c r="C22" s="4">
        <f t="shared" ref="C22:D22" si="4">C19-C20-C21</f>
        <v>-1199.231</v>
      </c>
      <c r="D22" s="4">
        <f t="shared" si="4"/>
        <v>3800.7690000000002</v>
      </c>
    </row>
    <row r="23" spans="1:5" x14ac:dyDescent="0.25">
      <c r="A23" s="3" t="s">
        <v>14</v>
      </c>
      <c r="B23" s="4">
        <f>($B$4+$B$5)/$B$10</f>
        <v>87.5</v>
      </c>
      <c r="C23" s="4">
        <f t="shared" ref="C23:D23" si="5">($B$4+$B$5)/$B$10</f>
        <v>87.5</v>
      </c>
      <c r="D23" s="4">
        <f t="shared" si="5"/>
        <v>87.5</v>
      </c>
    </row>
    <row r="24" spans="1:5" x14ac:dyDescent="0.25">
      <c r="A24" s="3" t="s">
        <v>15</v>
      </c>
      <c r="B24" s="4">
        <f>B22-B23</f>
        <v>-886.73099999999999</v>
      </c>
      <c r="C24" s="4">
        <f t="shared" ref="C24:D24" si="6">C22-C23</f>
        <v>-1286.731</v>
      </c>
      <c r="D24" s="4">
        <f t="shared" si="6"/>
        <v>3713.2690000000002</v>
      </c>
    </row>
    <row r="25" spans="1:5" x14ac:dyDescent="0.25">
      <c r="A25" s="3" t="s">
        <v>16</v>
      </c>
      <c r="B25" s="4">
        <f>B24*C11/100</f>
        <v>-115.27503</v>
      </c>
      <c r="C25" s="4">
        <f t="shared" ref="C25:D25" si="7">C24*D11/100</f>
        <v>-167.27503000000002</v>
      </c>
      <c r="D25" s="4">
        <f t="shared" si="7"/>
        <v>482.72497000000004</v>
      </c>
    </row>
    <row r="26" spans="1:5" x14ac:dyDescent="0.25">
      <c r="A26" s="3" t="s">
        <v>17</v>
      </c>
      <c r="B26" s="4">
        <f>B24-B25</f>
        <v>-771.45596999999998</v>
      </c>
      <c r="C26" s="4">
        <f t="shared" ref="C26:D26" si="8">C24-C25</f>
        <v>-1119.45597</v>
      </c>
      <c r="D26" s="4">
        <f t="shared" si="8"/>
        <v>3230.54403</v>
      </c>
    </row>
    <row r="27" spans="1:5" x14ac:dyDescent="0.25">
      <c r="A27" s="10"/>
      <c r="B27" s="10"/>
      <c r="C27" s="10"/>
      <c r="D27" s="10"/>
    </row>
    <row r="28" spans="1:5" x14ac:dyDescent="0.25">
      <c r="A28" s="9" t="s">
        <v>29</v>
      </c>
      <c r="B28" s="8"/>
      <c r="C28" s="8"/>
      <c r="D28" s="8"/>
    </row>
    <row r="29" spans="1:5" x14ac:dyDescent="0.25">
      <c r="A29" s="30" t="s">
        <v>9</v>
      </c>
      <c r="B29" s="31" t="s">
        <v>10</v>
      </c>
      <c r="C29" s="31"/>
      <c r="D29" s="31"/>
      <c r="E29" s="31"/>
    </row>
    <row r="30" spans="1:5" x14ac:dyDescent="0.25">
      <c r="A30" s="30"/>
      <c r="B30" s="4" t="str">
        <f>B3</f>
        <v>базовый год</v>
      </c>
      <c r="C30" s="4" t="str">
        <f>C3</f>
        <v>1 год</v>
      </c>
      <c r="D30" s="4" t="str">
        <f>D3</f>
        <v>2 год</v>
      </c>
      <c r="E30" s="4" t="str">
        <f>E3</f>
        <v>3 год</v>
      </c>
    </row>
    <row r="31" spans="1:5" x14ac:dyDescent="0.25">
      <c r="A31" s="3" t="s">
        <v>17</v>
      </c>
      <c r="B31" s="11"/>
      <c r="C31" s="4">
        <f>B26</f>
        <v>-771.45596999999998</v>
      </c>
      <c r="D31" s="4">
        <f t="shared" ref="D31:E31" si="9">C26</f>
        <v>-1119.45597</v>
      </c>
      <c r="E31" s="4">
        <f t="shared" si="9"/>
        <v>3230.54403</v>
      </c>
    </row>
    <row r="32" spans="1:5" x14ac:dyDescent="0.25">
      <c r="A32" s="3" t="s">
        <v>14</v>
      </c>
      <c r="B32" s="11"/>
      <c r="C32" s="4">
        <f>B23</f>
        <v>87.5</v>
      </c>
      <c r="D32" s="4">
        <f t="shared" ref="D32:E32" si="10">C23</f>
        <v>87.5</v>
      </c>
      <c r="E32" s="4">
        <f t="shared" si="10"/>
        <v>87.5</v>
      </c>
    </row>
    <row r="33" spans="1:9" x14ac:dyDescent="0.25">
      <c r="A33" s="3" t="s">
        <v>18</v>
      </c>
      <c r="B33" s="4">
        <f>B4+B5</f>
        <v>1750</v>
      </c>
      <c r="C33" s="4"/>
      <c r="D33" s="4"/>
      <c r="E33" s="4"/>
    </row>
    <row r="34" spans="1:9" x14ac:dyDescent="0.25">
      <c r="A34" s="3" t="s">
        <v>19</v>
      </c>
      <c r="B34" s="4">
        <f>-B33</f>
        <v>-1750</v>
      </c>
      <c r="C34" s="4">
        <f>C31+C32</f>
        <v>-683.95596999999998</v>
      </c>
      <c r="D34" s="4">
        <f t="shared" ref="D34:E34" si="11">D31+D32</f>
        <v>-1031.95597</v>
      </c>
      <c r="E34" s="4">
        <f t="shared" si="11"/>
        <v>3318.04403</v>
      </c>
    </row>
    <row r="36" spans="1:9" x14ac:dyDescent="0.25">
      <c r="A36" s="9" t="s">
        <v>20</v>
      </c>
      <c r="C36" s="12">
        <v>1</v>
      </c>
      <c r="D36" s="12">
        <v>2</v>
      </c>
      <c r="E36" s="12">
        <v>3</v>
      </c>
    </row>
    <row r="37" spans="1:9" x14ac:dyDescent="0.25">
      <c r="A37" s="30" t="s">
        <v>9</v>
      </c>
      <c r="B37" s="30" t="s">
        <v>10</v>
      </c>
      <c r="C37" s="30"/>
      <c r="D37" s="30"/>
      <c r="E37" s="30"/>
    </row>
    <row r="38" spans="1:9" x14ac:dyDescent="0.25">
      <c r="A38" s="30"/>
      <c r="B38" s="13" t="str">
        <f>B30</f>
        <v>базовый год</v>
      </c>
      <c r="C38" s="13" t="str">
        <f>C30</f>
        <v>1 год</v>
      </c>
      <c r="D38" s="13" t="str">
        <f>D30</f>
        <v>2 год</v>
      </c>
      <c r="E38" s="13" t="str">
        <f>E30</f>
        <v>3 год</v>
      </c>
    </row>
    <row r="39" spans="1:9" x14ac:dyDescent="0.25">
      <c r="A39" s="27" t="s">
        <v>21</v>
      </c>
      <c r="B39" s="14"/>
      <c r="C39" s="14"/>
      <c r="D39" s="14"/>
      <c r="E39" s="14"/>
    </row>
    <row r="40" spans="1:9" x14ac:dyDescent="0.25">
      <c r="A40" s="15" t="s">
        <v>30</v>
      </c>
      <c r="B40" s="25">
        <f>B34</f>
        <v>-1750</v>
      </c>
      <c r="C40" s="25">
        <f>B40+C34</f>
        <v>-2433.95597</v>
      </c>
      <c r="D40" s="25">
        <f t="shared" ref="D40:E40" si="12">C40+D34</f>
        <v>-3465.91194</v>
      </c>
      <c r="E40" s="25">
        <f t="shared" si="12"/>
        <v>-147.86790999999994</v>
      </c>
    </row>
    <row r="41" spans="1:9" ht="31.5" x14ac:dyDescent="0.25">
      <c r="A41" s="15" t="s">
        <v>22</v>
      </c>
      <c r="B41" s="3">
        <f>1+-C40/D34</f>
        <v>-1.3585850954474346</v>
      </c>
      <c r="C41" s="16"/>
      <c r="D41" s="13"/>
      <c r="E41" s="13"/>
    </row>
    <row r="42" spans="1:9" x14ac:dyDescent="0.25">
      <c r="A42" s="27" t="s">
        <v>23</v>
      </c>
      <c r="B42" s="14"/>
      <c r="C42" s="14"/>
      <c r="D42" s="14"/>
      <c r="E42" s="14"/>
    </row>
    <row r="43" spans="1:9" x14ac:dyDescent="0.25">
      <c r="A43" s="15" t="s">
        <v>24</v>
      </c>
      <c r="B43" s="26">
        <f>B12+B13</f>
        <v>5</v>
      </c>
      <c r="C43" s="26">
        <f>C12+C13</f>
        <v>5</v>
      </c>
      <c r="D43" s="26">
        <f>D12+D13</f>
        <v>5</v>
      </c>
      <c r="E43" s="26">
        <f>E12+E13</f>
        <v>5</v>
      </c>
    </row>
    <row r="44" spans="1:9" ht="47.25" x14ac:dyDescent="0.25">
      <c r="A44" s="3" t="s">
        <v>31</v>
      </c>
      <c r="B44" s="13">
        <f>B34</f>
        <v>-1750</v>
      </c>
      <c r="C44" s="13">
        <f>C34/(1+C43/100)^1</f>
        <v>-651.38663809523803</v>
      </c>
      <c r="D44" s="13">
        <f>D34/(1+D43/100)^2</f>
        <v>-936.01448526077093</v>
      </c>
      <c r="E44" s="13">
        <f>E34/(1+E43/100)^3</f>
        <v>2866.2511866969007</v>
      </c>
    </row>
    <row r="45" spans="1:9" ht="31.5" x14ac:dyDescent="0.25">
      <c r="A45" s="3" t="s">
        <v>32</v>
      </c>
      <c r="B45" s="13">
        <f>SUM(B44:E44)</f>
        <v>-471.14993665910833</v>
      </c>
      <c r="C45" s="13"/>
      <c r="D45" s="13"/>
      <c r="E45" s="13"/>
      <c r="F45" s="21" t="s">
        <v>48</v>
      </c>
      <c r="I45" s="18"/>
    </row>
    <row r="46" spans="1:9" x14ac:dyDescent="0.25">
      <c r="A46" s="3" t="s">
        <v>25</v>
      </c>
      <c r="B46" s="3">
        <f>IRR(B34:E34)*100</f>
        <v>-1.9626540995458797</v>
      </c>
      <c r="C46" s="3"/>
      <c r="D46" s="3"/>
      <c r="E46" s="3"/>
      <c r="F46" s="21" t="s">
        <v>46</v>
      </c>
      <c r="G46" s="17"/>
    </row>
    <row r="47" spans="1:9" ht="47.25" x14ac:dyDescent="0.25">
      <c r="A47" s="15" t="s">
        <v>33</v>
      </c>
      <c r="B47" s="13">
        <f>B44</f>
        <v>-1750</v>
      </c>
      <c r="C47" s="13">
        <f>B47+C44</f>
        <v>-2401.3866380952381</v>
      </c>
      <c r="D47" s="13">
        <f t="shared" ref="D47:E47" si="13">C47+D44</f>
        <v>-3337.4011233560091</v>
      </c>
      <c r="E47" s="13">
        <f t="shared" si="13"/>
        <v>-471.14993665910833</v>
      </c>
    </row>
    <row r="48" spans="1:9" x14ac:dyDescent="0.25">
      <c r="A48" s="3" t="s">
        <v>26</v>
      </c>
      <c r="B48" s="3">
        <f>1-C47/D44</f>
        <v>-1.5655443114496448</v>
      </c>
      <c r="C48" s="3"/>
      <c r="D48" s="3"/>
      <c r="E48" s="3"/>
      <c r="F48" s="21"/>
    </row>
    <row r="50" spans="4:4" x14ac:dyDescent="0.25">
      <c r="D50" s="19"/>
    </row>
  </sheetData>
  <mergeCells count="6">
    <mergeCell ref="A16:A17"/>
    <mergeCell ref="B16:D16"/>
    <mergeCell ref="A29:A30"/>
    <mergeCell ref="B29:E29"/>
    <mergeCell ref="A37:A38"/>
    <mergeCell ref="B37:E37"/>
  </mergeCells>
  <hyperlinks>
    <hyperlink ref="F1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2021-04-22T13:37:34Z</dcterms:modified>
</cp:coreProperties>
</file>