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filterPrivacy="1" defaultThemeVersion="166925"/>
  <xr:revisionPtr revIDLastSave="0" documentId="13_ncr:1_{95D6481E-5F2E-4223-A0E6-8FC3BEEB4949}" xr6:coauthVersionLast="47" xr6:coauthVersionMax="47" xr10:uidLastSave="{00000000-0000-0000-0000-000000000000}"/>
  <bookViews>
    <workbookView xWindow="-6732" yWindow="-13068" windowWidth="23256" windowHeight="13176" xr2:uid="{60269E10-3709-42C1-9071-717D036041B5}"/>
  </bookViews>
  <sheets>
    <sheet name="Content" sheetId="1" r:id="rId1"/>
    <sheet name="BackGround" sheetId="2" r:id="rId2"/>
    <sheet name="RFRBasicInfo" sheetId="3" r:id="rId3"/>
    <sheet name="MethdodologyTree" sheetId="4" r:id="rId4"/>
    <sheet name="AdjustmentUnderBackward" sheetId="6" r:id="rId5"/>
    <sheet name="SimpleRate" sheetId="5" r:id="rId6"/>
    <sheet name="Compound" sheetId="7" r:id="rId7"/>
    <sheet name="SOFRAverage" sheetId="8" r:id="rId8"/>
    <sheet name="ExistingTransition" sheetId="9" r:id="rId9"/>
  </sheets>
  <definedNames>
    <definedName name="_xlpm.oldtext" hidden="1" xlm="1">#NAME?</definedName>
    <definedName name="_xlpm.textnum" hidden="1" xlm="1">#NAME?</definedName>
    <definedName name="RoadMap">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8" i="5" l="1"/>
  <c r="H24" i="5"/>
  <c r="H25" i="5"/>
  <c r="H26" i="5"/>
  <c r="L26" i="5" s="1"/>
  <c r="H27" i="5"/>
  <c r="L27" i="5" s="1"/>
  <c r="H23" i="5"/>
  <c r="M51" i="7"/>
  <c r="J51" i="7"/>
  <c r="M50" i="7"/>
  <c r="J50" i="7"/>
  <c r="M49" i="7"/>
  <c r="J49" i="7"/>
  <c r="M48" i="7"/>
  <c r="J48" i="7"/>
  <c r="C48" i="7"/>
  <c r="C49" i="7" s="1"/>
  <c r="C50" i="7" s="1"/>
  <c r="C51" i="7" s="1"/>
  <c r="B48" i="7"/>
  <c r="B49" i="7" s="1"/>
  <c r="B50" i="7" s="1"/>
  <c r="B51" i="7" s="1"/>
  <c r="M47" i="7"/>
  <c r="K47" i="7"/>
  <c r="K48" i="7" s="1"/>
  <c r="K49" i="7" s="1"/>
  <c r="K50" i="7" s="1"/>
  <c r="K51" i="7" s="1"/>
  <c r="K52" i="7" s="1"/>
  <c r="J47" i="7"/>
  <c r="H47" i="7"/>
  <c r="I47" i="7" s="1"/>
  <c r="K28" i="7"/>
  <c r="K25" i="7"/>
  <c r="K26" i="7" s="1"/>
  <c r="K27" i="7" s="1"/>
  <c r="K24" i="7"/>
  <c r="K23" i="7"/>
  <c r="M24" i="7"/>
  <c r="M25" i="7"/>
  <c r="M26" i="7"/>
  <c r="M27" i="7"/>
  <c r="M23" i="7"/>
  <c r="J28" i="7"/>
  <c r="J24" i="7"/>
  <c r="J25" i="7"/>
  <c r="J26" i="7"/>
  <c r="J27" i="7"/>
  <c r="J23" i="7"/>
  <c r="I23" i="7"/>
  <c r="H24" i="7" s="1"/>
  <c r="I24" i="7" s="1"/>
  <c r="N24" i="7" s="1"/>
  <c r="H23" i="7"/>
  <c r="C24" i="7"/>
  <c r="C25" i="7" s="1"/>
  <c r="C26" i="7" s="1"/>
  <c r="C27" i="7" s="1"/>
  <c r="B24" i="7"/>
  <c r="B25" i="7" s="1"/>
  <c r="B26" i="7" s="1"/>
  <c r="B27" i="7" s="1"/>
  <c r="I52" i="5"/>
  <c r="L51" i="5"/>
  <c r="K51" i="5"/>
  <c r="H51" i="5"/>
  <c r="K50" i="5"/>
  <c r="H50" i="5"/>
  <c r="L50" i="5" s="1"/>
  <c r="K49" i="5"/>
  <c r="H49" i="5"/>
  <c r="L49" i="5" s="1"/>
  <c r="K48" i="5"/>
  <c r="L48" i="5" s="1"/>
  <c r="H48" i="5"/>
  <c r="C48" i="5"/>
  <c r="C49" i="5" s="1"/>
  <c r="C50" i="5" s="1"/>
  <c r="C51" i="5" s="1"/>
  <c r="B48" i="5"/>
  <c r="B49" i="5" s="1"/>
  <c r="B50" i="5" s="1"/>
  <c r="B51" i="5" s="1"/>
  <c r="L47" i="5"/>
  <c r="K47" i="5"/>
  <c r="H47" i="5"/>
  <c r="L24" i="5"/>
  <c r="L25" i="5"/>
  <c r="K24" i="5"/>
  <c r="K25" i="5"/>
  <c r="K26" i="5"/>
  <c r="K27" i="5"/>
  <c r="K23" i="5"/>
  <c r="C24" i="5"/>
  <c r="C25" i="5" s="1"/>
  <c r="C26" i="5" s="1"/>
  <c r="C27" i="5" s="1"/>
  <c r="B24" i="5"/>
  <c r="B25" i="5" s="1"/>
  <c r="B26" i="5" s="1"/>
  <c r="B27" i="5" s="1"/>
  <c r="B51" i="6"/>
  <c r="B52" i="6" s="1"/>
  <c r="B53" i="6" s="1"/>
  <c r="B54" i="6" s="1"/>
  <c r="B38" i="6"/>
  <c r="B39" i="6" s="1"/>
  <c r="B40" i="6" s="1"/>
  <c r="B41" i="6" s="1"/>
  <c r="C4" i="1" a="1"/>
  <c r="C11" i="1" a="1"/>
  <c r="C7" i="1" a="1"/>
  <c r="C8" i="1" a="1"/>
  <c r="C3" i="1" a="1"/>
  <c r="C9" i="1" a="1"/>
  <c r="C6" i="1" a="1"/>
  <c r="C10" i="1" a="1"/>
  <c r="C2" i="1" a="1"/>
  <c r="C5" i="1" a="1"/>
  <c r="H28" i="5" l="1"/>
  <c r="L23" i="5"/>
  <c r="L28" i="5"/>
  <c r="J52" i="7"/>
  <c r="N47" i="7"/>
  <c r="H48" i="7"/>
  <c r="N23" i="7"/>
  <c r="H25" i="7"/>
  <c r="I25" i="7" s="1"/>
  <c r="N25" i="7" s="1"/>
  <c r="L52" i="5"/>
  <c r="H52" i="5"/>
  <c r="C10" i="1"/>
  <c r="C7" i="1"/>
  <c r="C5" i="1"/>
  <c r="C3" i="1"/>
  <c r="C11" i="1"/>
  <c r="C9" i="1"/>
  <c r="C8" i="1"/>
  <c r="C6" i="1"/>
  <c r="C4" i="1"/>
  <c r="C2" i="1"/>
  <c r="I48" i="7" l="1"/>
  <c r="H49" i="7" s="1"/>
  <c r="H26" i="7"/>
  <c r="I26" i="7" s="1"/>
  <c r="N26" i="7" s="1"/>
  <c r="B8" i="1"/>
  <c r="E8" i="1"/>
  <c r="B3" i="1"/>
  <c r="E3" i="1"/>
  <c r="B9" i="1"/>
  <c r="E9" i="1"/>
  <c r="B5" i="1"/>
  <c r="E5" i="1"/>
  <c r="B6" i="1"/>
  <c r="E6" i="1"/>
  <c r="B10" i="1"/>
  <c r="E10" i="1"/>
  <c r="B4" i="1"/>
  <c r="E4" i="1"/>
  <c r="B11" i="1"/>
  <c r="E11" i="1"/>
  <c r="B7" i="1"/>
  <c r="E7" i="1"/>
  <c r="B2" i="1"/>
  <c r="E2" i="1"/>
  <c r="I49" i="7" l="1"/>
  <c r="N49" i="7" s="1"/>
  <c r="N48" i="7"/>
  <c r="H27" i="7"/>
  <c r="H50" i="7" l="1"/>
  <c r="I50" i="7"/>
  <c r="H51" i="7" s="1"/>
  <c r="I28" i="7"/>
  <c r="I27" i="7"/>
  <c r="N27" i="7" s="1"/>
  <c r="N28" i="7" s="1"/>
  <c r="H28" i="7"/>
  <c r="I51" i="7" l="1"/>
  <c r="N51" i="7" s="1"/>
  <c r="N50" i="7"/>
  <c r="I52" i="7"/>
  <c r="N52" i="7" l="1"/>
  <c r="H5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<sst xmlns="http://schemas.openxmlformats.org/spreadsheetml/2006/main" count="248" uniqueCount="165">
  <si>
    <t>Number</t>
    <phoneticPr fontId="1" type="noConversion"/>
  </si>
  <si>
    <t>Content</t>
    <phoneticPr fontId="1" type="noConversion"/>
  </si>
  <si>
    <t>LINK</t>
    <phoneticPr fontId="1" type="noConversion"/>
  </si>
  <si>
    <t>Back</t>
    <phoneticPr fontId="1" type="noConversion"/>
  </si>
  <si>
    <t>Why Libor Back Out</t>
    <phoneticPr fontId="1" type="noConversion"/>
  </si>
  <si>
    <t>1. Question for its credibility</t>
    <phoneticPr fontId="1" type="noConversion"/>
  </si>
  <si>
    <t>3. No way to self saving</t>
    <phoneticPr fontId="1" type="noConversion"/>
  </si>
  <si>
    <t>International Organization</t>
    <phoneticPr fontId="1" type="noConversion"/>
  </si>
  <si>
    <r>
      <t xml:space="preserve">3. </t>
    </r>
    <r>
      <rPr>
        <b/>
        <sz val="11"/>
        <color theme="1"/>
        <rFont val="等线"/>
        <family val="3"/>
        <charset val="134"/>
        <scheme val="minor"/>
      </rPr>
      <t xml:space="preserve">ISDA </t>
    </r>
    <r>
      <rPr>
        <sz val="11"/>
        <color theme="1"/>
        <rFont val="等线"/>
        <family val="3"/>
        <charset val="134"/>
        <scheme val="minor"/>
      </rPr>
      <t>- Publish the IBOR Fallback Protocol/Supplement, and announce the Credit Spread Adjustment locked in since 5th March 2021</t>
    </r>
    <phoneticPr fontId="1" type="noConversion"/>
  </si>
  <si>
    <r>
      <t xml:space="preserve">1. </t>
    </r>
    <r>
      <rPr>
        <b/>
        <sz val="11"/>
        <color theme="1"/>
        <rFont val="等线"/>
        <family val="3"/>
        <charset val="134"/>
        <scheme val="minor"/>
      </rPr>
      <t>FCA</t>
    </r>
    <r>
      <rPr>
        <sz val="11"/>
        <color theme="1"/>
        <rFont val="等线"/>
        <family val="2"/>
        <charset val="134"/>
        <scheme val="minor"/>
      </rPr>
      <t xml:space="preserve"> - Britain, the organization manage Libor</t>
    </r>
    <phoneticPr fontId="1" type="noConversion"/>
  </si>
  <si>
    <r>
      <t xml:space="preserve">4. </t>
    </r>
    <r>
      <rPr>
        <b/>
        <sz val="11"/>
        <color theme="1"/>
        <rFont val="等线"/>
        <family val="3"/>
        <charset val="134"/>
        <scheme val="minor"/>
      </rPr>
      <t xml:space="preserve">RFRWG - </t>
    </r>
    <r>
      <rPr>
        <sz val="11"/>
        <color theme="1"/>
        <rFont val="等线"/>
        <family val="3"/>
        <charset val="134"/>
        <scheme val="minor"/>
      </rPr>
      <t>The organization manage the SONIA</t>
    </r>
    <phoneticPr fontId="1" type="noConversion"/>
  </si>
  <si>
    <t>Impotant time</t>
    <phoneticPr fontId="1" type="noConversion"/>
  </si>
  <si>
    <t>2021 March 5th</t>
    <phoneticPr fontId="1" type="noConversion"/>
  </si>
  <si>
    <t>2021 Dec 31th</t>
    <phoneticPr fontId="1" type="noConversion"/>
  </si>
  <si>
    <t>2022 Dec 31th</t>
    <phoneticPr fontId="1" type="noConversion"/>
  </si>
  <si>
    <t>2023 Jun 30th</t>
    <phoneticPr fontId="1" type="noConversion"/>
  </si>
  <si>
    <t xml:space="preserve">Stop Publication </t>
    <phoneticPr fontId="1" type="noConversion"/>
  </si>
  <si>
    <t xml:space="preserve">New Publication </t>
    <phoneticPr fontId="1" type="noConversion"/>
  </si>
  <si>
    <t>1. 1w, 2M USD Libor
2. ON, 1W, 2M, 1Y GBP Libor
3. All EUR Libor
4. All CHF Libor
5. ON, 1W, 2M, 1Y JPY Libor</t>
    <phoneticPr fontId="1" type="noConversion"/>
  </si>
  <si>
    <t>Synthetic Libor:
1M, 3M, 6M JPY Libor</t>
    <phoneticPr fontId="1" type="noConversion"/>
  </si>
  <si>
    <t>ON, 1Y Libor</t>
    <phoneticPr fontId="1" type="noConversion"/>
  </si>
  <si>
    <t>Currency</t>
    <phoneticPr fontId="1" type="noConversion"/>
  </si>
  <si>
    <t>RFR</t>
    <phoneticPr fontId="1" type="noConversion"/>
  </si>
  <si>
    <t>USD</t>
    <phoneticPr fontId="1" type="noConversion"/>
  </si>
  <si>
    <t>GBP</t>
    <phoneticPr fontId="1" type="noConversion"/>
  </si>
  <si>
    <t>EUR</t>
    <phoneticPr fontId="1" type="noConversion"/>
  </si>
  <si>
    <t>CHF</t>
    <phoneticPr fontId="1" type="noConversion"/>
  </si>
  <si>
    <t>JPY</t>
    <phoneticPr fontId="1" type="noConversion"/>
  </si>
  <si>
    <t>SOFR</t>
    <phoneticPr fontId="1" type="noConversion"/>
  </si>
  <si>
    <t>SONIA</t>
    <phoneticPr fontId="1" type="noConversion"/>
  </si>
  <si>
    <t>ESTR</t>
    <phoneticPr fontId="1" type="noConversion"/>
  </si>
  <si>
    <t>SARON</t>
    <phoneticPr fontId="1" type="noConversion"/>
  </si>
  <si>
    <t>TONA</t>
    <phoneticPr fontId="1" type="noConversion"/>
  </si>
  <si>
    <t>Libor VS RFR</t>
    <phoneticPr fontId="1" type="noConversion"/>
  </si>
  <si>
    <t>Libor</t>
    <phoneticPr fontId="1" type="noConversion"/>
  </si>
  <si>
    <t>2. The trading volume decresing （More Financial Institutions are inclined to do REPO, rather than cash deposit after the 07 crisis)</t>
    <phoneticPr fontId="1" type="noConversion"/>
  </si>
  <si>
    <r>
      <t xml:space="preserve">2. </t>
    </r>
    <r>
      <rPr>
        <b/>
        <sz val="11"/>
        <color theme="1"/>
        <rFont val="等线"/>
        <family val="3"/>
        <charset val="134"/>
        <scheme val="minor"/>
      </rPr>
      <t>ARRC</t>
    </r>
    <r>
      <rPr>
        <sz val="11"/>
        <color theme="1"/>
        <rFont val="等线"/>
        <family val="2"/>
        <charset val="134"/>
        <scheme val="minor"/>
      </rPr>
      <t xml:space="preserve"> - the organization  manage sofr, publish the advices regarding loan and syndicate related to sofr (Alternative Reference Rates Committee）</t>
    </r>
    <phoneticPr fontId="1" type="noConversion"/>
  </si>
  <si>
    <r>
      <t xml:space="preserve">The FCA announce the time when Libor for currencies will </t>
    </r>
    <r>
      <rPr>
        <b/>
        <sz val="11"/>
        <color theme="1"/>
        <rFont val="等线"/>
        <family val="3"/>
        <charset val="134"/>
        <scheme val="minor"/>
      </rPr>
      <t>not be published （不再发布）</t>
    </r>
    <r>
      <rPr>
        <sz val="11"/>
        <color theme="1"/>
        <rFont val="等线"/>
        <family val="2"/>
        <charset val="134"/>
        <scheme val="minor"/>
      </rPr>
      <t xml:space="preserve">, and when they will </t>
    </r>
    <r>
      <rPr>
        <b/>
        <sz val="11"/>
        <color theme="1"/>
        <rFont val="等线"/>
        <family val="3"/>
        <charset val="134"/>
        <scheme val="minor"/>
      </rPr>
      <t>not be presentive</t>
    </r>
    <r>
      <rPr>
        <sz val="11"/>
        <color theme="1"/>
        <rFont val="等线"/>
        <family val="2"/>
        <charset val="134"/>
        <scheme val="minor"/>
      </rPr>
      <t xml:space="preserve"> </t>
    </r>
    <r>
      <rPr>
        <b/>
        <sz val="11"/>
        <color theme="1"/>
        <rFont val="等线"/>
        <family val="3"/>
        <charset val="134"/>
        <scheme val="minor"/>
      </rPr>
      <t>（不再具有代表性）</t>
    </r>
    <phoneticPr fontId="1" type="noConversion"/>
  </si>
  <si>
    <r>
      <rPr>
        <b/>
        <sz val="11"/>
        <color theme="1"/>
        <rFont val="等线"/>
        <family val="3"/>
        <charset val="134"/>
        <scheme val="minor"/>
      </rPr>
      <t>Synthetic but not representative</t>
    </r>
    <r>
      <rPr>
        <sz val="11"/>
        <color theme="1"/>
        <rFont val="等线"/>
        <family val="2"/>
        <charset val="134"/>
        <scheme val="minor"/>
      </rPr>
      <t>:
1. 1M, 3M, 6M GBP Libor
2. 1M. 3M. 6M JPY Libor</t>
    </r>
    <phoneticPr fontId="1" type="noConversion"/>
  </si>
  <si>
    <t>&lt;--- 合成libor的主要目的在于存量业务的转换，并不为了新业务的办理</t>
    <phoneticPr fontId="1" type="noConversion"/>
  </si>
  <si>
    <r>
      <rPr>
        <b/>
        <sz val="11"/>
        <color theme="1"/>
        <rFont val="等线"/>
        <family val="3"/>
        <charset val="134"/>
        <scheme val="minor"/>
      </rPr>
      <t>Synthetic but not representative</t>
    </r>
    <r>
      <rPr>
        <sz val="11"/>
        <color theme="1"/>
        <rFont val="等线"/>
        <family val="2"/>
        <charset val="134"/>
        <scheme val="minor"/>
      </rPr>
      <t>:
1. 1M, 3M, 6M USD Libor</t>
    </r>
    <phoneticPr fontId="1" type="noConversion"/>
  </si>
  <si>
    <t>&lt;--- 考虑到世界上主要交易币种是美元，所以对美元的全面退出做了延后处理</t>
    <phoneticPr fontId="1" type="noConversion"/>
  </si>
  <si>
    <t>Chineses Name</t>
    <phoneticPr fontId="1" type="noConversion"/>
  </si>
  <si>
    <t>有担保隔夜融资利率</t>
    <phoneticPr fontId="1" type="noConversion"/>
  </si>
  <si>
    <t>英镑隔夜平均指数</t>
    <phoneticPr fontId="1" type="noConversion"/>
  </si>
  <si>
    <t>欧元短期利率</t>
    <phoneticPr fontId="1" type="noConversion"/>
  </si>
  <si>
    <t>瑞士法郎平均隔夜拆借利率</t>
    <phoneticPr fontId="1" type="noConversion"/>
  </si>
  <si>
    <t>东京无担保隔夜拆借利率</t>
    <phoneticPr fontId="1" type="noConversion"/>
  </si>
  <si>
    <t>methodology</t>
    <phoneticPr fontId="1" type="noConversion"/>
  </si>
  <si>
    <t>based on the quotation submit by quotation bank</t>
    <phoneticPr fontId="1" type="noConversion"/>
  </si>
  <si>
    <t>based on the real trading data</t>
    <phoneticPr fontId="1" type="noConversion"/>
  </si>
  <si>
    <t>Tenors</t>
    <phoneticPr fontId="1" type="noConversion"/>
  </si>
  <si>
    <t>O/N - 1Y: 7 tenors</t>
    <phoneticPr fontId="1" type="noConversion"/>
  </si>
  <si>
    <t>O/N</t>
    <phoneticPr fontId="1" type="noConversion"/>
  </si>
  <si>
    <t>Premiums</t>
    <phoneticPr fontId="1" type="noConversion"/>
  </si>
  <si>
    <t>Credit and Liquidity Premiums</t>
    <phoneticPr fontId="1" type="noConversion"/>
  </si>
  <si>
    <t>Risk free rate, no premiums included</t>
    <phoneticPr fontId="1" type="noConversion"/>
  </si>
  <si>
    <t>Publish Time</t>
    <phoneticPr fontId="1" type="noConversion"/>
  </si>
  <si>
    <t>GMT 11:55</t>
    <phoneticPr fontId="1" type="noConversion"/>
  </si>
  <si>
    <t>T+1/T+0 (different currencies, different time)</t>
    <phoneticPr fontId="1" type="noConversion"/>
  </si>
  <si>
    <t>Administrative Dpt</t>
    <phoneticPr fontId="1" type="noConversion"/>
  </si>
  <si>
    <t>Private Company</t>
    <phoneticPr fontId="1" type="noConversion"/>
  </si>
  <si>
    <t>central banks usually</t>
    <phoneticPr fontId="1" type="noConversion"/>
  </si>
  <si>
    <t>&lt;--- The USD repo trading volume average 1 trillion</t>
    <phoneticPr fontId="1" type="noConversion"/>
  </si>
  <si>
    <t>&lt;--- Euribor will continue to be used in the future</t>
    <phoneticPr fontId="1" type="noConversion"/>
  </si>
  <si>
    <t>&lt;--- Tibor will continue to be used in the future</t>
    <phoneticPr fontId="1" type="noConversion"/>
  </si>
  <si>
    <r>
      <t xml:space="preserve">2. Backward-looking: </t>
    </r>
    <r>
      <rPr>
        <sz val="11"/>
        <color theme="1"/>
        <rFont val="等线"/>
        <family val="3"/>
        <charset val="134"/>
        <scheme val="minor"/>
      </rPr>
      <t>The rate for interest calcuation is not determined at the inception of the loan, but rather settled after the loan approach to its end</t>
    </r>
    <phoneticPr fontId="1" type="noConversion"/>
  </si>
  <si>
    <r>
      <t xml:space="preserve">1. Forward looking: </t>
    </r>
    <r>
      <rPr>
        <sz val="11"/>
        <color theme="1"/>
        <rFont val="等线"/>
        <family val="3"/>
        <charset val="134"/>
        <scheme val="minor"/>
      </rPr>
      <t>At the begnning of the loan, the rate for interest calculation has been determined</t>
    </r>
    <r>
      <rPr>
        <b/>
        <sz val="11"/>
        <color theme="1"/>
        <rFont val="等线"/>
        <family val="3"/>
        <charset val="134"/>
        <scheme val="minor"/>
      </rPr>
      <t xml:space="preserve"> </t>
    </r>
    <r>
      <rPr>
        <sz val="11"/>
        <color theme="1"/>
        <rFont val="等线"/>
        <family val="3"/>
        <charset val="134"/>
        <scheme val="minor"/>
      </rPr>
      <t>(Calculate based on the OIS swap or future market)</t>
    </r>
    <phoneticPr fontId="1" type="noConversion"/>
  </si>
  <si>
    <t>Type</t>
    <phoneticPr fontId="1" type="noConversion"/>
  </si>
  <si>
    <t>Advantages</t>
    <phoneticPr fontId="1" type="noConversion"/>
  </si>
  <si>
    <t>Disadvantages</t>
    <phoneticPr fontId="1" type="noConversion"/>
  </si>
  <si>
    <t>Forward looking</t>
    <phoneticPr fontId="1" type="noConversion"/>
  </si>
  <si>
    <t>Backward-looking</t>
    <phoneticPr fontId="1" type="noConversion"/>
  </si>
  <si>
    <t>1. If the derivative has certain depth, the rate determined has more real data for backup, rather than Libor;
2. It is similar with Libor when it comes to interest calculation</t>
    <phoneticPr fontId="1" type="noConversion"/>
  </si>
  <si>
    <t>1. Need market depth in derivatives
2. Additional regulation
3. More knowledge requirement for company to uderstand its yield curve and methodolgy</t>
    <phoneticPr fontId="1" type="noConversion"/>
  </si>
  <si>
    <t>1. The rates applied are real rates published everyday, fair price;
2. Using simple interest or compound calculation of every singe overnight rate, which can smooth the market volatility</t>
    <phoneticPr fontId="1" type="noConversion"/>
  </si>
  <si>
    <t>1. Can not reflect the term permiums;
2. The interest can only be determined at the end of the loan, cause difficulties for company to manage cash flow</t>
    <phoneticPr fontId="1" type="noConversion"/>
  </si>
  <si>
    <t>Data Source:</t>
    <phoneticPr fontId="1" type="noConversion"/>
  </si>
  <si>
    <t>https://www.cmegroup.com/market-data/cme-group-benchmark-administration/term-sofr.html</t>
    <phoneticPr fontId="1" type="noConversion"/>
  </si>
  <si>
    <t>Forward VS Backward</t>
    <phoneticPr fontId="1" type="noConversion"/>
  </si>
  <si>
    <t>Advance VS Arrear</t>
    <phoneticPr fontId="1" type="noConversion"/>
  </si>
  <si>
    <t>Advance method use the historical rates, which does not reflect the currment market situation, therefore the market more often use the arrear method</t>
    <phoneticPr fontId="1" type="noConversion"/>
  </si>
  <si>
    <t>1. Payment Delay</t>
    <phoneticPr fontId="1" type="noConversion"/>
  </si>
  <si>
    <t>2. Lockout</t>
    <phoneticPr fontId="1" type="noConversion"/>
  </si>
  <si>
    <t>1. Payment Delay 延期支付</t>
    <phoneticPr fontId="1" type="noConversion"/>
  </si>
  <si>
    <t>2. Lockout 锁定</t>
    <phoneticPr fontId="1" type="noConversion"/>
  </si>
  <si>
    <t>3. Lag ( or Lookback) 回看</t>
    <phoneticPr fontId="1" type="noConversion"/>
  </si>
  <si>
    <t>4. Backward-Shift 回溯</t>
    <phoneticPr fontId="1" type="noConversion"/>
  </si>
  <si>
    <t>In order the reduce the opertional pressure for all parties, the below adjustment applies when it comse to Backward-Looking methodolgy</t>
    <phoneticPr fontId="1" type="noConversion"/>
  </si>
  <si>
    <t>Other thing remain the same, the payment delay 2-5 days after each period end.</t>
    <phoneticPr fontId="1" type="noConversion"/>
  </si>
  <si>
    <t>Lock the rate for the x day (usually 2-5 days) before the end of the interest period, to reduce volitality in the end.</t>
    <phoneticPr fontId="1" type="noConversion"/>
  </si>
  <si>
    <t>e.g. The interest period starts from 1th Sep to 30th Sep, and we apply 2 days lock out. Then the rates from 1th Sep to 27th Sep will be changed daily</t>
    <phoneticPr fontId="1" type="noConversion"/>
  </si>
  <si>
    <t>, while 28th to 30th Sep will be locked as the same as 28th Sep.</t>
    <phoneticPr fontId="1" type="noConversion"/>
  </si>
  <si>
    <t>3. lookback</t>
    <phoneticPr fontId="1" type="noConversion"/>
  </si>
  <si>
    <t>1) Use the rate published x days (usully 2-5 working day) before, as the rate for today's calculation</t>
    <phoneticPr fontId="1" type="noConversion"/>
  </si>
  <si>
    <t>Work day</t>
    <phoneticPr fontId="1" type="noConversion"/>
  </si>
  <si>
    <t>ni (days for interes calculation)</t>
    <phoneticPr fontId="1" type="noConversion"/>
  </si>
  <si>
    <r>
      <t>r</t>
    </r>
    <r>
      <rPr>
        <b/>
        <vertAlign val="subscript"/>
        <sz val="11"/>
        <color theme="0"/>
        <rFont val="等线"/>
        <family val="3"/>
        <charset val="134"/>
        <scheme val="minor"/>
      </rPr>
      <t>i</t>
    </r>
    <r>
      <rPr>
        <b/>
        <sz val="11"/>
        <color theme="0"/>
        <rFont val="等线"/>
        <family val="3"/>
        <charset val="134"/>
        <scheme val="minor"/>
      </rPr>
      <t xml:space="preserve"> (the rate published on)</t>
    </r>
    <phoneticPr fontId="1" type="noConversion"/>
  </si>
  <si>
    <r>
      <t>r</t>
    </r>
    <r>
      <rPr>
        <vertAlign val="subscript"/>
        <sz val="11"/>
        <color theme="1"/>
        <rFont val="等线"/>
        <family val="3"/>
        <charset val="134"/>
        <scheme val="minor"/>
      </rPr>
      <t>2022-09-12</t>
    </r>
    <phoneticPr fontId="1" type="noConversion"/>
  </si>
  <si>
    <r>
      <t>r</t>
    </r>
    <r>
      <rPr>
        <vertAlign val="subscript"/>
        <sz val="11"/>
        <color theme="1"/>
        <rFont val="等线"/>
        <family val="3"/>
        <charset val="134"/>
        <scheme val="minor"/>
      </rPr>
      <t>2022-09-13</t>
    </r>
    <phoneticPr fontId="1" type="noConversion"/>
  </si>
  <si>
    <r>
      <t>r</t>
    </r>
    <r>
      <rPr>
        <vertAlign val="subscript"/>
        <sz val="11"/>
        <color theme="1"/>
        <rFont val="等线"/>
        <family val="3"/>
        <charset val="134"/>
        <scheme val="minor"/>
      </rPr>
      <t>2022-09-14</t>
    </r>
    <phoneticPr fontId="1" type="noConversion"/>
  </si>
  <si>
    <t>2) The days for calculating the interest will still be referred as the current date (* a bit difficult to understand, need to check the example and following method)</t>
    <phoneticPr fontId="1" type="noConversion"/>
  </si>
  <si>
    <t>4. Backward-shift</t>
    <phoneticPr fontId="1" type="noConversion"/>
  </si>
  <si>
    <t>2) The days for calculating the interest will be also be adjusted to x days before</t>
    <phoneticPr fontId="1" type="noConversion"/>
  </si>
  <si>
    <r>
      <t>r</t>
    </r>
    <r>
      <rPr>
        <vertAlign val="subscript"/>
        <sz val="11"/>
        <color theme="1"/>
        <rFont val="等线"/>
        <family val="3"/>
        <charset val="134"/>
        <scheme val="minor"/>
      </rPr>
      <t>2022-09-8</t>
    </r>
    <phoneticPr fontId="1" type="noConversion"/>
  </si>
  <si>
    <r>
      <t>r</t>
    </r>
    <r>
      <rPr>
        <vertAlign val="subscript"/>
        <sz val="11"/>
        <color theme="1"/>
        <rFont val="等线"/>
        <family val="3"/>
        <charset val="134"/>
        <scheme val="minor"/>
      </rPr>
      <t>2022-09-9</t>
    </r>
    <phoneticPr fontId="1" type="noConversion"/>
  </si>
  <si>
    <t>Backward-shift is widely used in the bond issuance. Although the interest caculation is complicated, but since Fed published the SOFR index,</t>
    <phoneticPr fontId="1" type="noConversion"/>
  </si>
  <si>
    <t>it is easier to calculate under  Backward-shift model.</t>
    <phoneticPr fontId="1" type="noConversion"/>
  </si>
  <si>
    <t>Published from 2018/04/2,  start as 1</t>
    <phoneticPr fontId="1" type="noConversion"/>
  </si>
  <si>
    <t>The index is compond every day thereafter, with the method introduced later</t>
    <phoneticPr fontId="1" type="noConversion"/>
  </si>
  <si>
    <t>With Sofr Index, the rate calcution for Backward shift become easier</t>
    <phoneticPr fontId="1" type="noConversion"/>
  </si>
  <si>
    <t>https://www.newyorkfed.org/markets/reference-rates/sofr-averages-and-index</t>
    <phoneticPr fontId="1" type="noConversion"/>
  </si>
  <si>
    <t>Sofr Index and bond Coupon Calculation</t>
    <phoneticPr fontId="1" type="noConversion"/>
  </si>
  <si>
    <t>Week</t>
    <phoneticPr fontId="1" type="noConversion"/>
  </si>
  <si>
    <t>Sofr Rate</t>
    <phoneticPr fontId="1" type="noConversion"/>
  </si>
  <si>
    <t>2 days look back， 1 week loan start from 12th to 19th Sep</t>
    <phoneticPr fontId="1" type="noConversion"/>
  </si>
  <si>
    <t>Days applied</t>
    <phoneticPr fontId="1" type="noConversion"/>
  </si>
  <si>
    <t>Payment date on 17th Sep</t>
    <phoneticPr fontId="1" type="noConversion"/>
  </si>
  <si>
    <t>CME Date</t>
    <phoneticPr fontId="1" type="noConversion"/>
  </si>
  <si>
    <t>Principal</t>
    <phoneticPr fontId="1" type="noConversion"/>
  </si>
  <si>
    <t>Interest Accured</t>
    <phoneticPr fontId="1" type="noConversion"/>
  </si>
  <si>
    <t>Annualized Simple Interest Rate</t>
    <phoneticPr fontId="1" type="noConversion"/>
  </si>
  <si>
    <t>Margin</t>
    <phoneticPr fontId="1" type="noConversion"/>
  </si>
  <si>
    <t>Interest For Margin</t>
    <phoneticPr fontId="1" type="noConversion"/>
  </si>
  <si>
    <t>Total Interest</t>
    <phoneticPr fontId="1" type="noConversion"/>
  </si>
  <si>
    <t>2 Days Backward Shift, 1 week loan start from 12th to 19th Sep</t>
    <phoneticPr fontId="1" type="noConversion"/>
  </si>
  <si>
    <t>Example 1</t>
    <phoneticPr fontId="1" type="noConversion"/>
  </si>
  <si>
    <t>Example 2</t>
    <phoneticPr fontId="1" type="noConversion"/>
  </si>
  <si>
    <t>Daily Accured Int</t>
    <phoneticPr fontId="1" type="noConversion"/>
  </si>
  <si>
    <t>Pricipal + Total \Accured Int</t>
    <phoneticPr fontId="1" type="noConversion"/>
  </si>
  <si>
    <t>Example 1:</t>
    <phoneticPr fontId="1" type="noConversion"/>
  </si>
  <si>
    <t>Compound Rate Formula1</t>
    <phoneticPr fontId="1" type="noConversion"/>
  </si>
  <si>
    <t>Compound Rate Formula2</t>
    <phoneticPr fontId="1" type="noConversion"/>
  </si>
  <si>
    <t>Example 2:</t>
    <phoneticPr fontId="1" type="noConversion"/>
  </si>
  <si>
    <t>2 backward shift， 1 week loan start from 12th to 19th Sep</t>
    <phoneticPr fontId="1" type="noConversion"/>
  </si>
  <si>
    <t>Start from March 2020, the Fed New York starts to publish the 1m, 3m, 6m SOFR Average</t>
    <phoneticPr fontId="1" type="noConversion"/>
  </si>
  <si>
    <t>The SOFR average can be applied to backward-looking in advance method</t>
    <phoneticPr fontId="1" type="noConversion"/>
  </si>
  <si>
    <t>In order to ensure a smooth transation from existing Lbior indexed business to RFRs rate</t>
    <phoneticPr fontId="1" type="noConversion"/>
  </si>
  <si>
    <t>The Fallback Rate ("后备利率") is introduced</t>
    <phoneticPr fontId="1" type="noConversion"/>
  </si>
  <si>
    <t>Fallback Rate = Adjusted Reference Rate + Spread Adjustment</t>
    <phoneticPr fontId="1" type="noConversion"/>
  </si>
  <si>
    <t>Fallback Rate ("后备利率“）</t>
    <phoneticPr fontId="1" type="noConversion"/>
  </si>
  <si>
    <t>Waterfall Methodology</t>
    <phoneticPr fontId="1" type="noConversion"/>
  </si>
  <si>
    <t>Adjusted Reference Rate</t>
    <phoneticPr fontId="1" type="noConversion"/>
  </si>
  <si>
    <t>1. Term SOFR;
2. daily SOFR simple/compound
3. The rate negotiated by parties</t>
    <phoneticPr fontId="1" type="noConversion"/>
  </si>
  <si>
    <t>Spead Adjustment</t>
    <phoneticPr fontId="1" type="noConversion"/>
  </si>
  <si>
    <t>1. The adjustment recommended by ARRC;
2. The adjustment recommended by ISDA;
3. The negotiated one</t>
    <phoneticPr fontId="1" type="noConversion"/>
  </si>
  <si>
    <t>Spread Adjustment</t>
    <phoneticPr fontId="1" type="noConversion"/>
  </si>
  <si>
    <t>1. Using the median of the differences between Libor and RFRs in the past 5 years</t>
    <phoneticPr fontId="1" type="noConversion"/>
  </si>
  <si>
    <t>2. ISDA and ARRC using the same method</t>
    <phoneticPr fontId="1" type="noConversion"/>
  </si>
  <si>
    <t>3. After 5th March 2021, the FCA announced the plan for libor phase out, which market the significant date for libor transition, and the Spread adjustment for all currencies and tenor locked out</t>
    <phoneticPr fontId="1" type="noConversion"/>
  </si>
  <si>
    <t>1W</t>
    <phoneticPr fontId="1" type="noConversion"/>
  </si>
  <si>
    <t>1M</t>
    <phoneticPr fontId="1" type="noConversion"/>
  </si>
  <si>
    <t>2M</t>
    <phoneticPr fontId="1" type="noConversion"/>
  </si>
  <si>
    <t>3M</t>
    <phoneticPr fontId="1" type="noConversion"/>
  </si>
  <si>
    <t>6M</t>
    <phoneticPr fontId="1" type="noConversion"/>
  </si>
  <si>
    <t>1Y</t>
    <phoneticPr fontId="1" type="noConversion"/>
  </si>
  <si>
    <t>CNF</t>
    <phoneticPr fontId="1" type="noConversion"/>
  </si>
  <si>
    <t>Libor转换的背景</t>
    <phoneticPr fontId="1" type="noConversion"/>
  </si>
  <si>
    <t>RFR的基本信息</t>
    <phoneticPr fontId="1" type="noConversion"/>
  </si>
  <si>
    <t>计息规则概览及树状图</t>
    <phoneticPr fontId="1" type="noConversion"/>
  </si>
  <si>
    <t>Backward looking下的调整方式</t>
    <phoneticPr fontId="1" type="noConversion"/>
  </si>
  <si>
    <t>单利计算</t>
    <phoneticPr fontId="1" type="noConversion"/>
  </si>
  <si>
    <t>复利计算</t>
    <phoneticPr fontId="1" type="noConversion"/>
  </si>
  <si>
    <t>后顾前置法下的SOFR Average</t>
    <phoneticPr fontId="1" type="noConversion"/>
  </si>
  <si>
    <t>存量业务的转换方式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</si>
</sst>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m\-dd"/>
    <numFmt numFmtId="177" formatCode="ddd"/>
    <numFmt numFmtId="178" formatCode="0.0000%"/>
    <numFmt numFmtId="179" formatCode="0.0000000%"/>
    <numFmt numFmtId="180" formatCode="0.000000_ "/>
  </numFmts>
  <fonts count="13" x14ac:knownFonts="1">
    <font>
      <sz val="11"/>
      <color theme="1"/>
      <name val="等线"/>
      <family val="2"/>
      <charset val="134"/>
      <scheme val="minor"/>
    </font>
    <font>
      <sz val="9"/>
      <name val="等线"/>
      <family val="2"/>
      <charset val="134"/>
      <scheme val="minor"/>
    </font>
    <font>
      <u/>
      <sz val="11"/>
      <color theme="10"/>
      <name val="等线"/>
      <family val="2"/>
      <charset val="134"/>
      <scheme val="minor"/>
    </font>
    <font>
      <b/>
      <sz val="11"/>
      <color theme="0"/>
      <name val="等线"/>
      <family val="3"/>
      <charset val="134"/>
      <scheme val="minor"/>
    </font>
    <font>
      <b/>
      <sz val="11"/>
      <color theme="1"/>
      <name val="等线"/>
      <family val="3"/>
      <charset val="134"/>
      <scheme val="minor"/>
    </font>
    <font>
      <sz val="11"/>
      <color theme="1"/>
      <name val="等线"/>
      <family val="3"/>
      <charset val="134"/>
      <scheme val="minor"/>
    </font>
    <font>
      <b/>
      <sz val="11"/>
      <color rgb="FFFF0000"/>
      <name val="等线"/>
      <family val="3"/>
      <charset val="134"/>
      <scheme val="minor"/>
    </font>
    <font>
      <b/>
      <sz val="11"/>
      <color theme="5"/>
      <name val="等线"/>
      <family val="3"/>
      <charset val="134"/>
      <scheme val="minor"/>
    </font>
    <font>
      <vertAlign val="subscript"/>
      <sz val="11"/>
      <color theme="1"/>
      <name val="等线"/>
      <family val="3"/>
      <charset val="134"/>
      <scheme val="minor"/>
    </font>
    <font>
      <b/>
      <vertAlign val="subscript"/>
      <sz val="11"/>
      <color theme="0"/>
      <name val="等线"/>
      <family val="3"/>
      <charset val="134"/>
      <scheme val="minor"/>
    </font>
    <font>
      <sz val="10"/>
      <color theme="1"/>
      <name val="等线"/>
      <family val="2"/>
      <charset val="134"/>
      <scheme val="minor"/>
    </font>
    <font>
      <sz val="10"/>
      <color theme="1"/>
      <name val="等线"/>
      <family val="3"/>
      <charset val="134"/>
      <scheme val="minor"/>
    </font>
    <font>
      <sz val="8"/>
      <color theme="1"/>
      <name val="等线"/>
      <family val="3"/>
      <charset val="134"/>
      <scheme val="minor"/>
    </font>
  </fonts>
  <fills count="5">
    <fill>
      <patternFill patternType="none"/>
    </fill>
    <fill>
      <patternFill patternType="gray125"/>
    </fill>
    <fill>
      <patternFill patternType="solid">
        <fgColor theme="4" tint="-0.499984740745262"/>
        <bgColor indexed="64"/>
      </patternFill>
    </fill>
    <fill>
      <patternFill patternType="solid">
        <fgColor theme="5" tint="0.79998168889431442"/>
        <bgColor indexed="64"/>
      </patternFill>
    </fill>
    <fill>
      <patternFill patternType="solid">
        <fgColor rgb="FFFFC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43">
    <xf numFmtId="0" fontId="0" fillId="0" borderId="0" xfId="0">
      <alignment vertical="center"/>
    </xf>
    <xf numFmtId="0" fontId="0" fillId="0" borderId="0" xfId="0" applyAlignment="1">
      <alignment horizontal="center" vertical="center"/>
    </xf>
    <xf numFmtId="0" fontId="2" fillId="0" borderId="0" xfId="1">
      <alignment vertical="center"/>
    </xf>
    <xf numFmtId="0" fontId="3" fillId="2" borderId="0" xfId="0" applyFont="1" applyFill="1" applyAlignment="1">
      <alignment horizontal="center" vertical="center"/>
    </xf>
    <xf numFmtId="0" fontId="0" fillId="0" borderId="0" xfId="0" applyAlignment="1">
      <alignment horizontal="left" vertical="center" indent="1"/>
    </xf>
    <xf numFmtId="0" fontId="4" fillId="0" borderId="0" xfId="0" applyFont="1">
      <alignment vertical="center"/>
    </xf>
    <xf numFmtId="0" fontId="3" fillId="2" borderId="1" xfId="0" applyFont="1" applyFill="1" applyBorder="1" applyAlignment="1">
      <alignment horizontal="center" vertical="center"/>
    </xf>
    <xf numFmtId="0" fontId="4" fillId="0" borderId="1" xfId="0" applyFont="1" applyBorder="1" applyAlignment="1">
      <alignment horizontal="left" vertical="center" indent="1"/>
    </xf>
    <xf numFmtId="0" fontId="0" fillId="0" borderId="1" xfId="0" applyBorder="1" applyAlignment="1">
      <alignment vertical="top" wrapText="1"/>
    </xf>
    <xf numFmtId="0" fontId="0" fillId="0" borderId="1" xfId="0" applyBorder="1">
      <alignment vertical="center"/>
    </xf>
    <xf numFmtId="0" fontId="0" fillId="0" borderId="1" xfId="0" applyBorder="1" applyAlignment="1">
      <alignment horizontal="center" vertical="center"/>
    </xf>
    <xf numFmtId="0" fontId="2" fillId="0" borderId="1" xfId="1" applyBorder="1" applyAlignment="1">
      <alignment horizontal="center" vertical="center"/>
    </xf>
    <xf numFmtId="0" fontId="6" fillId="0" borderId="1" xfId="0" applyFont="1" applyBorder="1" applyAlignment="1">
      <alignment horizontal="left" vertical="center" indent="1"/>
    </xf>
    <xf numFmtId="0" fontId="5" fillId="0" borderId="1" xfId="0" applyFont="1" applyBorder="1" applyAlignment="1">
      <alignment vertical="top" wrapText="1"/>
    </xf>
    <xf numFmtId="0" fontId="0" fillId="0" borderId="0" xfId="0" applyAlignment="1">
      <alignment vertical="top"/>
    </xf>
    <xf numFmtId="0" fontId="0" fillId="0" borderId="0" xfId="0" applyAlignment="1">
      <alignment vertical="center" wrapText="1"/>
    </xf>
    <xf numFmtId="0" fontId="0" fillId="0" borderId="0" xfId="0" applyAlignment="1">
      <alignment vertical="top" wrapText="1"/>
    </xf>
    <xf numFmtId="0" fontId="0" fillId="0" borderId="2" xfId="0" applyBorder="1">
      <alignment vertical="center"/>
    </xf>
    <xf numFmtId="0" fontId="4" fillId="0" borderId="2" xfId="0" applyFont="1" applyBorder="1">
      <alignment vertical="center"/>
    </xf>
    <xf numFmtId="0" fontId="0" fillId="0" borderId="1" xfId="0" applyBorder="1" applyAlignment="1">
      <alignment vertical="center" wrapText="1"/>
    </xf>
    <xf numFmtId="0" fontId="4" fillId="0" borderId="1" xfId="0" applyFont="1" applyBorder="1">
      <alignment vertical="center"/>
    </xf>
    <xf numFmtId="0" fontId="7" fillId="0" borderId="0" xfId="0" applyFont="1">
      <alignment vertical="center"/>
    </xf>
    <xf numFmtId="0" fontId="5" fillId="0" borderId="0" xfId="0" applyFont="1">
      <alignment vertical="center"/>
    </xf>
    <xf numFmtId="0" fontId="4" fillId="0" borderId="0" xfId="0" applyFont="1" applyAlignment="1">
      <alignment horizontal="left" vertical="center" indent="1"/>
    </xf>
    <xf numFmtId="176" fontId="0" fillId="0" borderId="0" xfId="0" applyNumberFormat="1" applyAlignment="1">
      <alignment horizontal="center" vertical="center"/>
    </xf>
    <xf numFmtId="0" fontId="0" fillId="3" borderId="0" xfId="0" applyFill="1">
      <alignment vertical="center"/>
    </xf>
    <xf numFmtId="177" fontId="0" fillId="0" borderId="0" xfId="0" applyNumberFormat="1" applyAlignment="1">
      <alignment horizontal="center" vertical="center"/>
    </xf>
    <xf numFmtId="10" fontId="0" fillId="0" borderId="0" xfId="0" applyNumberFormat="1">
      <alignment vertical="center"/>
    </xf>
    <xf numFmtId="3" fontId="0" fillId="0" borderId="0" xfId="0" applyNumberFormat="1">
      <alignment vertical="center"/>
    </xf>
    <xf numFmtId="0" fontId="3" fillId="2" borderId="3" xfId="0" applyFont="1" applyFill="1" applyBorder="1" applyAlignment="1">
      <alignment horizontal="center" vertical="center"/>
    </xf>
    <xf numFmtId="10" fontId="0" fillId="3" borderId="0" xfId="0" applyNumberFormat="1" applyFill="1">
      <alignment vertical="center"/>
    </xf>
    <xf numFmtId="9" fontId="0" fillId="0" borderId="0" xfId="0" applyNumberFormat="1">
      <alignment vertical="center"/>
    </xf>
    <xf numFmtId="4" fontId="0" fillId="0" borderId="0" xfId="0" applyNumberFormat="1">
      <alignment vertical="center"/>
    </xf>
    <xf numFmtId="4" fontId="0" fillId="3" borderId="0" xfId="0" applyNumberFormat="1" applyFill="1">
      <alignment vertical="center"/>
    </xf>
    <xf numFmtId="4" fontId="0" fillId="4" borderId="0" xfId="0" applyNumberFormat="1" applyFill="1">
      <alignment vertical="center"/>
    </xf>
    <xf numFmtId="178" fontId="0" fillId="0" borderId="0" xfId="0" applyNumberFormat="1">
      <alignment vertical="center"/>
    </xf>
    <xf numFmtId="4" fontId="4" fillId="0" borderId="0" xfId="0" applyNumberFormat="1" applyFont="1">
      <alignment vertical="center"/>
    </xf>
    <xf numFmtId="179" fontId="0" fillId="0" borderId="0" xfId="0" applyNumberFormat="1">
      <alignment vertical="center"/>
    </xf>
    <xf numFmtId="0" fontId="0" fillId="0" borderId="1" xfId="0" applyBorder="1" applyAlignment="1">
      <alignment vertical="top" wrapText="1"/>
    </xf>
    <xf numFmtId="0" fontId="12" fillId="0" borderId="1" xfId="0" applyFont="1" applyBorder="1" applyAlignment="1">
      <alignment vertical="center" wrapText="1"/>
    </xf>
    <xf numFmtId="180" fontId="0" fillId="0" borderId="1" xfId="0" applyNumberFormat="1" applyBorder="1">
      <alignment vertical="center"/>
    </xf>
    <xf numFmtId="0" fontId="10" fillId="0" borderId="1" xfId="0" applyFont="1" applyBorder="1">
      <alignment vertical="center"/>
    </xf>
    <xf numFmtId="0" fontId="11" fillId="0" borderId="1" xfId="0" applyFont="1" applyBorder="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6.png"/><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1</xdr:col>
      <xdr:colOff>0</xdr:colOff>
      <xdr:row>11</xdr:row>
      <xdr:rowOff>181706</xdr:rowOff>
    </xdr:from>
    <xdr:to>
      <xdr:col>5</xdr:col>
      <xdr:colOff>0</xdr:colOff>
      <xdr:row>21</xdr:row>
      <xdr:rowOff>181706</xdr:rowOff>
    </xdr:to>
    <xdr:sp macro="" textlink="">
      <xdr:nvSpPr>
        <xdr:cNvPr id="4" name="文本框 3">
          <a:extLst>
            <a:ext uri="{FF2B5EF4-FFF2-40B4-BE49-F238E27FC236}">
              <a16:creationId xmlns:a16="http://schemas.microsoft.com/office/drawing/2014/main" id="{D7858AAC-D59C-79DB-9C6F-19FB5ECFA1C7}"/>
            </a:ext>
          </a:extLst>
        </xdr:cNvPr>
        <xdr:cNvSpPr txBox="1"/>
      </xdr:nvSpPr>
      <xdr:spPr>
        <a:xfrm>
          <a:off x="82062" y="2180491"/>
          <a:ext cx="5738446" cy="1817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800" b="1"/>
            <a:t>The Phase</a:t>
          </a:r>
          <a:r>
            <a:rPr lang="en-US" altLang="zh-CN" sz="1800" b="1" baseline="0"/>
            <a:t>-Out Of Libor, and</a:t>
          </a:r>
        </a:p>
        <a:p>
          <a:r>
            <a:rPr lang="en-US" altLang="zh-CN" sz="1800" b="1" baseline="0"/>
            <a:t>The Alternative Risk Free Rate(RFR)</a:t>
          </a:r>
        </a:p>
        <a:p>
          <a:endParaRPr lang="en-US" altLang="zh-CN" sz="1800" b="1" baseline="0"/>
        </a:p>
        <a:p>
          <a:r>
            <a:rPr lang="en-US" altLang="zh-CN" sz="1800" b="1" baseline="0"/>
            <a:t>Libor</a:t>
          </a:r>
          <a:r>
            <a:rPr lang="zh-CN" altLang="en-US" sz="1800" b="1" baseline="0"/>
            <a:t>取消了怎么办？</a:t>
          </a:r>
          <a:endParaRPr lang="en-US" altLang="zh-CN" sz="1800" b="1" baseline="0"/>
        </a:p>
        <a:p>
          <a:r>
            <a:rPr lang="zh-CN" altLang="en-US" sz="1800" b="1" baseline="0"/>
            <a:t>通过</a:t>
          </a:r>
          <a:r>
            <a:rPr lang="en-US" altLang="zh-CN" sz="1800" b="1" baseline="0"/>
            <a:t>Excel</a:t>
          </a:r>
          <a:r>
            <a:rPr lang="zh-CN" altLang="en-US" sz="1800" b="1" baseline="0"/>
            <a:t>详解国际新替代基准利率定价规则及实务</a:t>
          </a:r>
          <a:endParaRPr lang="zh-CN" alt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152399</xdr:colOff>
      <xdr:row>7</xdr:row>
      <xdr:rowOff>172777</xdr:rowOff>
    </xdr:from>
    <xdr:to>
      <xdr:col>2</xdr:col>
      <xdr:colOff>41910</xdr:colOff>
      <xdr:row>10</xdr:row>
      <xdr:rowOff>72390</xdr:rowOff>
    </xdr:to>
    <xdr:pic>
      <xdr:nvPicPr>
        <xdr:cNvPr id="2" name="图片 1" descr="See the source image">
          <a:extLst>
            <a:ext uri="{FF2B5EF4-FFF2-40B4-BE49-F238E27FC236}">
              <a16:creationId xmlns:a16="http://schemas.microsoft.com/office/drawing/2014/main" id="{3C843E35-1840-DEE7-2E34-C7649DB6067A}"/>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7550" b="27922"/>
        <a:stretch/>
      </xdr:blipFill>
      <xdr:spPr bwMode="auto">
        <a:xfrm>
          <a:off x="838199" y="1452937"/>
          <a:ext cx="1350646" cy="4482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137160</xdr:colOff>
      <xdr:row>12</xdr:row>
      <xdr:rowOff>14003</xdr:rowOff>
    </xdr:from>
    <xdr:to>
      <xdr:col>2</xdr:col>
      <xdr:colOff>1520190</xdr:colOff>
      <xdr:row>14</xdr:row>
      <xdr:rowOff>72261</xdr:rowOff>
    </xdr:to>
    <xdr:pic>
      <xdr:nvPicPr>
        <xdr:cNvPr id="3" name="图片 2">
          <a:extLst>
            <a:ext uri="{FF2B5EF4-FFF2-40B4-BE49-F238E27FC236}">
              <a16:creationId xmlns:a16="http://schemas.microsoft.com/office/drawing/2014/main" id="{E1437AE4-B707-2DCC-B37D-A5A927DDE8DE}"/>
            </a:ext>
          </a:extLst>
        </xdr:cNvPr>
        <xdr:cNvPicPr>
          <a:picLocks noChangeAspect="1"/>
        </xdr:cNvPicPr>
      </xdr:nvPicPr>
      <xdr:blipFill>
        <a:blip xmlns:r="http://schemas.openxmlformats.org/officeDocument/2006/relationships" r:embed="rId2"/>
        <a:stretch>
          <a:fillRect/>
        </a:stretch>
      </xdr:blipFill>
      <xdr:spPr>
        <a:xfrm>
          <a:off x="822960" y="2208563"/>
          <a:ext cx="2832735" cy="420208"/>
        </a:xfrm>
        <a:prstGeom prst="rect">
          <a:avLst/>
        </a:prstGeom>
      </xdr:spPr>
    </xdr:pic>
    <xdr:clientData/>
  </xdr:twoCellAnchor>
  <xdr:twoCellAnchor editAs="oneCell">
    <xdr:from>
      <xdr:col>1</xdr:col>
      <xdr:colOff>87630</xdr:colOff>
      <xdr:row>16</xdr:row>
      <xdr:rowOff>49322</xdr:rowOff>
    </xdr:from>
    <xdr:to>
      <xdr:col>2</xdr:col>
      <xdr:colOff>461010</xdr:colOff>
      <xdr:row>18</xdr:row>
      <xdr:rowOff>148591</xdr:rowOff>
    </xdr:to>
    <xdr:pic>
      <xdr:nvPicPr>
        <xdr:cNvPr id="5" name="图片 4">
          <a:extLst>
            <a:ext uri="{FF2B5EF4-FFF2-40B4-BE49-F238E27FC236}">
              <a16:creationId xmlns:a16="http://schemas.microsoft.com/office/drawing/2014/main" id="{03A77B3E-0C07-2D8E-BFFD-1E84465DA272}"/>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a:stretch/>
      </xdr:blipFill>
      <xdr:spPr bwMode="auto">
        <a:xfrm>
          <a:off x="773430" y="2975402"/>
          <a:ext cx="1834515" cy="4516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30480</xdr:colOff>
      <xdr:row>1</xdr:row>
      <xdr:rowOff>41015</xdr:rowOff>
    </xdr:from>
    <xdr:to>
      <xdr:col>4</xdr:col>
      <xdr:colOff>0</xdr:colOff>
      <xdr:row>19</xdr:row>
      <xdr:rowOff>1461</xdr:rowOff>
    </xdr:to>
    <xdr:pic>
      <xdr:nvPicPr>
        <xdr:cNvPr id="3" name="图片 2">
          <a:extLst>
            <a:ext uri="{FF2B5EF4-FFF2-40B4-BE49-F238E27FC236}">
              <a16:creationId xmlns:a16="http://schemas.microsoft.com/office/drawing/2014/main" id="{18FCAD91-7F9D-E4DA-3F25-DAC16AA045C2}"/>
            </a:ext>
          </a:extLst>
        </xdr:cNvPr>
        <xdr:cNvPicPr>
          <a:picLocks noChangeAspect="1"/>
        </xdr:cNvPicPr>
      </xdr:nvPicPr>
      <xdr:blipFill>
        <a:blip xmlns:r="http://schemas.openxmlformats.org/officeDocument/2006/relationships" r:embed="rId1"/>
        <a:stretch>
          <a:fillRect/>
        </a:stretch>
      </xdr:blipFill>
      <xdr:spPr>
        <a:xfrm>
          <a:off x="716280" y="223895"/>
          <a:ext cx="10012680" cy="3252286"/>
        </a:xfrm>
        <a:prstGeom prst="rect">
          <a:avLst/>
        </a:prstGeom>
        <a:ln>
          <a:solidFill>
            <a:schemeClr val="lt1">
              <a:shade val="50000"/>
            </a:schemeClr>
          </a:solidFill>
        </a:ln>
      </xdr:spPr>
    </xdr:pic>
    <xdr:clientData/>
  </xdr:twoCellAnchor>
  <xdr:twoCellAnchor editAs="oneCell">
    <xdr:from>
      <xdr:col>1</xdr:col>
      <xdr:colOff>1</xdr:colOff>
      <xdr:row>40</xdr:row>
      <xdr:rowOff>13702</xdr:rowOff>
    </xdr:from>
    <xdr:to>
      <xdr:col>4</xdr:col>
      <xdr:colOff>3811</xdr:colOff>
      <xdr:row>56</xdr:row>
      <xdr:rowOff>155801</xdr:rowOff>
    </xdr:to>
    <xdr:pic>
      <xdr:nvPicPr>
        <xdr:cNvPr id="5" name="图片 4">
          <a:extLst>
            <a:ext uri="{FF2B5EF4-FFF2-40B4-BE49-F238E27FC236}">
              <a16:creationId xmlns:a16="http://schemas.microsoft.com/office/drawing/2014/main" id="{AF24F156-D40C-7B84-02B1-E2A4346D96FD}"/>
            </a:ext>
          </a:extLst>
        </xdr:cNvPr>
        <xdr:cNvPicPr>
          <a:picLocks noChangeAspect="1"/>
        </xdr:cNvPicPr>
      </xdr:nvPicPr>
      <xdr:blipFill>
        <a:blip xmlns:r="http://schemas.openxmlformats.org/officeDocument/2006/relationships" r:embed="rId2"/>
        <a:stretch>
          <a:fillRect/>
        </a:stretch>
      </xdr:blipFill>
      <xdr:spPr>
        <a:xfrm>
          <a:off x="685801" y="7130782"/>
          <a:ext cx="10058400" cy="3068179"/>
        </a:xfrm>
        <a:prstGeom prst="rect">
          <a:avLst/>
        </a:prstGeom>
      </xdr:spPr>
    </xdr:pic>
    <xdr:clientData/>
  </xdr:twoCellAnchor>
  <xdr:twoCellAnchor editAs="oneCell">
    <xdr:from>
      <xdr:col>0</xdr:col>
      <xdr:colOff>674370</xdr:colOff>
      <xdr:row>37</xdr:row>
      <xdr:rowOff>182879</xdr:rowOff>
    </xdr:from>
    <xdr:to>
      <xdr:col>2</xdr:col>
      <xdr:colOff>112395</xdr:colOff>
      <xdr:row>39</xdr:row>
      <xdr:rowOff>34288</xdr:rowOff>
    </xdr:to>
    <xdr:pic>
      <xdr:nvPicPr>
        <xdr:cNvPr id="6" name="图片 5">
          <a:extLst>
            <a:ext uri="{FF2B5EF4-FFF2-40B4-BE49-F238E27FC236}">
              <a16:creationId xmlns:a16="http://schemas.microsoft.com/office/drawing/2014/main" id="{B264182C-7F0B-F106-DE5C-4A824A6A9CAE}"/>
            </a:ext>
          </a:extLst>
        </xdr:cNvPr>
        <xdr:cNvPicPr>
          <a:picLocks noChangeAspect="1"/>
        </xdr:cNvPicPr>
      </xdr:nvPicPr>
      <xdr:blipFill rotWithShape="1">
        <a:blip xmlns:r="http://schemas.openxmlformats.org/officeDocument/2006/relationships" r:embed="rId3"/>
        <a:srcRect t="12810" r="6456" b="16939"/>
        <a:stretch/>
      </xdr:blipFill>
      <xdr:spPr>
        <a:xfrm>
          <a:off x="674370" y="8031479"/>
          <a:ext cx="1426845" cy="217169"/>
        </a:xfrm>
        <a:prstGeom prst="rect">
          <a:avLst/>
        </a:prstGeom>
      </xdr:spPr>
    </xdr:pic>
    <xdr:clientData/>
  </xdr:twoCellAnchor>
  <xdr:twoCellAnchor>
    <xdr:from>
      <xdr:col>1</xdr:col>
      <xdr:colOff>38100</xdr:colOff>
      <xdr:row>32</xdr:row>
      <xdr:rowOff>97155</xdr:rowOff>
    </xdr:from>
    <xdr:to>
      <xdr:col>2</xdr:col>
      <xdr:colOff>2045970</xdr:colOff>
      <xdr:row>35</xdr:row>
      <xdr:rowOff>77870</xdr:rowOff>
    </xdr:to>
    <xdr:grpSp>
      <xdr:nvGrpSpPr>
        <xdr:cNvPr id="15" name="组合 14">
          <a:extLst>
            <a:ext uri="{FF2B5EF4-FFF2-40B4-BE49-F238E27FC236}">
              <a16:creationId xmlns:a16="http://schemas.microsoft.com/office/drawing/2014/main" id="{78FF92F3-F328-2EAB-19E2-A068E3D44E70}"/>
            </a:ext>
          </a:extLst>
        </xdr:cNvPr>
        <xdr:cNvGrpSpPr/>
      </xdr:nvGrpSpPr>
      <xdr:grpSpPr>
        <a:xfrm>
          <a:off x="723900" y="7035165"/>
          <a:ext cx="3312795" cy="525545"/>
          <a:chOff x="723900" y="7214235"/>
          <a:chExt cx="3310890" cy="529355"/>
        </a:xfrm>
      </xdr:grpSpPr>
      <xdr:cxnSp macro="">
        <xdr:nvCxnSpPr>
          <xdr:cNvPr id="8" name="直接箭头连接符 7">
            <a:extLst>
              <a:ext uri="{FF2B5EF4-FFF2-40B4-BE49-F238E27FC236}">
                <a16:creationId xmlns:a16="http://schemas.microsoft.com/office/drawing/2014/main" id="{33EE92C8-4CE9-C332-F799-D84FEBA366F9}"/>
              </a:ext>
            </a:extLst>
          </xdr:cNvPr>
          <xdr:cNvCxnSpPr/>
        </xdr:nvCxnSpPr>
        <xdr:spPr>
          <a:xfrm>
            <a:off x="723900" y="7404735"/>
            <a:ext cx="331089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矩形 9">
            <a:extLst>
              <a:ext uri="{FF2B5EF4-FFF2-40B4-BE49-F238E27FC236}">
                <a16:creationId xmlns:a16="http://schemas.microsoft.com/office/drawing/2014/main" id="{3FBCE643-A6BB-8AC6-17A8-9F729A659BFF}"/>
              </a:ext>
            </a:extLst>
          </xdr:cNvPr>
          <xdr:cNvSpPr/>
        </xdr:nvSpPr>
        <xdr:spPr>
          <a:xfrm>
            <a:off x="996315" y="7214235"/>
            <a:ext cx="1293495" cy="19240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solidFill>
                  <a:schemeClr val="tx1"/>
                </a:solidFill>
              </a:rPr>
              <a:t>Observation Period</a:t>
            </a:r>
            <a:endParaRPr lang="zh-CN" altLang="en-US" sz="1100">
              <a:solidFill>
                <a:schemeClr val="tx1"/>
              </a:solidFill>
            </a:endParaRPr>
          </a:p>
        </xdr:txBody>
      </xdr:sp>
      <xdr:sp macro="" textlink="">
        <xdr:nvSpPr>
          <xdr:cNvPr id="11" name="矩形 10">
            <a:extLst>
              <a:ext uri="{FF2B5EF4-FFF2-40B4-BE49-F238E27FC236}">
                <a16:creationId xmlns:a16="http://schemas.microsoft.com/office/drawing/2014/main" id="{82B90713-7581-2A0B-BB63-FE9591D95745}"/>
              </a:ext>
            </a:extLst>
          </xdr:cNvPr>
          <xdr:cNvSpPr/>
        </xdr:nvSpPr>
        <xdr:spPr>
          <a:xfrm>
            <a:off x="2297430" y="7216140"/>
            <a:ext cx="1295400" cy="18669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solidFill>
                  <a:schemeClr val="tx1"/>
                </a:solidFill>
              </a:rPr>
              <a:t>Interest</a:t>
            </a:r>
            <a:r>
              <a:rPr lang="en-US" altLang="zh-CN" sz="1100" baseline="0">
                <a:solidFill>
                  <a:schemeClr val="tx1"/>
                </a:solidFill>
              </a:rPr>
              <a:t> Period</a:t>
            </a:r>
            <a:endParaRPr lang="zh-CN" altLang="en-US" sz="1100">
              <a:solidFill>
                <a:schemeClr val="tx1"/>
              </a:solidFill>
            </a:endParaRPr>
          </a:p>
        </xdr:txBody>
      </xdr:sp>
      <xdr:sp macro="" textlink="">
        <xdr:nvSpPr>
          <xdr:cNvPr id="12" name="文本框 11">
            <a:extLst>
              <a:ext uri="{FF2B5EF4-FFF2-40B4-BE49-F238E27FC236}">
                <a16:creationId xmlns:a16="http://schemas.microsoft.com/office/drawing/2014/main" id="{54AF2FDC-AD16-9A2E-69FF-EBD10A5B2181}"/>
              </a:ext>
            </a:extLst>
          </xdr:cNvPr>
          <xdr:cNvSpPr txBox="1"/>
        </xdr:nvSpPr>
        <xdr:spPr>
          <a:xfrm>
            <a:off x="2099310" y="7477125"/>
            <a:ext cx="39517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T+0</a:t>
            </a:r>
            <a:endParaRPr lang="zh-CN" altLang="en-US" sz="1100"/>
          </a:p>
        </xdr:txBody>
      </xdr:sp>
      <xdr:sp macro="" textlink="">
        <xdr:nvSpPr>
          <xdr:cNvPr id="13" name="文本框 12">
            <a:extLst>
              <a:ext uri="{FF2B5EF4-FFF2-40B4-BE49-F238E27FC236}">
                <a16:creationId xmlns:a16="http://schemas.microsoft.com/office/drawing/2014/main" id="{59A81D9A-40FB-B31E-D6FD-8D72B1CDB498}"/>
              </a:ext>
            </a:extLst>
          </xdr:cNvPr>
          <xdr:cNvSpPr txBox="1"/>
        </xdr:nvSpPr>
        <xdr:spPr>
          <a:xfrm>
            <a:off x="803910" y="7448550"/>
            <a:ext cx="5445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a:t>
            </a:r>
            <a:r>
              <a:rPr lang="en-US" altLang="zh-CN" sz="1100" baseline="0"/>
              <a:t> - 1m</a:t>
            </a:r>
            <a:endParaRPr lang="zh-CN" altLang="en-US" sz="1100"/>
          </a:p>
        </xdr:txBody>
      </xdr:sp>
      <xdr:sp macro="" textlink="">
        <xdr:nvSpPr>
          <xdr:cNvPr id="14" name="文本框 13">
            <a:extLst>
              <a:ext uri="{FF2B5EF4-FFF2-40B4-BE49-F238E27FC236}">
                <a16:creationId xmlns:a16="http://schemas.microsoft.com/office/drawing/2014/main" id="{31773849-967E-FBA5-1C89-B0D2B5EE2ED9}"/>
              </a:ext>
            </a:extLst>
          </xdr:cNvPr>
          <xdr:cNvSpPr txBox="1"/>
        </xdr:nvSpPr>
        <xdr:spPr>
          <a:xfrm>
            <a:off x="3318510" y="7479030"/>
            <a:ext cx="57156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a:t>
            </a:r>
            <a:r>
              <a:rPr lang="en-US" altLang="zh-CN" sz="1100" baseline="0"/>
              <a:t> + 1m</a:t>
            </a:r>
            <a:endParaRPr lang="zh-CN" altLang="en-US" sz="1100"/>
          </a:p>
        </xdr:txBody>
      </xdr:sp>
    </xdr:grpSp>
    <xdr:clientData/>
  </xdr:twoCellAnchor>
  <xdr:twoCellAnchor>
    <xdr:from>
      <xdr:col>2</xdr:col>
      <xdr:colOff>2693670</xdr:colOff>
      <xdr:row>33</xdr:row>
      <xdr:rowOff>141352</xdr:rowOff>
    </xdr:from>
    <xdr:to>
      <xdr:col>3</xdr:col>
      <xdr:colOff>1632585</xdr:colOff>
      <xdr:row>33</xdr:row>
      <xdr:rowOff>141352</xdr:rowOff>
    </xdr:to>
    <xdr:cxnSp macro="">
      <xdr:nvCxnSpPr>
        <xdr:cNvPr id="17" name="直接箭头连接符 16">
          <a:extLst>
            <a:ext uri="{FF2B5EF4-FFF2-40B4-BE49-F238E27FC236}">
              <a16:creationId xmlns:a16="http://schemas.microsoft.com/office/drawing/2014/main" id="{9734C4C1-269E-9ACA-E653-44C60E822F5B}"/>
            </a:ext>
          </a:extLst>
        </xdr:cNvPr>
        <xdr:cNvCxnSpPr/>
      </xdr:nvCxnSpPr>
      <xdr:spPr>
        <a:xfrm>
          <a:off x="4682490" y="7441312"/>
          <a:ext cx="33127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4248307</xdr:colOff>
      <xdr:row>31</xdr:row>
      <xdr:rowOff>118110</xdr:rowOff>
    </xdr:from>
    <xdr:to>
      <xdr:col>3</xdr:col>
      <xdr:colOff>1168666</xdr:colOff>
      <xdr:row>32</xdr:row>
      <xdr:rowOff>122268</xdr:rowOff>
    </xdr:to>
    <xdr:sp macro="" textlink="">
      <xdr:nvSpPr>
        <xdr:cNvPr id="18" name="矩形 17">
          <a:extLst>
            <a:ext uri="{FF2B5EF4-FFF2-40B4-BE49-F238E27FC236}">
              <a16:creationId xmlns:a16="http://schemas.microsoft.com/office/drawing/2014/main" id="{B59A2BCF-5EB6-239D-71AD-7539B4B4CB27}"/>
            </a:ext>
          </a:extLst>
        </xdr:cNvPr>
        <xdr:cNvSpPr/>
      </xdr:nvSpPr>
      <xdr:spPr>
        <a:xfrm>
          <a:off x="6237127" y="7052310"/>
          <a:ext cx="1294239" cy="18703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solidFill>
                <a:schemeClr val="tx1"/>
              </a:solidFill>
            </a:rPr>
            <a:t>Observation Period</a:t>
          </a:r>
          <a:endParaRPr lang="zh-CN" altLang="en-US" sz="1100">
            <a:solidFill>
              <a:schemeClr val="tx1"/>
            </a:solidFill>
          </a:endParaRPr>
        </a:p>
      </xdr:txBody>
    </xdr:sp>
    <xdr:clientData/>
  </xdr:twoCellAnchor>
  <xdr:twoCellAnchor>
    <xdr:from>
      <xdr:col>2</xdr:col>
      <xdr:colOff>4268105</xdr:colOff>
      <xdr:row>32</xdr:row>
      <xdr:rowOff>139031</xdr:rowOff>
    </xdr:from>
    <xdr:to>
      <xdr:col>3</xdr:col>
      <xdr:colOff>1190370</xdr:colOff>
      <xdr:row>33</xdr:row>
      <xdr:rowOff>139482</xdr:rowOff>
    </xdr:to>
    <xdr:sp macro="" textlink="">
      <xdr:nvSpPr>
        <xdr:cNvPr id="19" name="矩形 18">
          <a:extLst>
            <a:ext uri="{FF2B5EF4-FFF2-40B4-BE49-F238E27FC236}">
              <a16:creationId xmlns:a16="http://schemas.microsoft.com/office/drawing/2014/main" id="{30A944A4-6464-5E43-20C5-CEBFFDA81235}"/>
            </a:ext>
          </a:extLst>
        </xdr:cNvPr>
        <xdr:cNvSpPr/>
      </xdr:nvSpPr>
      <xdr:spPr>
        <a:xfrm>
          <a:off x="6256925" y="7256111"/>
          <a:ext cx="1296145" cy="183331"/>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solidFill>
                <a:schemeClr val="tx1"/>
              </a:solidFill>
            </a:rPr>
            <a:t>Interest</a:t>
          </a:r>
          <a:r>
            <a:rPr lang="en-US" altLang="zh-CN" sz="1100" baseline="0">
              <a:solidFill>
                <a:schemeClr val="tx1"/>
              </a:solidFill>
            </a:rPr>
            <a:t> Period</a:t>
          </a:r>
          <a:endParaRPr lang="zh-CN" altLang="en-US" sz="1100">
            <a:solidFill>
              <a:schemeClr val="tx1"/>
            </a:solidFill>
          </a:endParaRPr>
        </a:p>
      </xdr:txBody>
    </xdr:sp>
    <xdr:clientData/>
  </xdr:twoCellAnchor>
  <xdr:twoCellAnchor>
    <xdr:from>
      <xdr:col>2</xdr:col>
      <xdr:colOff>4069871</xdr:colOff>
      <xdr:row>34</xdr:row>
      <xdr:rowOff>29560</xdr:rowOff>
    </xdr:from>
    <xdr:to>
      <xdr:col>3</xdr:col>
      <xdr:colOff>91391</xdr:colOff>
      <xdr:row>35</xdr:row>
      <xdr:rowOff>106480</xdr:rowOff>
    </xdr:to>
    <xdr:sp macro="" textlink="">
      <xdr:nvSpPr>
        <xdr:cNvPr id="20" name="文本框 19">
          <a:extLst>
            <a:ext uri="{FF2B5EF4-FFF2-40B4-BE49-F238E27FC236}">
              <a16:creationId xmlns:a16="http://schemas.microsoft.com/office/drawing/2014/main" id="{671661A3-D625-0762-BAD8-25D09CC9FD6C}"/>
            </a:ext>
          </a:extLst>
        </xdr:cNvPr>
        <xdr:cNvSpPr txBox="1"/>
      </xdr:nvSpPr>
      <xdr:spPr>
        <a:xfrm>
          <a:off x="6058691" y="7512400"/>
          <a:ext cx="395400" cy="259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zh-CN" sz="1100"/>
            <a:t>T+0</a:t>
          </a:r>
          <a:endParaRPr lang="zh-CN" altLang="en-US" sz="1100"/>
        </a:p>
      </xdr:txBody>
    </xdr:sp>
    <xdr:clientData/>
  </xdr:twoCellAnchor>
  <xdr:twoCellAnchor>
    <xdr:from>
      <xdr:col>2</xdr:col>
      <xdr:colOff>2773726</xdr:colOff>
      <xdr:row>34</xdr:row>
      <xdr:rowOff>1499</xdr:rowOff>
    </xdr:from>
    <xdr:to>
      <xdr:col>2</xdr:col>
      <xdr:colOff>3318547</xdr:colOff>
      <xdr:row>35</xdr:row>
      <xdr:rowOff>78419</xdr:rowOff>
    </xdr:to>
    <xdr:sp macro="" textlink="">
      <xdr:nvSpPr>
        <xdr:cNvPr id="21" name="文本框 20">
          <a:extLst>
            <a:ext uri="{FF2B5EF4-FFF2-40B4-BE49-F238E27FC236}">
              <a16:creationId xmlns:a16="http://schemas.microsoft.com/office/drawing/2014/main" id="{DF41F29C-9608-D9C5-AA5F-64D93784AD19}"/>
            </a:ext>
          </a:extLst>
        </xdr:cNvPr>
        <xdr:cNvSpPr txBox="1"/>
      </xdr:nvSpPr>
      <xdr:spPr>
        <a:xfrm>
          <a:off x="4762546" y="7484339"/>
          <a:ext cx="544821" cy="259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zh-CN" sz="1100"/>
            <a:t>T</a:t>
          </a:r>
          <a:r>
            <a:rPr lang="en-US" altLang="zh-CN" sz="1100" baseline="0"/>
            <a:t> - 1m</a:t>
          </a:r>
          <a:endParaRPr lang="zh-CN" altLang="en-US" sz="1100"/>
        </a:p>
      </xdr:txBody>
    </xdr:sp>
    <xdr:clientData/>
  </xdr:twoCellAnchor>
  <xdr:twoCellAnchor>
    <xdr:from>
      <xdr:col>3</xdr:col>
      <xdr:colOff>915893</xdr:colOff>
      <xdr:row>34</xdr:row>
      <xdr:rowOff>31430</xdr:rowOff>
    </xdr:from>
    <xdr:to>
      <xdr:col>3</xdr:col>
      <xdr:colOff>1487789</xdr:colOff>
      <xdr:row>35</xdr:row>
      <xdr:rowOff>108350</xdr:rowOff>
    </xdr:to>
    <xdr:sp macro="" textlink="">
      <xdr:nvSpPr>
        <xdr:cNvPr id="22" name="文本框 21">
          <a:extLst>
            <a:ext uri="{FF2B5EF4-FFF2-40B4-BE49-F238E27FC236}">
              <a16:creationId xmlns:a16="http://schemas.microsoft.com/office/drawing/2014/main" id="{41DE686B-A708-5A37-6AB4-87891546A1AB}"/>
            </a:ext>
          </a:extLst>
        </xdr:cNvPr>
        <xdr:cNvSpPr txBox="1"/>
      </xdr:nvSpPr>
      <xdr:spPr>
        <a:xfrm>
          <a:off x="7278593" y="7514270"/>
          <a:ext cx="571896" cy="259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zh-CN" sz="1100"/>
            <a:t>T</a:t>
          </a:r>
          <a:r>
            <a:rPr lang="en-US" altLang="zh-CN" sz="1100" baseline="0"/>
            <a:t> + 1m</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37022</xdr:colOff>
      <xdr:row>15</xdr:row>
      <xdr:rowOff>13335</xdr:rowOff>
    </xdr:from>
    <xdr:to>
      <xdr:col>2</xdr:col>
      <xdr:colOff>727293</xdr:colOff>
      <xdr:row>29</xdr:row>
      <xdr:rowOff>1518</xdr:rowOff>
    </xdr:to>
    <xdr:pic>
      <xdr:nvPicPr>
        <xdr:cNvPr id="2" name="图片 1">
          <a:extLst>
            <a:ext uri="{FF2B5EF4-FFF2-40B4-BE49-F238E27FC236}">
              <a16:creationId xmlns:a16="http://schemas.microsoft.com/office/drawing/2014/main" id="{E3B3FAFC-7ADB-4E31-BBCB-9706F96A3F9C}"/>
            </a:ext>
          </a:extLst>
        </xdr:cNvPr>
        <xdr:cNvPicPr>
          <a:picLocks noChangeAspect="1"/>
        </xdr:cNvPicPr>
      </xdr:nvPicPr>
      <xdr:blipFill>
        <a:blip xmlns:r="http://schemas.openxmlformats.org/officeDocument/2006/relationships" r:embed="rId1"/>
        <a:stretch>
          <a:fillRect/>
        </a:stretch>
      </xdr:blipFill>
      <xdr:spPr>
        <a:xfrm>
          <a:off x="722822" y="2939415"/>
          <a:ext cx="2740051" cy="2548503"/>
        </a:xfrm>
        <a:prstGeom prst="rect">
          <a:avLst/>
        </a:prstGeom>
      </xdr:spPr>
    </xdr:pic>
    <xdr:clientData/>
  </xdr:twoCellAnchor>
  <xdr:twoCellAnchor editAs="oneCell">
    <xdr:from>
      <xdr:col>5</xdr:col>
      <xdr:colOff>87630</xdr:colOff>
      <xdr:row>34</xdr:row>
      <xdr:rowOff>153995</xdr:rowOff>
    </xdr:from>
    <xdr:to>
      <xdr:col>7</xdr:col>
      <xdr:colOff>527685</xdr:colOff>
      <xdr:row>42</xdr:row>
      <xdr:rowOff>149369</xdr:rowOff>
    </xdr:to>
    <xdr:pic>
      <xdr:nvPicPr>
        <xdr:cNvPr id="3" name="图片 2">
          <a:extLst>
            <a:ext uri="{FF2B5EF4-FFF2-40B4-BE49-F238E27FC236}">
              <a16:creationId xmlns:a16="http://schemas.microsoft.com/office/drawing/2014/main" id="{489E512F-4E21-B368-1898-0526D40A4A1A}"/>
            </a:ext>
          </a:extLst>
        </xdr:cNvPr>
        <xdr:cNvPicPr>
          <a:picLocks noChangeAspect="1"/>
        </xdr:cNvPicPr>
      </xdr:nvPicPr>
      <xdr:blipFill>
        <a:blip xmlns:r="http://schemas.openxmlformats.org/officeDocument/2006/relationships" r:embed="rId2"/>
        <a:stretch>
          <a:fillRect/>
        </a:stretch>
      </xdr:blipFill>
      <xdr:spPr>
        <a:xfrm>
          <a:off x="7608570" y="6371915"/>
          <a:ext cx="1798320" cy="1687014"/>
        </a:xfrm>
        <a:prstGeom prst="rect">
          <a:avLst/>
        </a:prstGeom>
      </xdr:spPr>
    </xdr:pic>
    <xdr:clientData/>
  </xdr:twoCellAnchor>
  <xdr:twoCellAnchor editAs="oneCell">
    <xdr:from>
      <xdr:col>1</xdr:col>
      <xdr:colOff>0</xdr:colOff>
      <xdr:row>60</xdr:row>
      <xdr:rowOff>45720</xdr:rowOff>
    </xdr:from>
    <xdr:to>
      <xdr:col>3</xdr:col>
      <xdr:colOff>0</xdr:colOff>
      <xdr:row>72</xdr:row>
      <xdr:rowOff>72405</xdr:rowOff>
    </xdr:to>
    <xdr:pic>
      <xdr:nvPicPr>
        <xdr:cNvPr id="4" name="图片 3">
          <a:extLst>
            <a:ext uri="{FF2B5EF4-FFF2-40B4-BE49-F238E27FC236}">
              <a16:creationId xmlns:a16="http://schemas.microsoft.com/office/drawing/2014/main" id="{5F27BE84-436A-3419-37B1-F5BB298DFE14}"/>
            </a:ext>
          </a:extLst>
        </xdr:cNvPr>
        <xdr:cNvPicPr>
          <a:picLocks noChangeAspect="1"/>
        </xdr:cNvPicPr>
      </xdr:nvPicPr>
      <xdr:blipFill>
        <a:blip xmlns:r="http://schemas.openxmlformats.org/officeDocument/2006/relationships" r:embed="rId3"/>
        <a:stretch>
          <a:fillRect/>
        </a:stretch>
      </xdr:blipFill>
      <xdr:spPr>
        <a:xfrm>
          <a:off x="685800" y="11475720"/>
          <a:ext cx="4099560" cy="2221245"/>
        </a:xfrm>
        <a:prstGeom prst="rect">
          <a:avLst/>
        </a:prstGeom>
        <a:ln>
          <a:solidFill>
            <a:schemeClr val="accent1">
              <a:shade val="50000"/>
            </a:schemeClr>
          </a:solidFill>
        </a:ln>
      </xdr:spPr>
    </xdr:pic>
    <xdr:clientData/>
  </xdr:twoCellAnchor>
  <xdr:twoCellAnchor editAs="oneCell">
    <xdr:from>
      <xdr:col>1</xdr:col>
      <xdr:colOff>0</xdr:colOff>
      <xdr:row>74</xdr:row>
      <xdr:rowOff>0</xdr:rowOff>
    </xdr:from>
    <xdr:to>
      <xdr:col>3</xdr:col>
      <xdr:colOff>1290916</xdr:colOff>
      <xdr:row>86</xdr:row>
      <xdr:rowOff>34011</xdr:rowOff>
    </xdr:to>
    <xdr:pic>
      <xdr:nvPicPr>
        <xdr:cNvPr id="6" name="图片 5">
          <a:extLst>
            <a:ext uri="{FF2B5EF4-FFF2-40B4-BE49-F238E27FC236}">
              <a16:creationId xmlns:a16="http://schemas.microsoft.com/office/drawing/2014/main" id="{EE26BB54-B2FA-B17D-EF0C-6F61B12AE884}"/>
            </a:ext>
          </a:extLst>
        </xdr:cNvPr>
        <xdr:cNvPicPr>
          <a:picLocks noChangeAspect="1"/>
        </xdr:cNvPicPr>
      </xdr:nvPicPr>
      <xdr:blipFill>
        <a:blip xmlns:r="http://schemas.openxmlformats.org/officeDocument/2006/relationships" r:embed="rId4"/>
        <a:stretch>
          <a:fillRect/>
        </a:stretch>
      </xdr:blipFill>
      <xdr:spPr>
        <a:xfrm>
          <a:off x="685800" y="13624560"/>
          <a:ext cx="5390476" cy="2228571"/>
        </a:xfrm>
        <a:prstGeom prst="rect">
          <a:avLst/>
        </a:prstGeom>
      </xdr:spPr>
    </xdr:pic>
    <xdr:clientData/>
  </xdr:twoCellAnchor>
  <xdr:twoCellAnchor editAs="oneCell">
    <xdr:from>
      <xdr:col>3</xdr:col>
      <xdr:colOff>1446703</xdr:colOff>
      <xdr:row>73</xdr:row>
      <xdr:rowOff>68580</xdr:rowOff>
    </xdr:from>
    <xdr:to>
      <xdr:col>8</xdr:col>
      <xdr:colOff>498267</xdr:colOff>
      <xdr:row>91</xdr:row>
      <xdr:rowOff>33576</xdr:rowOff>
    </xdr:to>
    <xdr:pic>
      <xdr:nvPicPr>
        <xdr:cNvPr id="7" name="图片 6">
          <a:extLst>
            <a:ext uri="{FF2B5EF4-FFF2-40B4-BE49-F238E27FC236}">
              <a16:creationId xmlns:a16="http://schemas.microsoft.com/office/drawing/2014/main" id="{3E1A59B0-298C-D4DB-16F5-B8893FE23962}"/>
            </a:ext>
          </a:extLst>
        </xdr:cNvPr>
        <xdr:cNvPicPr>
          <a:picLocks noChangeAspect="1"/>
        </xdr:cNvPicPr>
      </xdr:nvPicPr>
      <xdr:blipFill>
        <a:blip xmlns:r="http://schemas.openxmlformats.org/officeDocument/2006/relationships" r:embed="rId5"/>
        <a:stretch>
          <a:fillRect/>
        </a:stretch>
      </xdr:blipFill>
      <xdr:spPr>
        <a:xfrm>
          <a:off x="6232063" y="13510260"/>
          <a:ext cx="3844544" cy="3256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3</xdr:col>
      <xdr:colOff>1557899</xdr:colOff>
      <xdr:row>5</xdr:row>
      <xdr:rowOff>79931</xdr:rowOff>
    </xdr:to>
    <xdr:pic>
      <xdr:nvPicPr>
        <xdr:cNvPr id="2" name="图片 1">
          <a:extLst>
            <a:ext uri="{FF2B5EF4-FFF2-40B4-BE49-F238E27FC236}">
              <a16:creationId xmlns:a16="http://schemas.microsoft.com/office/drawing/2014/main" id="{8FFFACC0-FD10-070E-DC37-4CBDEC88363B}"/>
            </a:ext>
          </a:extLst>
        </xdr:cNvPr>
        <xdr:cNvPicPr>
          <a:picLocks noChangeAspect="1"/>
        </xdr:cNvPicPr>
      </xdr:nvPicPr>
      <xdr:blipFill>
        <a:blip xmlns:r="http://schemas.openxmlformats.org/officeDocument/2006/relationships" r:embed="rId1"/>
        <a:stretch>
          <a:fillRect/>
        </a:stretch>
      </xdr:blipFill>
      <xdr:spPr>
        <a:xfrm>
          <a:off x="685800" y="365760"/>
          <a:ext cx="3123809" cy="628571"/>
        </a:xfrm>
        <a:prstGeom prst="rect">
          <a:avLst/>
        </a:prstGeom>
      </xdr:spPr>
    </xdr:pic>
    <xdr:clientData/>
  </xdr:twoCellAnchor>
  <xdr:twoCellAnchor editAs="oneCell">
    <xdr:from>
      <xdr:col>1</xdr:col>
      <xdr:colOff>45720</xdr:colOff>
      <xdr:row>5</xdr:row>
      <xdr:rowOff>22860</xdr:rowOff>
    </xdr:from>
    <xdr:to>
      <xdr:col>6</xdr:col>
      <xdr:colOff>765086</xdr:colOff>
      <xdr:row>18</xdr:row>
      <xdr:rowOff>1611</xdr:rowOff>
    </xdr:to>
    <xdr:pic>
      <xdr:nvPicPr>
        <xdr:cNvPr id="3" name="图片 2">
          <a:extLst>
            <a:ext uri="{FF2B5EF4-FFF2-40B4-BE49-F238E27FC236}">
              <a16:creationId xmlns:a16="http://schemas.microsoft.com/office/drawing/2014/main" id="{343FAF51-7FE8-895C-F1E2-5CF91E564F07}"/>
            </a:ext>
          </a:extLst>
        </xdr:cNvPr>
        <xdr:cNvPicPr>
          <a:picLocks noChangeAspect="1"/>
        </xdr:cNvPicPr>
      </xdr:nvPicPr>
      <xdr:blipFill>
        <a:blip xmlns:r="http://schemas.openxmlformats.org/officeDocument/2006/relationships" r:embed="rId2"/>
        <a:stretch>
          <a:fillRect/>
        </a:stretch>
      </xdr:blipFill>
      <xdr:spPr>
        <a:xfrm>
          <a:off x="731520" y="937260"/>
          <a:ext cx="5790476" cy="2350476"/>
        </a:xfrm>
        <a:prstGeom prst="rect">
          <a:avLst/>
        </a:prstGeom>
      </xdr:spPr>
    </xdr:pic>
    <xdr:clientData/>
  </xdr:twoCellAnchor>
  <xdr:twoCellAnchor editAs="oneCell">
    <xdr:from>
      <xdr:col>1</xdr:col>
      <xdr:colOff>85725</xdr:colOff>
      <xdr:row>28</xdr:row>
      <xdr:rowOff>164674</xdr:rowOff>
    </xdr:from>
    <xdr:to>
      <xdr:col>3</xdr:col>
      <xdr:colOff>879706</xdr:colOff>
      <xdr:row>41</xdr:row>
      <xdr:rowOff>148191</xdr:rowOff>
    </xdr:to>
    <xdr:pic>
      <xdr:nvPicPr>
        <xdr:cNvPr id="4" name="图片 3">
          <a:extLst>
            <a:ext uri="{FF2B5EF4-FFF2-40B4-BE49-F238E27FC236}">
              <a16:creationId xmlns:a16="http://schemas.microsoft.com/office/drawing/2014/main" id="{C8818894-203F-ECE6-1A0F-3EAC21095413}"/>
            </a:ext>
          </a:extLst>
        </xdr:cNvPr>
        <xdr:cNvPicPr>
          <a:picLocks noChangeAspect="1"/>
        </xdr:cNvPicPr>
      </xdr:nvPicPr>
      <xdr:blipFill>
        <a:blip xmlns:r="http://schemas.openxmlformats.org/officeDocument/2006/relationships" r:embed="rId3"/>
        <a:stretch>
          <a:fillRect/>
        </a:stretch>
      </xdr:blipFill>
      <xdr:spPr>
        <a:xfrm>
          <a:off x="771525" y="5513914"/>
          <a:ext cx="2363701" cy="2343812"/>
        </a:xfrm>
        <a:prstGeom prst="rect">
          <a:avLst/>
        </a:prstGeom>
      </xdr:spPr>
    </xdr:pic>
    <xdr:clientData/>
  </xdr:twoCellAnchor>
  <xdr:twoCellAnchor>
    <xdr:from>
      <xdr:col>8</xdr:col>
      <xdr:colOff>2301240</xdr:colOff>
      <xdr:row>19</xdr:row>
      <xdr:rowOff>76200</xdr:rowOff>
    </xdr:from>
    <xdr:to>
      <xdr:col>11</xdr:col>
      <xdr:colOff>144780</xdr:colOff>
      <xdr:row>28</xdr:row>
      <xdr:rowOff>175260</xdr:rowOff>
    </xdr:to>
    <xdr:sp macro="" textlink="">
      <xdr:nvSpPr>
        <xdr:cNvPr id="5" name="矩形 4">
          <a:extLst>
            <a:ext uri="{FF2B5EF4-FFF2-40B4-BE49-F238E27FC236}">
              <a16:creationId xmlns:a16="http://schemas.microsoft.com/office/drawing/2014/main" id="{8D3EC666-6ECD-8047-DCB4-F0D73EC43CD9}"/>
            </a:ext>
          </a:extLst>
        </xdr:cNvPr>
        <xdr:cNvSpPr/>
      </xdr:nvSpPr>
      <xdr:spPr>
        <a:xfrm>
          <a:off x="10279380" y="3550920"/>
          <a:ext cx="2293620" cy="1973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1356360</xdr:colOff>
      <xdr:row>28</xdr:row>
      <xdr:rowOff>179070</xdr:rowOff>
    </xdr:from>
    <xdr:to>
      <xdr:col>10</xdr:col>
      <xdr:colOff>441008</xdr:colOff>
      <xdr:row>33</xdr:row>
      <xdr:rowOff>144780</xdr:rowOff>
    </xdr:to>
    <xdr:cxnSp macro="">
      <xdr:nvCxnSpPr>
        <xdr:cNvPr id="7" name="直接箭头连接符 6">
          <a:extLst>
            <a:ext uri="{FF2B5EF4-FFF2-40B4-BE49-F238E27FC236}">
              <a16:creationId xmlns:a16="http://schemas.microsoft.com/office/drawing/2014/main" id="{EF670700-B84B-D498-809C-6BE2D83A1953}"/>
            </a:ext>
          </a:extLst>
        </xdr:cNvPr>
        <xdr:cNvCxnSpPr>
          <a:stCxn id="5" idx="2"/>
        </xdr:cNvCxnSpPr>
      </xdr:nvCxnSpPr>
      <xdr:spPr>
        <a:xfrm flipH="1">
          <a:off x="9334500" y="5528310"/>
          <a:ext cx="2094548" cy="88011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1169671</xdr:colOff>
      <xdr:row>34</xdr:row>
      <xdr:rowOff>26670</xdr:rowOff>
    </xdr:from>
    <xdr:to>
      <xdr:col>9</xdr:col>
      <xdr:colOff>605790</xdr:colOff>
      <xdr:row>38</xdr:row>
      <xdr:rowOff>76200</xdr:rowOff>
    </xdr:to>
    <xdr:sp macro="" textlink="">
      <xdr:nvSpPr>
        <xdr:cNvPr id="8" name="文本框 7">
          <a:extLst>
            <a:ext uri="{FF2B5EF4-FFF2-40B4-BE49-F238E27FC236}">
              <a16:creationId xmlns:a16="http://schemas.microsoft.com/office/drawing/2014/main" id="{925B0520-80C0-0311-4BC2-C552FA2A504C}"/>
            </a:ext>
          </a:extLst>
        </xdr:cNvPr>
        <xdr:cNvSpPr txBox="1"/>
      </xdr:nvSpPr>
      <xdr:spPr>
        <a:xfrm>
          <a:off x="7928611" y="6473190"/>
          <a:ext cx="2979419"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a:t>No matter which method</a:t>
          </a:r>
          <a:r>
            <a:rPr lang="en-US" altLang="zh-CN" sz="1100" baseline="0"/>
            <a:t> the SOFR part applies (simple or compound), the margin always applies simple interest calculation</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536742</xdr:colOff>
      <xdr:row>4</xdr:row>
      <xdr:rowOff>118027</xdr:rowOff>
    </xdr:to>
    <xdr:pic>
      <xdr:nvPicPr>
        <xdr:cNvPr id="2" name="图片 1">
          <a:extLst>
            <a:ext uri="{FF2B5EF4-FFF2-40B4-BE49-F238E27FC236}">
              <a16:creationId xmlns:a16="http://schemas.microsoft.com/office/drawing/2014/main" id="{7181AF57-B5ED-4A9D-895B-56FF72A480C5}"/>
            </a:ext>
          </a:extLst>
        </xdr:cNvPr>
        <xdr:cNvPicPr>
          <a:picLocks noChangeAspect="1"/>
        </xdr:cNvPicPr>
      </xdr:nvPicPr>
      <xdr:blipFill>
        <a:blip xmlns:r="http://schemas.openxmlformats.org/officeDocument/2006/relationships" r:embed="rId1"/>
        <a:stretch>
          <a:fillRect/>
        </a:stretch>
      </xdr:blipFill>
      <xdr:spPr>
        <a:xfrm>
          <a:off x="685800" y="182880"/>
          <a:ext cx="3737142" cy="666667"/>
        </a:xfrm>
        <a:prstGeom prst="rect">
          <a:avLst/>
        </a:prstGeom>
      </xdr:spPr>
    </xdr:pic>
    <xdr:clientData/>
  </xdr:twoCellAnchor>
  <xdr:twoCellAnchor editAs="oneCell">
    <xdr:from>
      <xdr:col>1</xdr:col>
      <xdr:colOff>0</xdr:colOff>
      <xdr:row>5</xdr:row>
      <xdr:rowOff>0</xdr:rowOff>
    </xdr:from>
    <xdr:to>
      <xdr:col>7</xdr:col>
      <xdr:colOff>147877</xdr:colOff>
      <xdr:row>17</xdr:row>
      <xdr:rowOff>148298</xdr:rowOff>
    </xdr:to>
    <xdr:pic>
      <xdr:nvPicPr>
        <xdr:cNvPr id="3" name="图片 2">
          <a:extLst>
            <a:ext uri="{FF2B5EF4-FFF2-40B4-BE49-F238E27FC236}">
              <a16:creationId xmlns:a16="http://schemas.microsoft.com/office/drawing/2014/main" id="{4979ACB3-FBD7-B07F-0A95-AC0BF67FC9AB}"/>
            </a:ext>
          </a:extLst>
        </xdr:cNvPr>
        <xdr:cNvPicPr>
          <a:picLocks noChangeAspect="1"/>
        </xdr:cNvPicPr>
      </xdr:nvPicPr>
      <xdr:blipFill>
        <a:blip xmlns:r="http://schemas.openxmlformats.org/officeDocument/2006/relationships" r:embed="rId2"/>
        <a:stretch>
          <a:fillRect/>
        </a:stretch>
      </xdr:blipFill>
      <xdr:spPr>
        <a:xfrm>
          <a:off x="685800" y="914400"/>
          <a:ext cx="5704762" cy="2333333"/>
        </a:xfrm>
        <a:prstGeom prst="rect">
          <a:avLst/>
        </a:prstGeom>
      </xdr:spPr>
    </xdr:pic>
    <xdr:clientData/>
  </xdr:twoCellAnchor>
  <xdr:twoCellAnchor editAs="absolute">
    <xdr:from>
      <xdr:col>3</xdr:col>
      <xdr:colOff>1222278</xdr:colOff>
      <xdr:row>1</xdr:row>
      <xdr:rowOff>148590</xdr:rowOff>
    </xdr:from>
    <xdr:to>
      <xdr:col>3</xdr:col>
      <xdr:colOff>1642891</xdr:colOff>
      <xdr:row>3</xdr:row>
      <xdr:rowOff>148589</xdr:rowOff>
    </xdr:to>
    <xdr:sp macro="" textlink="">
      <xdr:nvSpPr>
        <xdr:cNvPr id="4" name="矩形 3">
          <a:extLst>
            <a:ext uri="{FF2B5EF4-FFF2-40B4-BE49-F238E27FC236}">
              <a16:creationId xmlns:a16="http://schemas.microsoft.com/office/drawing/2014/main" id="{8A08E2F9-A9EA-4CFF-B877-B5A91B39E395}"/>
            </a:ext>
          </a:extLst>
        </xdr:cNvPr>
        <xdr:cNvSpPr/>
      </xdr:nvSpPr>
      <xdr:spPr>
        <a:xfrm>
          <a:off x="3277773" y="331470"/>
          <a:ext cx="422518" cy="35813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xdr:col>
      <xdr:colOff>1448777</xdr:colOff>
      <xdr:row>3</xdr:row>
      <xdr:rowOff>148589</xdr:rowOff>
    </xdr:from>
    <xdr:to>
      <xdr:col>7</xdr:col>
      <xdr:colOff>1139190</xdr:colOff>
      <xdr:row>5</xdr:row>
      <xdr:rowOff>0</xdr:rowOff>
    </xdr:to>
    <xdr:cxnSp macro="">
      <xdr:nvCxnSpPr>
        <xdr:cNvPr id="5" name="直接箭头连接符 4">
          <a:extLst>
            <a:ext uri="{FF2B5EF4-FFF2-40B4-BE49-F238E27FC236}">
              <a16:creationId xmlns:a16="http://schemas.microsoft.com/office/drawing/2014/main" id="{1ABE340E-C775-4DB3-A311-479F4BC98B10}"/>
            </a:ext>
          </a:extLst>
        </xdr:cNvPr>
        <xdr:cNvCxnSpPr>
          <a:stCxn id="4" idx="2"/>
        </xdr:cNvCxnSpPr>
      </xdr:nvCxnSpPr>
      <xdr:spPr>
        <a:xfrm>
          <a:off x="5702642" y="693419"/>
          <a:ext cx="6295048" cy="22098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1139190</xdr:colOff>
      <xdr:row>3</xdr:row>
      <xdr:rowOff>34290</xdr:rowOff>
    </xdr:from>
    <xdr:to>
      <xdr:col>9</xdr:col>
      <xdr:colOff>1215390</xdr:colOff>
      <xdr:row>7</xdr:row>
      <xdr:rowOff>72390</xdr:rowOff>
    </xdr:to>
    <xdr:sp macro="" textlink="">
      <xdr:nvSpPr>
        <xdr:cNvPr id="7" name="文本框 6">
          <a:extLst>
            <a:ext uri="{FF2B5EF4-FFF2-40B4-BE49-F238E27FC236}">
              <a16:creationId xmlns:a16="http://schemas.microsoft.com/office/drawing/2014/main" id="{DC82EA2B-24DE-4F79-9122-480FDE4D59FC}"/>
            </a:ext>
          </a:extLst>
        </xdr:cNvPr>
        <xdr:cNvSpPr txBox="1"/>
      </xdr:nvSpPr>
      <xdr:spPr>
        <a:xfrm>
          <a:off x="7391400" y="577215"/>
          <a:ext cx="4434840"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a:t>It is not purely a compound rate,</a:t>
          </a:r>
          <a:r>
            <a:rPr lang="en-US" altLang="zh-CN" sz="1100" baseline="0"/>
            <a:t> but rather a mix of simple and compound:</a:t>
          </a:r>
        </a:p>
        <a:p>
          <a:r>
            <a:rPr lang="en-US" altLang="zh-CN" sz="1100" baseline="0"/>
            <a:t>1) compound on normal working day</a:t>
          </a:r>
        </a:p>
        <a:p>
          <a:r>
            <a:rPr lang="en-US" altLang="zh-CN" sz="1100" baseline="0"/>
            <a:t>2) simple on Firday and weekend and other non SOFR published day</a:t>
          </a:r>
        </a:p>
      </xdr:txBody>
    </xdr:sp>
    <xdr:clientData/>
  </xdr:twoCellAnchor>
  <xdr:twoCellAnchor editAs="oneCell">
    <xdr:from>
      <xdr:col>1</xdr:col>
      <xdr:colOff>15240</xdr:colOff>
      <xdr:row>28</xdr:row>
      <xdr:rowOff>53340</xdr:rowOff>
    </xdr:from>
    <xdr:to>
      <xdr:col>3</xdr:col>
      <xdr:colOff>1024486</xdr:colOff>
      <xdr:row>41</xdr:row>
      <xdr:rowOff>42572</xdr:rowOff>
    </xdr:to>
    <xdr:pic>
      <xdr:nvPicPr>
        <xdr:cNvPr id="9" name="图片 8">
          <a:extLst>
            <a:ext uri="{FF2B5EF4-FFF2-40B4-BE49-F238E27FC236}">
              <a16:creationId xmlns:a16="http://schemas.microsoft.com/office/drawing/2014/main" id="{37FF074E-E98C-47A5-914E-EC4B4C012EA2}"/>
            </a:ext>
          </a:extLst>
        </xdr:cNvPr>
        <xdr:cNvPicPr>
          <a:picLocks noChangeAspect="1"/>
        </xdr:cNvPicPr>
      </xdr:nvPicPr>
      <xdr:blipFill>
        <a:blip xmlns:r="http://schemas.openxmlformats.org/officeDocument/2006/relationships" r:embed="rId3"/>
        <a:stretch>
          <a:fillRect/>
        </a:stretch>
      </xdr:blipFill>
      <xdr:spPr>
        <a:xfrm>
          <a:off x="701040" y="5402580"/>
          <a:ext cx="2365606" cy="2368577"/>
        </a:xfrm>
        <a:prstGeom prst="rect">
          <a:avLst/>
        </a:prstGeom>
      </xdr:spPr>
    </xdr:pic>
    <xdr:clientData/>
  </xdr:twoCellAnchor>
  <xdr:twoCellAnchor editAs="absolute">
    <xdr:from>
      <xdr:col>1</xdr:col>
      <xdr:colOff>41910</xdr:colOff>
      <xdr:row>26</xdr:row>
      <xdr:rowOff>0</xdr:rowOff>
    </xdr:from>
    <xdr:to>
      <xdr:col>6</xdr:col>
      <xdr:colOff>76200</xdr:colOff>
      <xdr:row>27</xdr:row>
      <xdr:rowOff>34289</xdr:rowOff>
    </xdr:to>
    <xdr:sp macro="" textlink="">
      <xdr:nvSpPr>
        <xdr:cNvPr id="10" name="矩形 9">
          <a:extLst>
            <a:ext uri="{FF2B5EF4-FFF2-40B4-BE49-F238E27FC236}">
              <a16:creationId xmlns:a16="http://schemas.microsoft.com/office/drawing/2014/main" id="{51CE26E2-6BB6-4A62-A84C-604BFFEC9EE0}"/>
            </a:ext>
          </a:extLst>
        </xdr:cNvPr>
        <xdr:cNvSpPr/>
      </xdr:nvSpPr>
      <xdr:spPr>
        <a:xfrm>
          <a:off x="727710" y="4945380"/>
          <a:ext cx="4911090" cy="25145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xdr:col>
      <xdr:colOff>110490</xdr:colOff>
      <xdr:row>27</xdr:row>
      <xdr:rowOff>41910</xdr:rowOff>
    </xdr:from>
    <xdr:to>
      <xdr:col>6</xdr:col>
      <xdr:colOff>0</xdr:colOff>
      <xdr:row>30</xdr:row>
      <xdr:rowOff>156210</xdr:rowOff>
    </xdr:to>
    <xdr:cxnSp macro="">
      <xdr:nvCxnSpPr>
        <xdr:cNvPr id="11" name="直接箭头连接符 10">
          <a:extLst>
            <a:ext uri="{FF2B5EF4-FFF2-40B4-BE49-F238E27FC236}">
              <a16:creationId xmlns:a16="http://schemas.microsoft.com/office/drawing/2014/main" id="{2F5E185F-9EDF-4746-B8FE-0819481CE430}"/>
            </a:ext>
          </a:extLst>
        </xdr:cNvPr>
        <xdr:cNvCxnSpPr/>
      </xdr:nvCxnSpPr>
      <xdr:spPr>
        <a:xfrm>
          <a:off x="3981450" y="5213985"/>
          <a:ext cx="1573530" cy="661035"/>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0</xdr:colOff>
      <xdr:row>29</xdr:row>
      <xdr:rowOff>156210</xdr:rowOff>
    </xdr:from>
    <xdr:to>
      <xdr:col>8</xdr:col>
      <xdr:colOff>796290</xdr:colOff>
      <xdr:row>32</xdr:row>
      <xdr:rowOff>0</xdr:rowOff>
    </xdr:to>
    <xdr:sp macro="" textlink="">
      <xdr:nvSpPr>
        <xdr:cNvPr id="14" name="文本框 13">
          <a:extLst>
            <a:ext uri="{FF2B5EF4-FFF2-40B4-BE49-F238E27FC236}">
              <a16:creationId xmlns:a16="http://schemas.microsoft.com/office/drawing/2014/main" id="{007275AE-029D-4493-AC76-233809E6BD36}"/>
            </a:ext>
          </a:extLst>
        </xdr:cNvPr>
        <xdr:cNvSpPr txBox="1"/>
      </xdr:nvSpPr>
      <xdr:spPr>
        <a:xfrm>
          <a:off x="5562600" y="5692140"/>
          <a:ext cx="3560445" cy="3771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a:t>Friday to</a:t>
          </a:r>
          <a:r>
            <a:rPr lang="en-US" altLang="zh-CN" sz="1100" baseline="0"/>
            <a:t> Sunday are not compound, but use the simpe rate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0</xdr:colOff>
      <xdr:row>25</xdr:row>
      <xdr:rowOff>178591</xdr:rowOff>
    </xdr:to>
    <xdr:pic>
      <xdr:nvPicPr>
        <xdr:cNvPr id="2" name="图片 1">
          <a:extLst>
            <a:ext uri="{FF2B5EF4-FFF2-40B4-BE49-F238E27FC236}">
              <a16:creationId xmlns:a16="http://schemas.microsoft.com/office/drawing/2014/main" id="{FCBDCA51-543B-9B14-C8E9-36820C60A455}"/>
            </a:ext>
          </a:extLst>
        </xdr:cNvPr>
        <xdr:cNvPicPr>
          <a:picLocks noChangeAspect="1"/>
        </xdr:cNvPicPr>
      </xdr:nvPicPr>
      <xdr:blipFill>
        <a:blip xmlns:r="http://schemas.openxmlformats.org/officeDocument/2006/relationships" r:embed="rId1"/>
        <a:stretch>
          <a:fillRect/>
        </a:stretch>
      </xdr:blipFill>
      <xdr:spPr>
        <a:xfrm>
          <a:off x="685800" y="914400"/>
          <a:ext cx="8915400" cy="3836191"/>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www.cmegroup.com/market-data/cme-group-benchmark-administration/term-sofr.html"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newyorkfed.org/markets/reference-rates/sofr-averages-and-index"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https://www.newyorkfed.org/markets/reference-rates/sofr-averages-and-inde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D0457-2FCF-4E70-ABFE-5FE5D7A3E3C8}">
  <dimension ref="B1:G12"/>
  <sheetViews>
    <sheetView showGridLines="0" tabSelected="1" zoomScale="130" zoomScaleNormal="130" workbookViewId="0">
      <selection activeCell="G8" sqref="G8"/>
    </sheetView>
  </sheetViews>
  <sheetFormatPr defaultRowHeight="14.25" x14ac:dyDescent="0.2"/>
  <cols>
    <col min="1" max="1" width="1.125" customWidth="1"/>
    <col min="2" max="2" width="13.75" customWidth="1"/>
    <col min="3" max="3" width="22.75" customWidth="1"/>
    <col min="4" max="4" width="25" bestFit="1" customWidth="1"/>
    <col min="5" max="5" width="13.75" customWidth="1"/>
    <col min="6" max="6" width="4" customWidth="1"/>
  </cols>
  <sheetData>
    <row r="1" spans="2:7" x14ac:dyDescent="0.2">
      <c r="B1" s="3" t="s">
        <v>0</v>
      </c>
      <c r="C1" s="3" t="s">
        <v>1</v>
      </c>
      <c r="D1" s="3"/>
      <c r="E1" s="3" t="s">
        <v>2</v>
      </c>
    </row>
    <row r="2" spans="2:7" x14ac:dyDescent="0.2">
      <c r="B2" s="10">
        <f>IF(C2="","",ROW(B2)-1)</f>
        <v>1</v>
      </c>
      <c r="C2" s="9" t="str" cm="1">
        <f t="array" ref="C2">IFERROR(SUBSTITUTE(INDEX(RoadMap,1,ROW(C2)),LEFT(INDEX(RoadMap,1,ROW(C2)),FIND("]",INDEX(RoadMap,1,ROW(C2)))),""),"")</f>
        <v>BackGround</v>
      </c>
      <c r="D2" s="41" t="s">
        <v>157</v>
      </c>
      <c r="E2" s="11" t="str">
        <f>IF(C2="","",HYPERLINK("#"&amp;C2&amp;"!A1","link"))</f>
        <v>link</v>
      </c>
    </row>
    <row r="3" spans="2:7" x14ac:dyDescent="0.2">
      <c r="B3" s="10">
        <f t="shared" ref="B3:B11" si="0">IF(C3="","",ROW(B3)-1)</f>
        <v>2</v>
      </c>
      <c r="C3" s="9" t="str" cm="1">
        <f t="array" ref="C3">IFERROR(SUBSTITUTE(INDEX(RoadMap,1,ROW(C3)),LEFT(INDEX(RoadMap,1,ROW(C3)),FIND("]",INDEX(RoadMap,1,ROW(C3)))),""),"")</f>
        <v>RFRBasicInfo</v>
      </c>
      <c r="D3" s="42" t="s">
        <v>158</v>
      </c>
      <c r="E3" s="11" t="str">
        <f t="shared" ref="E3:E11" si="1">IF(C3="","",HYPERLINK("#"&amp;C3&amp;"!A1","link"))</f>
        <v>link</v>
      </c>
      <c r="G3" s="5"/>
    </row>
    <row r="4" spans="2:7" x14ac:dyDescent="0.2">
      <c r="B4" s="10">
        <f t="shared" si="0"/>
        <v>3</v>
      </c>
      <c r="C4" s="9" t="str" cm="1">
        <f t="array" ref="C4">IFERROR(SUBSTITUTE(INDEX(RoadMap,1,ROW(C4)),LEFT(INDEX(RoadMap,1,ROW(C4)),FIND("]",INDEX(RoadMap,1,ROW(C4)))),""),"")</f>
        <v>MethdodologyTree</v>
      </c>
      <c r="D4" s="42" t="s">
        <v>159</v>
      </c>
      <c r="E4" s="11" t="str">
        <f t="shared" si="1"/>
        <v>link</v>
      </c>
      <c r="G4" s="5"/>
    </row>
    <row r="5" spans="2:7" x14ac:dyDescent="0.2">
      <c r="B5" s="10">
        <f t="shared" si="0"/>
        <v>4</v>
      </c>
      <c r="C5" s="9" t="str" cm="1">
        <f t="array" ref="C5">IFERROR(SUBSTITUTE(INDEX(RoadMap,1,ROW(C5)),LEFT(INDEX(RoadMap,1,ROW(C5)),FIND("]",INDEX(RoadMap,1,ROW(C5)))),""),"")</f>
        <v>AdjustmentUnderBackward</v>
      </c>
      <c r="D5" s="42" t="s">
        <v>160</v>
      </c>
      <c r="E5" s="11" t="str">
        <f t="shared" si="1"/>
        <v>link</v>
      </c>
      <c r="G5" s="5"/>
    </row>
    <row r="6" spans="2:7" x14ac:dyDescent="0.2">
      <c r="B6" s="10">
        <f t="shared" si="0"/>
        <v>5</v>
      </c>
      <c r="C6" s="9" t="str" cm="1">
        <f t="array" ref="C6">IFERROR(SUBSTITUTE(INDEX(RoadMap,1,ROW(C6)),LEFT(INDEX(RoadMap,1,ROW(C6)),FIND("]",INDEX(RoadMap,1,ROW(C6)))),""),"")</f>
        <v>SimpleRate</v>
      </c>
      <c r="D6" s="42" t="s">
        <v>161</v>
      </c>
      <c r="E6" s="11" t="str">
        <f t="shared" si="1"/>
        <v>link</v>
      </c>
    </row>
    <row r="7" spans="2:7" x14ac:dyDescent="0.2">
      <c r="B7" s="10">
        <f t="shared" si="0"/>
        <v>6</v>
      </c>
      <c r="C7" s="9" t="str" cm="1">
        <f t="array" ref="C7">IFERROR(SUBSTITUTE(INDEX(RoadMap,1,ROW(C7)),LEFT(INDEX(RoadMap,1,ROW(C7)),FIND("]",INDEX(RoadMap,1,ROW(C7)))),""),"")</f>
        <v>Compound</v>
      </c>
      <c r="D7" s="42" t="s">
        <v>162</v>
      </c>
      <c r="E7" s="11" t="str">
        <f t="shared" si="1"/>
        <v>link</v>
      </c>
    </row>
    <row r="8" spans="2:7" x14ac:dyDescent="0.2">
      <c r="B8" s="10">
        <f t="shared" si="0"/>
        <v>7</v>
      </c>
      <c r="C8" s="9" t="str" cm="1">
        <f t="array" ref="C8">IFERROR(SUBSTITUTE(INDEX(RoadMap,1,ROW(C8)),LEFT(INDEX(RoadMap,1,ROW(C8)),FIND("]",INDEX(RoadMap,1,ROW(C8)))),""),"")</f>
        <v>SOFRAverage</v>
      </c>
      <c r="D8" s="42" t="s">
        <v>163</v>
      </c>
      <c r="E8" s="11" t="str">
        <f t="shared" si="1"/>
        <v>link</v>
      </c>
    </row>
    <row r="9" spans="2:7" x14ac:dyDescent="0.2">
      <c r="B9" s="10">
        <f t="shared" si="0"/>
        <v>8</v>
      </c>
      <c r="C9" s="9" t="str" cm="1">
        <f t="array" ref="C9">IFERROR(SUBSTITUTE(INDEX(RoadMap,1,ROW(C9)),LEFT(INDEX(RoadMap,1,ROW(C9)),FIND("]",INDEX(RoadMap,1,ROW(C9)))),""),"")</f>
        <v>ExistingTransition</v>
      </c>
      <c r="D9" s="42" t="s">
        <v>164</v>
      </c>
      <c r="E9" s="11" t="str">
        <f t="shared" si="1"/>
        <v>link</v>
      </c>
    </row>
    <row r="10" spans="2:7" x14ac:dyDescent="0.2">
      <c r="B10" s="10" t="str">
        <f t="shared" si="0"/>
        <v/>
      </c>
      <c r="C10" s="9" t="str" cm="1">
        <f t="array" ref="C10">IFERROR(SUBSTITUTE(INDEX(RoadMap,1,ROW(C10)),LEFT(INDEX(RoadMap,1,ROW(C10)),FIND("]",INDEX(RoadMap,1,ROW(C10)))),""),"")</f>
        <v/>
      </c>
      <c r="D10" s="9"/>
      <c r="E10" s="11" t="str">
        <f t="shared" si="1"/>
        <v/>
      </c>
    </row>
    <row r="11" spans="2:7" x14ac:dyDescent="0.2">
      <c r="B11" s="10" t="str">
        <f t="shared" si="0"/>
        <v/>
      </c>
      <c r="C11" s="9" t="str" cm="1">
        <f t="array" ref="C11">IFERROR(SUBSTITUTE(INDEX(RoadMap,1,ROW(C11)),LEFT(INDEX(RoadMap,1,ROW(C11)),FIND("]",INDEX(RoadMap,1,ROW(C11)))),""),"")</f>
        <v/>
      </c>
      <c r="D11" s="9"/>
      <c r="E11" s="11" t="str">
        <f t="shared" si="1"/>
        <v/>
      </c>
    </row>
    <row r="12" spans="2:7" ht="9.75" customHeight="1" x14ac:dyDescent="0.2"/>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07016-A191-4C22-A86E-EB305FB45A8B}">
  <dimension ref="A1:E27"/>
  <sheetViews>
    <sheetView showGridLines="0" zoomScale="115" zoomScaleNormal="115" workbookViewId="0">
      <pane xSplit="1" ySplit="1" topLeftCell="B5" activePane="bottomRight" state="frozen"/>
      <selection pane="topRight" activeCell="B1" sqref="B1"/>
      <selection pane="bottomLeft" activeCell="A2" sqref="A2"/>
      <selection pane="bottomRight"/>
    </sheetView>
  </sheetViews>
  <sheetFormatPr defaultRowHeight="14.25" x14ac:dyDescent="0.2"/>
  <cols>
    <col min="2" max="2" width="19.125" bestFit="1" customWidth="1"/>
    <col min="3" max="4" width="31.75" customWidth="1"/>
  </cols>
  <sheetData>
    <row r="1" spans="1:2" x14ac:dyDescent="0.2">
      <c r="A1" s="2" t="s">
        <v>3</v>
      </c>
    </row>
    <row r="2" spans="1:2" x14ac:dyDescent="0.2">
      <c r="B2" s="5" t="s">
        <v>4</v>
      </c>
    </row>
    <row r="3" spans="1:2" x14ac:dyDescent="0.2">
      <c r="B3" s="4" t="s">
        <v>5</v>
      </c>
    </row>
    <row r="4" spans="1:2" x14ac:dyDescent="0.2">
      <c r="B4" s="4" t="s">
        <v>35</v>
      </c>
    </row>
    <row r="5" spans="1:2" x14ac:dyDescent="0.2">
      <c r="B5" s="4" t="s">
        <v>6</v>
      </c>
    </row>
    <row r="7" spans="1:2" x14ac:dyDescent="0.2">
      <c r="B7" s="5" t="s">
        <v>7</v>
      </c>
    </row>
    <row r="8" spans="1:2" x14ac:dyDescent="0.2">
      <c r="B8" s="4" t="s">
        <v>9</v>
      </c>
    </row>
    <row r="9" spans="1:2" x14ac:dyDescent="0.2">
      <c r="B9" s="4"/>
    </row>
    <row r="10" spans="1:2" x14ac:dyDescent="0.2">
      <c r="B10" s="4"/>
    </row>
    <row r="11" spans="1:2" x14ac:dyDescent="0.2">
      <c r="B11" s="4"/>
    </row>
    <row r="12" spans="1:2" x14ac:dyDescent="0.2">
      <c r="B12" s="4" t="s">
        <v>36</v>
      </c>
    </row>
    <row r="14" spans="1:2" x14ac:dyDescent="0.2">
      <c r="B14" s="4"/>
    </row>
    <row r="15" spans="1:2" x14ac:dyDescent="0.2">
      <c r="B15" s="4"/>
    </row>
    <row r="16" spans="1:2" x14ac:dyDescent="0.2">
      <c r="B16" s="4" t="s">
        <v>8</v>
      </c>
    </row>
    <row r="17" spans="2:5" x14ac:dyDescent="0.2">
      <c r="B17" s="4"/>
    </row>
    <row r="18" spans="2:5" x14ac:dyDescent="0.2">
      <c r="B18" s="4"/>
    </row>
    <row r="19" spans="2:5" x14ac:dyDescent="0.2">
      <c r="B19" s="4"/>
    </row>
    <row r="20" spans="2:5" x14ac:dyDescent="0.2">
      <c r="B20" s="4"/>
    </row>
    <row r="21" spans="2:5" x14ac:dyDescent="0.2">
      <c r="B21" s="4" t="s">
        <v>10</v>
      </c>
    </row>
    <row r="23" spans="2:5" x14ac:dyDescent="0.2">
      <c r="B23" s="6" t="s">
        <v>11</v>
      </c>
      <c r="C23" s="6" t="s">
        <v>16</v>
      </c>
      <c r="D23" s="6" t="s">
        <v>17</v>
      </c>
    </row>
    <row r="24" spans="2:5" ht="32.25" customHeight="1" x14ac:dyDescent="0.2">
      <c r="B24" s="12" t="s">
        <v>12</v>
      </c>
      <c r="C24" s="38" t="s">
        <v>37</v>
      </c>
      <c r="D24" s="38"/>
    </row>
    <row r="25" spans="2:5" ht="71.25" x14ac:dyDescent="0.2">
      <c r="B25" s="7" t="s">
        <v>13</v>
      </c>
      <c r="C25" s="8" t="s">
        <v>18</v>
      </c>
      <c r="D25" s="13" t="s">
        <v>38</v>
      </c>
      <c r="E25" s="14" t="s">
        <v>39</v>
      </c>
    </row>
    <row r="26" spans="2:5" ht="28.5" x14ac:dyDescent="0.2">
      <c r="B26" s="7" t="s">
        <v>14</v>
      </c>
      <c r="C26" s="8" t="s">
        <v>19</v>
      </c>
      <c r="D26" s="8"/>
    </row>
    <row r="27" spans="2:5" ht="28.5" x14ac:dyDescent="0.2">
      <c r="B27" s="7" t="s">
        <v>15</v>
      </c>
      <c r="C27" s="8" t="s">
        <v>20</v>
      </c>
      <c r="D27" s="13" t="s">
        <v>40</v>
      </c>
      <c r="E27" t="s">
        <v>41</v>
      </c>
    </row>
  </sheetData>
  <mergeCells count="1">
    <mergeCell ref="C24:D24"/>
  </mergeCells>
  <phoneticPr fontId="1" type="noConversion"/>
  <hyperlinks>
    <hyperlink ref="A1" location="Content!A1" display="Back" xr:uid="{F2F3AAB2-9206-4146-9A25-64D03FEABB2C}"/>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54403-F5D8-4290-B411-0E166E77E7DB}">
  <dimension ref="A1:E27"/>
  <sheetViews>
    <sheetView showGridLines="0" workbookViewId="0">
      <pane xSplit="1" ySplit="1" topLeftCell="B2" activePane="bottomRight" state="frozen"/>
      <selection pane="topRight" activeCell="B1" sqref="B1"/>
      <selection pane="bottomLeft" activeCell="A2" sqref="A2"/>
      <selection pane="bottomRight"/>
    </sheetView>
  </sheetViews>
  <sheetFormatPr defaultRowHeight="14.25" x14ac:dyDescent="0.2"/>
  <cols>
    <col min="2" max="2" width="17.375" bestFit="1" customWidth="1"/>
    <col min="3" max="4" width="25.5" bestFit="1" customWidth="1"/>
  </cols>
  <sheetData>
    <row r="1" spans="1:5" x14ac:dyDescent="0.2">
      <c r="A1" s="2" t="s">
        <v>3</v>
      </c>
    </row>
    <row r="2" spans="1:5" x14ac:dyDescent="0.2">
      <c r="B2" s="6" t="s">
        <v>21</v>
      </c>
      <c r="C2" s="6" t="s">
        <v>22</v>
      </c>
      <c r="D2" s="6" t="s">
        <v>42</v>
      </c>
    </row>
    <row r="3" spans="1:5" x14ac:dyDescent="0.2">
      <c r="B3" s="9" t="s">
        <v>23</v>
      </c>
      <c r="C3" s="9" t="s">
        <v>28</v>
      </c>
      <c r="D3" s="9" t="s">
        <v>43</v>
      </c>
      <c r="E3" s="17" t="s">
        <v>63</v>
      </c>
    </row>
    <row r="4" spans="1:5" x14ac:dyDescent="0.2">
      <c r="B4" s="9" t="s">
        <v>24</v>
      </c>
      <c r="C4" s="9" t="s">
        <v>29</v>
      </c>
      <c r="D4" s="9" t="s">
        <v>44</v>
      </c>
    </row>
    <row r="5" spans="1:5" x14ac:dyDescent="0.2">
      <c r="B5" s="9" t="s">
        <v>25</v>
      </c>
      <c r="C5" s="9" t="s">
        <v>30</v>
      </c>
      <c r="D5" s="9" t="s">
        <v>45</v>
      </c>
      <c r="E5" s="18" t="s">
        <v>64</v>
      </c>
    </row>
    <row r="6" spans="1:5" x14ac:dyDescent="0.2">
      <c r="B6" s="9" t="s">
        <v>26</v>
      </c>
      <c r="C6" s="9" t="s">
        <v>31</v>
      </c>
      <c r="D6" s="9" t="s">
        <v>46</v>
      </c>
    </row>
    <row r="7" spans="1:5" x14ac:dyDescent="0.2">
      <c r="B7" s="9" t="s">
        <v>27</v>
      </c>
      <c r="C7" s="9" t="s">
        <v>32</v>
      </c>
      <c r="D7" s="9" t="s">
        <v>47</v>
      </c>
      <c r="E7" s="18" t="s">
        <v>65</v>
      </c>
    </row>
    <row r="9" spans="1:5" x14ac:dyDescent="0.2">
      <c r="B9" s="6" t="s">
        <v>33</v>
      </c>
      <c r="C9" s="6" t="s">
        <v>34</v>
      </c>
      <c r="D9" s="6" t="s">
        <v>22</v>
      </c>
    </row>
    <row r="10" spans="1:5" ht="30" customHeight="1" x14ac:dyDescent="0.2">
      <c r="B10" s="9" t="s">
        <v>48</v>
      </c>
      <c r="C10" s="8" t="s">
        <v>49</v>
      </c>
      <c r="D10" s="8" t="s">
        <v>50</v>
      </c>
    </row>
    <row r="11" spans="1:5" ht="30" customHeight="1" x14ac:dyDescent="0.2">
      <c r="B11" s="9" t="s">
        <v>51</v>
      </c>
      <c r="C11" s="8" t="s">
        <v>52</v>
      </c>
      <c r="D11" s="8" t="s">
        <v>53</v>
      </c>
    </row>
    <row r="12" spans="1:5" ht="30" customHeight="1" x14ac:dyDescent="0.2">
      <c r="B12" s="9" t="s">
        <v>54</v>
      </c>
      <c r="C12" s="8" t="s">
        <v>55</v>
      </c>
      <c r="D12" s="8" t="s">
        <v>56</v>
      </c>
    </row>
    <row r="13" spans="1:5" ht="30" customHeight="1" x14ac:dyDescent="0.2">
      <c r="B13" s="9" t="s">
        <v>57</v>
      </c>
      <c r="C13" s="8" t="s">
        <v>58</v>
      </c>
      <c r="D13" s="8" t="s">
        <v>59</v>
      </c>
    </row>
    <row r="14" spans="1:5" ht="30" customHeight="1" x14ac:dyDescent="0.2">
      <c r="B14" s="9" t="s">
        <v>60</v>
      </c>
      <c r="C14" s="8" t="s">
        <v>61</v>
      </c>
      <c r="D14" s="8" t="s">
        <v>62</v>
      </c>
    </row>
    <row r="15" spans="1:5" x14ac:dyDescent="0.2">
      <c r="C15" s="16"/>
      <c r="D15" s="16"/>
    </row>
    <row r="16" spans="1:5" x14ac:dyDescent="0.2">
      <c r="C16" s="16"/>
      <c r="D16" s="16"/>
    </row>
    <row r="17" spans="3:4" x14ac:dyDescent="0.2">
      <c r="C17" s="16"/>
      <c r="D17" s="16"/>
    </row>
    <row r="18" spans="3:4" x14ac:dyDescent="0.2">
      <c r="C18" s="16"/>
      <c r="D18" s="16"/>
    </row>
    <row r="19" spans="3:4" x14ac:dyDescent="0.2">
      <c r="C19" s="15"/>
      <c r="D19" s="15"/>
    </row>
    <row r="20" spans="3:4" x14ac:dyDescent="0.2">
      <c r="C20" s="15"/>
      <c r="D20" s="15"/>
    </row>
    <row r="21" spans="3:4" x14ac:dyDescent="0.2">
      <c r="C21" s="15"/>
      <c r="D21" s="15"/>
    </row>
    <row r="22" spans="3:4" x14ac:dyDescent="0.2">
      <c r="C22" s="15"/>
      <c r="D22" s="15"/>
    </row>
    <row r="23" spans="3:4" x14ac:dyDescent="0.2">
      <c r="C23" s="15"/>
      <c r="D23" s="15"/>
    </row>
    <row r="24" spans="3:4" x14ac:dyDescent="0.2">
      <c r="C24" s="15"/>
      <c r="D24" s="15"/>
    </row>
    <row r="25" spans="3:4" x14ac:dyDescent="0.2">
      <c r="C25" s="15"/>
      <c r="D25" s="15"/>
    </row>
    <row r="26" spans="3:4" x14ac:dyDescent="0.2">
      <c r="C26" s="15"/>
      <c r="D26" s="15"/>
    </row>
    <row r="27" spans="3:4" x14ac:dyDescent="0.2">
      <c r="C27" s="15"/>
      <c r="D27" s="15"/>
    </row>
  </sheetData>
  <phoneticPr fontId="1" type="noConversion"/>
  <hyperlinks>
    <hyperlink ref="A1" location="Content!A1" display="Back" xr:uid="{3BF35352-5903-4E41-9731-F2661F06D77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6079-0FBC-4DA6-AFAA-A01A17002C43}">
  <dimension ref="A1:D40"/>
  <sheetViews>
    <sheetView showGridLines="0" zoomScaleNormal="100" workbookViewId="0">
      <pane xSplit="1" ySplit="1" topLeftCell="B29" activePane="bottomRight" state="frozen"/>
      <selection pane="topRight" activeCell="B1" sqref="B1"/>
      <selection pane="bottomLeft" activeCell="A2" sqref="A2"/>
      <selection pane="bottomRight" activeCell="F24" sqref="F24"/>
    </sheetView>
  </sheetViews>
  <sheetFormatPr defaultRowHeight="14.25" x14ac:dyDescent="0.2"/>
  <cols>
    <col min="2" max="2" width="17.125" bestFit="1" customWidth="1"/>
    <col min="3" max="4" width="57.375" bestFit="1" customWidth="1"/>
  </cols>
  <sheetData>
    <row r="1" spans="1:1" x14ac:dyDescent="0.2">
      <c r="A1" s="2" t="s">
        <v>3</v>
      </c>
    </row>
    <row r="21" spans="2:4" x14ac:dyDescent="0.2">
      <c r="B21" s="5" t="s">
        <v>67</v>
      </c>
    </row>
    <row r="22" spans="2:4" x14ac:dyDescent="0.2">
      <c r="B22" s="5" t="s">
        <v>66</v>
      </c>
    </row>
    <row r="23" spans="2:4" x14ac:dyDescent="0.2">
      <c r="B23" s="5"/>
    </row>
    <row r="25" spans="2:4" x14ac:dyDescent="0.2">
      <c r="B25" s="21" t="s">
        <v>79</v>
      </c>
    </row>
    <row r="26" spans="2:4" x14ac:dyDescent="0.2">
      <c r="B26" s="6" t="s">
        <v>68</v>
      </c>
      <c r="C26" s="6" t="s">
        <v>69</v>
      </c>
      <c r="D26" s="6" t="s">
        <v>70</v>
      </c>
    </row>
    <row r="27" spans="2:4" ht="57" customHeight="1" x14ac:dyDescent="0.2">
      <c r="B27" s="20" t="s">
        <v>71</v>
      </c>
      <c r="C27" s="8" t="s">
        <v>73</v>
      </c>
      <c r="D27" s="8" t="s">
        <v>74</v>
      </c>
    </row>
    <row r="28" spans="2:4" ht="57" customHeight="1" x14ac:dyDescent="0.2">
      <c r="B28" s="20" t="s">
        <v>72</v>
      </c>
      <c r="C28" s="19" t="s">
        <v>75</v>
      </c>
      <c r="D28" s="8" t="s">
        <v>76</v>
      </c>
    </row>
    <row r="31" spans="2:4" x14ac:dyDescent="0.2">
      <c r="B31" s="21" t="s">
        <v>80</v>
      </c>
    </row>
    <row r="36" spans="2:3" x14ac:dyDescent="0.2">
      <c r="B36" t="s">
        <v>81</v>
      </c>
    </row>
    <row r="38" spans="2:3" x14ac:dyDescent="0.2">
      <c r="B38" s="21" t="s">
        <v>118</v>
      </c>
    </row>
    <row r="40" spans="2:3" x14ac:dyDescent="0.2">
      <c r="B40" s="5" t="s">
        <v>77</v>
      </c>
      <c r="C40" s="2" t="s">
        <v>78</v>
      </c>
    </row>
  </sheetData>
  <phoneticPr fontId="1" type="noConversion"/>
  <hyperlinks>
    <hyperlink ref="A1" location="Content!A1" display="Back" xr:uid="{0F35719E-D15E-4183-A0E7-AA77EA1B3578}"/>
    <hyperlink ref="C40" r:id="rId1" xr:uid="{35CB86AF-18E1-405B-8FDF-56EB3736710A}"/>
  </hyperlink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34F4B-D1BE-4456-9243-69CA2F36293E}">
  <dimension ref="A1:D64"/>
  <sheetViews>
    <sheetView showGridLines="0" workbookViewId="0">
      <pane xSplit="1" ySplit="1" topLeftCell="B2" activePane="bottomRight" state="frozen"/>
      <selection pane="topRight" activeCell="B1" sqref="B1"/>
      <selection pane="bottomLeft" activeCell="A2" sqref="A2"/>
      <selection pane="bottomRight" activeCell="E58" sqref="E58"/>
    </sheetView>
  </sheetViews>
  <sheetFormatPr defaultRowHeight="14.25" x14ac:dyDescent="0.2"/>
  <cols>
    <col min="2" max="4" width="26.875" customWidth="1"/>
  </cols>
  <sheetData>
    <row r="1" spans="1:2" x14ac:dyDescent="0.2">
      <c r="A1" s="2" t="s">
        <v>3</v>
      </c>
    </row>
    <row r="2" spans="1:2" x14ac:dyDescent="0.2">
      <c r="A2" s="2"/>
    </row>
    <row r="3" spans="1:2" x14ac:dyDescent="0.2">
      <c r="A3" s="2"/>
      <c r="B3" s="22" t="s">
        <v>88</v>
      </c>
    </row>
    <row r="4" spans="1:2" x14ac:dyDescent="0.2">
      <c r="B4" s="23" t="s">
        <v>84</v>
      </c>
    </row>
    <row r="5" spans="1:2" x14ac:dyDescent="0.2">
      <c r="B5" s="23" t="s">
        <v>85</v>
      </c>
    </row>
    <row r="6" spans="1:2" x14ac:dyDescent="0.2">
      <c r="B6" s="23" t="s">
        <v>86</v>
      </c>
    </row>
    <row r="7" spans="1:2" x14ac:dyDescent="0.2">
      <c r="B7" s="23" t="s">
        <v>87</v>
      </c>
    </row>
    <row r="9" spans="1:2" x14ac:dyDescent="0.2">
      <c r="B9" s="21" t="s">
        <v>82</v>
      </c>
    </row>
    <row r="10" spans="1:2" x14ac:dyDescent="0.2">
      <c r="B10" t="s">
        <v>89</v>
      </c>
    </row>
    <row r="12" spans="1:2" x14ac:dyDescent="0.2">
      <c r="B12" s="21" t="s">
        <v>83</v>
      </c>
    </row>
    <row r="13" spans="1:2" x14ac:dyDescent="0.2">
      <c r="B13" t="s">
        <v>90</v>
      </c>
    </row>
    <row r="14" spans="1:2" x14ac:dyDescent="0.2">
      <c r="B14" t="s">
        <v>91</v>
      </c>
    </row>
    <row r="15" spans="1:2" x14ac:dyDescent="0.2">
      <c r="B15" t="s">
        <v>92</v>
      </c>
    </row>
    <row r="32" spans="2:2" x14ac:dyDescent="0.2">
      <c r="B32" s="21" t="s">
        <v>93</v>
      </c>
    </row>
    <row r="33" spans="2:4" x14ac:dyDescent="0.2">
      <c r="B33" t="s">
        <v>94</v>
      </c>
    </row>
    <row r="34" spans="2:4" x14ac:dyDescent="0.2">
      <c r="B34" t="s">
        <v>101</v>
      </c>
    </row>
    <row r="36" spans="2:4" ht="17.25" x14ac:dyDescent="0.2">
      <c r="B36" s="6" t="s">
        <v>95</v>
      </c>
      <c r="C36" s="6" t="s">
        <v>97</v>
      </c>
      <c r="D36" s="6" t="s">
        <v>96</v>
      </c>
    </row>
    <row r="37" spans="2:4" ht="17.25" x14ac:dyDescent="0.2">
      <c r="B37" s="24">
        <v>44816</v>
      </c>
      <c r="C37" s="1" t="s">
        <v>104</v>
      </c>
      <c r="D37">
        <v>1</v>
      </c>
    </row>
    <row r="38" spans="2:4" ht="17.25" x14ac:dyDescent="0.2">
      <c r="B38" s="24">
        <f>B37+1</f>
        <v>44817</v>
      </c>
      <c r="C38" s="1" t="s">
        <v>105</v>
      </c>
      <c r="D38">
        <v>1</v>
      </c>
    </row>
    <row r="39" spans="2:4" ht="17.25" x14ac:dyDescent="0.2">
      <c r="B39" s="24">
        <f t="shared" ref="B39:B41" si="0">B38+1</f>
        <v>44818</v>
      </c>
      <c r="C39" s="1" t="s">
        <v>98</v>
      </c>
      <c r="D39">
        <v>1</v>
      </c>
    </row>
    <row r="40" spans="2:4" ht="17.25" x14ac:dyDescent="0.2">
      <c r="B40" s="24">
        <f t="shared" si="0"/>
        <v>44819</v>
      </c>
      <c r="C40" s="1" t="s">
        <v>99</v>
      </c>
      <c r="D40">
        <v>1</v>
      </c>
    </row>
    <row r="41" spans="2:4" ht="17.25" x14ac:dyDescent="0.2">
      <c r="B41" s="24">
        <f t="shared" si="0"/>
        <v>44820</v>
      </c>
      <c r="C41" s="1" t="s">
        <v>100</v>
      </c>
      <c r="D41">
        <v>3</v>
      </c>
    </row>
    <row r="42" spans="2:4" x14ac:dyDescent="0.2">
      <c r="B42" s="24"/>
    </row>
    <row r="43" spans="2:4" x14ac:dyDescent="0.2">
      <c r="B43" s="24"/>
    </row>
    <row r="46" spans="2:4" x14ac:dyDescent="0.2">
      <c r="B46" s="21" t="s">
        <v>102</v>
      </c>
    </row>
    <row r="47" spans="2:4" x14ac:dyDescent="0.2">
      <c r="B47" t="s">
        <v>94</v>
      </c>
    </row>
    <row r="48" spans="2:4" x14ac:dyDescent="0.2">
      <c r="B48" t="s">
        <v>103</v>
      </c>
    </row>
    <row r="49" spans="2:4" ht="17.25" x14ac:dyDescent="0.2">
      <c r="B49" s="6" t="s">
        <v>95</v>
      </c>
      <c r="C49" s="6" t="s">
        <v>97</v>
      </c>
      <c r="D49" s="6" t="s">
        <v>96</v>
      </c>
    </row>
    <row r="50" spans="2:4" ht="17.25" x14ac:dyDescent="0.2">
      <c r="B50" s="24">
        <v>44816</v>
      </c>
      <c r="C50" s="1" t="s">
        <v>104</v>
      </c>
      <c r="D50">
        <v>1</v>
      </c>
    </row>
    <row r="51" spans="2:4" ht="17.25" x14ac:dyDescent="0.2">
      <c r="B51" s="24">
        <f>B50+1</f>
        <v>44817</v>
      </c>
      <c r="C51" s="1" t="s">
        <v>105</v>
      </c>
      <c r="D51" s="25">
        <v>3</v>
      </c>
    </row>
    <row r="52" spans="2:4" ht="17.25" x14ac:dyDescent="0.2">
      <c r="B52" s="24">
        <f t="shared" ref="B52:B54" si="1">B51+1</f>
        <v>44818</v>
      </c>
      <c r="C52" s="1" t="s">
        <v>98</v>
      </c>
      <c r="D52">
        <v>1</v>
      </c>
    </row>
    <row r="53" spans="2:4" ht="17.25" x14ac:dyDescent="0.2">
      <c r="B53" s="24">
        <f t="shared" si="1"/>
        <v>44819</v>
      </c>
      <c r="C53" s="1" t="s">
        <v>99</v>
      </c>
      <c r="D53">
        <v>1</v>
      </c>
    </row>
    <row r="54" spans="2:4" ht="17.25" x14ac:dyDescent="0.2">
      <c r="B54" s="24">
        <f t="shared" si="1"/>
        <v>44820</v>
      </c>
      <c r="C54" s="1" t="s">
        <v>100</v>
      </c>
      <c r="D54">
        <v>1</v>
      </c>
    </row>
    <row r="56" spans="2:4" x14ac:dyDescent="0.2">
      <c r="B56" t="s">
        <v>106</v>
      </c>
    </row>
    <row r="57" spans="2:4" x14ac:dyDescent="0.2">
      <c r="B57" t="s">
        <v>107</v>
      </c>
    </row>
    <row r="60" spans="2:4" x14ac:dyDescent="0.2">
      <c r="B60" s="21" t="s">
        <v>112</v>
      </c>
    </row>
    <row r="61" spans="2:4" x14ac:dyDescent="0.2">
      <c r="D61" s="5" t="s">
        <v>108</v>
      </c>
    </row>
    <row r="62" spans="2:4" x14ac:dyDescent="0.2">
      <c r="D62" t="s">
        <v>109</v>
      </c>
    </row>
    <row r="63" spans="2:4" x14ac:dyDescent="0.2">
      <c r="D63" t="s">
        <v>110</v>
      </c>
    </row>
    <row r="64" spans="2:4" x14ac:dyDescent="0.2">
      <c r="D64" s="2" t="s">
        <v>111</v>
      </c>
    </row>
  </sheetData>
  <phoneticPr fontId="1" type="noConversion"/>
  <hyperlinks>
    <hyperlink ref="A1" location="Content!A1" display="Back" xr:uid="{2A49C974-16FB-454E-83DA-49CF910506A3}"/>
    <hyperlink ref="D64" r:id="rId1" xr:uid="{756F68AE-6FCD-47A9-8134-74DF44304AFB}"/>
  </hyperlink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A0249-32F5-40EC-8FE9-2349AEF772D1}">
  <dimension ref="A1:L52"/>
  <sheetViews>
    <sheetView showGridLines="0" workbookViewId="0">
      <pane xSplit="1" ySplit="1" topLeftCell="B2" activePane="bottomRight" state="frozen"/>
      <selection pane="topRight" activeCell="B1" sqref="B1"/>
      <selection pane="bottomLeft" activeCell="A2" sqref="A2"/>
      <selection pane="bottomRight" activeCell="L28" sqref="L28"/>
    </sheetView>
  </sheetViews>
  <sheetFormatPr defaultRowHeight="14.25" x14ac:dyDescent="0.2"/>
  <cols>
    <col min="2" max="2" width="11.625" bestFit="1" customWidth="1"/>
    <col min="4" max="4" width="24" bestFit="1" customWidth="1"/>
    <col min="6" max="6" width="12.75" bestFit="1" customWidth="1"/>
    <col min="7" max="7" width="13.25" customWidth="1"/>
    <col min="8" max="8" width="16" bestFit="1" customWidth="1"/>
    <col min="9" max="9" width="30.5" bestFit="1" customWidth="1"/>
    <col min="11" max="11" width="18.875" bestFit="1" customWidth="1"/>
    <col min="12" max="12" width="12.875" bestFit="1" customWidth="1"/>
  </cols>
  <sheetData>
    <row r="1" spans="1:1" x14ac:dyDescent="0.2">
      <c r="A1" s="2" t="s">
        <v>3</v>
      </c>
    </row>
    <row r="20" spans="2:12" x14ac:dyDescent="0.2">
      <c r="B20" s="21" t="s">
        <v>126</v>
      </c>
    </row>
    <row r="21" spans="2:12" x14ac:dyDescent="0.2">
      <c r="B21" s="5" t="s">
        <v>115</v>
      </c>
    </row>
    <row r="22" spans="2:12" ht="17.25" x14ac:dyDescent="0.2">
      <c r="B22" s="6" t="s">
        <v>95</v>
      </c>
      <c r="C22" s="6" t="s">
        <v>113</v>
      </c>
      <c r="D22" s="6" t="s">
        <v>97</v>
      </c>
      <c r="E22" s="6" t="s">
        <v>114</v>
      </c>
      <c r="F22" s="6" t="s">
        <v>116</v>
      </c>
      <c r="G22" s="6" t="s">
        <v>119</v>
      </c>
      <c r="H22" s="29" t="s">
        <v>120</v>
      </c>
      <c r="I22" s="29" t="s">
        <v>121</v>
      </c>
      <c r="J22" s="29" t="s">
        <v>122</v>
      </c>
      <c r="K22" s="29" t="s">
        <v>123</v>
      </c>
      <c r="L22" s="29" t="s">
        <v>124</v>
      </c>
    </row>
    <row r="23" spans="2:12" ht="17.25" x14ac:dyDescent="0.2">
      <c r="B23" s="24">
        <v>44816</v>
      </c>
      <c r="C23" s="26">
        <v>44816</v>
      </c>
      <c r="D23" s="1" t="s">
        <v>104</v>
      </c>
      <c r="E23" s="27">
        <v>2.41E-2</v>
      </c>
      <c r="F23">
        <v>1</v>
      </c>
      <c r="G23" s="28">
        <v>1000000</v>
      </c>
      <c r="H23">
        <f>ROUND(G23*E23*F23/360,2)</f>
        <v>66.94</v>
      </c>
      <c r="J23" s="31">
        <v>0.02</v>
      </c>
      <c r="K23">
        <f>ROUND(J23*G23*F23/360,2)</f>
        <v>55.56</v>
      </c>
      <c r="L23">
        <f>H23+K23</f>
        <v>122.5</v>
      </c>
    </row>
    <row r="24" spans="2:12" ht="17.25" x14ac:dyDescent="0.2">
      <c r="B24" s="24">
        <f>B23+1</f>
        <v>44817</v>
      </c>
      <c r="C24" s="26">
        <f>C23+1</f>
        <v>44817</v>
      </c>
      <c r="D24" s="1" t="s">
        <v>105</v>
      </c>
      <c r="E24" s="27">
        <v>2.4199999999999999E-2</v>
      </c>
      <c r="F24">
        <v>1</v>
      </c>
      <c r="G24" s="28">
        <v>1000000</v>
      </c>
      <c r="H24">
        <f t="shared" ref="H24:H27" si="0">ROUND(G24*E24*F24/360,2)</f>
        <v>67.22</v>
      </c>
      <c r="J24" s="31">
        <v>0.02</v>
      </c>
      <c r="K24">
        <f t="shared" ref="K24:K27" si="1">ROUND(J24*G24*F24/360,2)</f>
        <v>55.56</v>
      </c>
      <c r="L24">
        <f t="shared" ref="L24:L27" si="2">H24+K24</f>
        <v>122.78</v>
      </c>
    </row>
    <row r="25" spans="2:12" ht="17.25" x14ac:dyDescent="0.2">
      <c r="B25" s="24">
        <f t="shared" ref="B25:C27" si="3">B24+1</f>
        <v>44818</v>
      </c>
      <c r="C25" s="26">
        <f t="shared" si="3"/>
        <v>44818</v>
      </c>
      <c r="D25" s="1" t="s">
        <v>98</v>
      </c>
      <c r="E25" s="27">
        <v>2.4500000000000001E-2</v>
      </c>
      <c r="F25">
        <v>1</v>
      </c>
      <c r="G25" s="28">
        <v>1000000</v>
      </c>
      <c r="H25">
        <f t="shared" si="0"/>
        <v>68.06</v>
      </c>
      <c r="J25" s="31">
        <v>0.02</v>
      </c>
      <c r="K25">
        <f t="shared" si="1"/>
        <v>55.56</v>
      </c>
      <c r="L25">
        <f t="shared" si="2"/>
        <v>123.62</v>
      </c>
    </row>
    <row r="26" spans="2:12" ht="17.25" x14ac:dyDescent="0.2">
      <c r="B26" s="24">
        <f t="shared" si="3"/>
        <v>44819</v>
      </c>
      <c r="C26" s="26">
        <f t="shared" si="3"/>
        <v>44819</v>
      </c>
      <c r="D26" s="1" t="s">
        <v>99</v>
      </c>
      <c r="E26" s="27">
        <v>2.4330000000000001E-2</v>
      </c>
      <c r="F26">
        <v>1</v>
      </c>
      <c r="G26" s="28">
        <v>1000000</v>
      </c>
      <c r="H26">
        <f t="shared" si="0"/>
        <v>67.58</v>
      </c>
      <c r="J26" s="31">
        <v>0.02</v>
      </c>
      <c r="K26">
        <f t="shared" si="1"/>
        <v>55.56</v>
      </c>
      <c r="L26">
        <f t="shared" si="2"/>
        <v>123.14</v>
      </c>
    </row>
    <row r="27" spans="2:12" ht="17.25" x14ac:dyDescent="0.2">
      <c r="B27" s="24">
        <f t="shared" si="3"/>
        <v>44820</v>
      </c>
      <c r="C27" s="26">
        <f t="shared" si="3"/>
        <v>44820</v>
      </c>
      <c r="D27" s="1" t="s">
        <v>100</v>
      </c>
      <c r="E27" s="27">
        <v>2.41E-2</v>
      </c>
      <c r="F27">
        <v>3</v>
      </c>
      <c r="G27" s="28">
        <v>1000000</v>
      </c>
      <c r="H27">
        <f t="shared" si="0"/>
        <v>200.83</v>
      </c>
      <c r="J27" s="31">
        <v>0.02</v>
      </c>
      <c r="K27">
        <f t="shared" si="1"/>
        <v>166.67</v>
      </c>
      <c r="L27">
        <f t="shared" si="2"/>
        <v>367.5</v>
      </c>
    </row>
    <row r="28" spans="2:12" x14ac:dyDescent="0.2">
      <c r="B28" s="5" t="s">
        <v>117</v>
      </c>
      <c r="H28" s="5">
        <f>SUM(H23:H27)</f>
        <v>470.63</v>
      </c>
      <c r="I28" s="30">
        <f>(SUMPRODUCT(E23:E27,F23:F27)/360)*360/SUM(F23:F27)</f>
        <v>2.4204285714285716E-2</v>
      </c>
      <c r="L28" s="5">
        <f>SUM(L23:L27)</f>
        <v>859.54</v>
      </c>
    </row>
    <row r="44" spans="2:12" x14ac:dyDescent="0.2">
      <c r="B44" s="21" t="s">
        <v>127</v>
      </c>
    </row>
    <row r="45" spans="2:12" x14ac:dyDescent="0.2">
      <c r="B45" s="5" t="s">
        <v>125</v>
      </c>
    </row>
    <row r="46" spans="2:12" ht="17.25" x14ac:dyDescent="0.2">
      <c r="B46" s="6" t="s">
        <v>95</v>
      </c>
      <c r="C46" s="6" t="s">
        <v>113</v>
      </c>
      <c r="D46" s="6" t="s">
        <v>97</v>
      </c>
      <c r="E46" s="6" t="s">
        <v>114</v>
      </c>
      <c r="F46" s="6" t="s">
        <v>116</v>
      </c>
      <c r="G46" s="6" t="s">
        <v>119</v>
      </c>
      <c r="H46" s="29" t="s">
        <v>120</v>
      </c>
      <c r="I46" s="29" t="s">
        <v>121</v>
      </c>
      <c r="J46" s="29" t="s">
        <v>122</v>
      </c>
      <c r="K46" s="29" t="s">
        <v>123</v>
      </c>
      <c r="L46" s="29" t="s">
        <v>124</v>
      </c>
    </row>
    <row r="47" spans="2:12" ht="17.25" x14ac:dyDescent="0.2">
      <c r="B47" s="24">
        <v>44816</v>
      </c>
      <c r="C47" s="26">
        <v>44816</v>
      </c>
      <c r="D47" s="1" t="s">
        <v>104</v>
      </c>
      <c r="E47" s="27">
        <v>2.41E-2</v>
      </c>
      <c r="F47">
        <v>1</v>
      </c>
      <c r="G47" s="28">
        <v>1000000</v>
      </c>
      <c r="H47">
        <f>ROUND(E47*F47*G47/360,2)</f>
        <v>66.94</v>
      </c>
      <c r="J47" s="31">
        <v>0.02</v>
      </c>
      <c r="K47">
        <f>ROUND(J47*G47*F47/360,2)</f>
        <v>55.56</v>
      </c>
      <c r="L47">
        <f>H47+K47</f>
        <v>122.5</v>
      </c>
    </row>
    <row r="48" spans="2:12" ht="17.25" x14ac:dyDescent="0.2">
      <c r="B48" s="24">
        <f>B47+1</f>
        <v>44817</v>
      </c>
      <c r="C48" s="26">
        <f>C47+1</f>
        <v>44817</v>
      </c>
      <c r="D48" s="1" t="s">
        <v>105</v>
      </c>
      <c r="E48" s="27">
        <v>2.4199999999999999E-2</v>
      </c>
      <c r="F48">
        <v>3</v>
      </c>
      <c r="G48" s="28">
        <v>1000000</v>
      </c>
      <c r="H48">
        <f t="shared" ref="H48:H51" si="4">ROUND(E48*F48*G48/360,2)</f>
        <v>201.67</v>
      </c>
      <c r="J48" s="31">
        <v>0.02</v>
      </c>
      <c r="K48">
        <f t="shared" ref="K48:K51" si="5">ROUND(J48*G48*F48/360,2)</f>
        <v>166.67</v>
      </c>
      <c r="L48">
        <f t="shared" ref="L48:L51" si="6">H48+K48</f>
        <v>368.34</v>
      </c>
    </row>
    <row r="49" spans="2:12" ht="17.25" x14ac:dyDescent="0.2">
      <c r="B49" s="24">
        <f t="shared" ref="B49:B51" si="7">B48+1</f>
        <v>44818</v>
      </c>
      <c r="C49" s="26">
        <f t="shared" ref="C49:C51" si="8">C48+1</f>
        <v>44818</v>
      </c>
      <c r="D49" s="1" t="s">
        <v>98</v>
      </c>
      <c r="E49" s="27">
        <v>2.4500000000000001E-2</v>
      </c>
      <c r="F49">
        <v>1</v>
      </c>
      <c r="G49" s="28">
        <v>1000000</v>
      </c>
      <c r="H49">
        <f t="shared" si="4"/>
        <v>68.06</v>
      </c>
      <c r="J49" s="31">
        <v>0.02</v>
      </c>
      <c r="K49">
        <f t="shared" si="5"/>
        <v>55.56</v>
      </c>
      <c r="L49">
        <f t="shared" si="6"/>
        <v>123.62</v>
      </c>
    </row>
    <row r="50" spans="2:12" ht="17.25" x14ac:dyDescent="0.2">
      <c r="B50" s="24">
        <f t="shared" si="7"/>
        <v>44819</v>
      </c>
      <c r="C50" s="26">
        <f t="shared" si="8"/>
        <v>44819</v>
      </c>
      <c r="D50" s="1" t="s">
        <v>99</v>
      </c>
      <c r="E50" s="27">
        <v>2.4330000000000001E-2</v>
      </c>
      <c r="F50">
        <v>1</v>
      </c>
      <c r="G50" s="28">
        <v>1000000</v>
      </c>
      <c r="H50">
        <f t="shared" si="4"/>
        <v>67.58</v>
      </c>
      <c r="J50" s="31">
        <v>0.02</v>
      </c>
      <c r="K50">
        <f t="shared" si="5"/>
        <v>55.56</v>
      </c>
      <c r="L50">
        <f t="shared" si="6"/>
        <v>123.14</v>
      </c>
    </row>
    <row r="51" spans="2:12" ht="17.25" x14ac:dyDescent="0.2">
      <c r="B51" s="24">
        <f t="shared" si="7"/>
        <v>44820</v>
      </c>
      <c r="C51" s="26">
        <f t="shared" si="8"/>
        <v>44820</v>
      </c>
      <c r="D51" s="1" t="s">
        <v>100</v>
      </c>
      <c r="E51" s="27">
        <v>2.41E-2</v>
      </c>
      <c r="F51">
        <v>1</v>
      </c>
      <c r="G51" s="28">
        <v>1000000</v>
      </c>
      <c r="H51">
        <f t="shared" si="4"/>
        <v>66.94</v>
      </c>
      <c r="J51" s="31">
        <v>0.02</v>
      </c>
      <c r="K51">
        <f t="shared" si="5"/>
        <v>55.56</v>
      </c>
      <c r="L51">
        <f t="shared" si="6"/>
        <v>122.5</v>
      </c>
    </row>
    <row r="52" spans="2:12" x14ac:dyDescent="0.2">
      <c r="B52" s="5" t="s">
        <v>117</v>
      </c>
      <c r="H52" s="5">
        <f>SUM(H47:H51)</f>
        <v>471.19</v>
      </c>
      <c r="I52" s="30">
        <f>SUMPRODUCT(E47:E51,F47:F51)/SUM(F47:F51)</f>
        <v>2.4232857142857143E-2</v>
      </c>
      <c r="L52" s="5">
        <f>SUM(L47:L51)</f>
        <v>860.1</v>
      </c>
    </row>
  </sheetData>
  <phoneticPr fontId="1" type="noConversion"/>
  <hyperlinks>
    <hyperlink ref="A1" location="Content!A1" display="Back" xr:uid="{1E333D83-EE3D-4EDF-9A28-3BA1F79C83CC}"/>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0E91B-1423-4BA4-AA86-084CFB90FC2A}">
  <dimension ref="A1:N52"/>
  <sheetViews>
    <sheetView showGridLines="0" zoomScaleNormal="100" workbookViewId="0"/>
  </sheetViews>
  <sheetFormatPr defaultRowHeight="14.25" x14ac:dyDescent="0.2"/>
  <cols>
    <col min="2" max="2" width="11.625" bestFit="1" customWidth="1"/>
    <col min="3" max="3" width="6.25" bestFit="1" customWidth="1"/>
    <col min="4" max="4" width="24" bestFit="1" customWidth="1"/>
    <col min="5" max="5" width="9.25" bestFit="1" customWidth="1"/>
    <col min="6" max="6" width="12.75" bestFit="1" customWidth="1"/>
    <col min="7" max="7" width="9.25" bestFit="1" customWidth="1"/>
    <col min="8" max="8" width="27" bestFit="1" customWidth="1"/>
    <col min="9" max="9" width="30.5" bestFit="1" customWidth="1"/>
    <col min="10" max="10" width="24.25" bestFit="1" customWidth="1"/>
    <col min="11" max="11" width="24.25" customWidth="1"/>
    <col min="12" max="13" width="18.875" bestFit="1" customWidth="1"/>
    <col min="14" max="14" width="12.875" bestFit="1" customWidth="1"/>
  </cols>
  <sheetData>
    <row r="1" spans="1:1" x14ac:dyDescent="0.2">
      <c r="A1" s="2" t="s">
        <v>3</v>
      </c>
    </row>
    <row r="20" spans="2:14" x14ac:dyDescent="0.2">
      <c r="B20" s="21" t="s">
        <v>130</v>
      </c>
    </row>
    <row r="21" spans="2:14" x14ac:dyDescent="0.2">
      <c r="B21" s="5" t="s">
        <v>115</v>
      </c>
    </row>
    <row r="22" spans="2:14" ht="17.25" x14ac:dyDescent="0.2">
      <c r="B22" s="6" t="s">
        <v>95</v>
      </c>
      <c r="C22" s="6" t="s">
        <v>113</v>
      </c>
      <c r="D22" s="6" t="s">
        <v>97</v>
      </c>
      <c r="E22" s="6" t="s">
        <v>114</v>
      </c>
      <c r="F22" s="6" t="s">
        <v>116</v>
      </c>
      <c r="G22" s="6" t="s">
        <v>119</v>
      </c>
      <c r="H22" s="29" t="s">
        <v>129</v>
      </c>
      <c r="I22" s="29" t="s">
        <v>128</v>
      </c>
      <c r="J22" s="29" t="s">
        <v>131</v>
      </c>
      <c r="K22" s="29" t="s">
        <v>132</v>
      </c>
      <c r="L22" s="29" t="s">
        <v>122</v>
      </c>
      <c r="M22" s="29" t="s">
        <v>123</v>
      </c>
      <c r="N22" s="29" t="s">
        <v>124</v>
      </c>
    </row>
    <row r="23" spans="2:14" ht="17.25" x14ac:dyDescent="0.2">
      <c r="B23" s="24">
        <v>44816</v>
      </c>
      <c r="C23" s="26">
        <v>44816</v>
      </c>
      <c r="D23" s="1" t="s">
        <v>104</v>
      </c>
      <c r="E23" s="27">
        <v>2.41E-2</v>
      </c>
      <c r="F23">
        <v>1</v>
      </c>
      <c r="G23" s="28">
        <v>1000000</v>
      </c>
      <c r="H23" s="32">
        <f>G23</f>
        <v>1000000</v>
      </c>
      <c r="I23" s="33">
        <f>ROUND(H23*E23*F23/360,4)</f>
        <v>66.944400000000002</v>
      </c>
      <c r="J23" s="35">
        <f>(1+E23*F23/360)</f>
        <v>1.0000669444444445</v>
      </c>
      <c r="K23" s="37">
        <f>E23*F23/360</f>
        <v>6.6944444444444438E-5</v>
      </c>
      <c r="L23" s="31">
        <v>0.02</v>
      </c>
      <c r="M23" s="32">
        <f>L23*G23*F23/360</f>
        <v>55.555555555555557</v>
      </c>
      <c r="N23" s="32">
        <f>I23+M23</f>
        <v>122.49995555555556</v>
      </c>
    </row>
    <row r="24" spans="2:14" ht="17.25" x14ac:dyDescent="0.2">
      <c r="B24" s="24">
        <f>B23+1</f>
        <v>44817</v>
      </c>
      <c r="C24" s="26">
        <f>C23+1</f>
        <v>44817</v>
      </c>
      <c r="D24" s="1" t="s">
        <v>105</v>
      </c>
      <c r="E24" s="27">
        <v>2.4199999999999999E-2</v>
      </c>
      <c r="F24">
        <v>1</v>
      </c>
      <c r="G24" s="28">
        <v>1000000</v>
      </c>
      <c r="H24" s="33">
        <f>H23+I23</f>
        <v>1000066.9444</v>
      </c>
      <c r="I24" s="33">
        <f>ROUND(H24*E24*F24/360,2)</f>
        <v>67.23</v>
      </c>
      <c r="J24" s="35">
        <f t="shared" ref="J24:J27" si="0">(1+E24*F24/360)</f>
        <v>1.0000672222222222</v>
      </c>
      <c r="K24" s="37">
        <f>(K23+1)*(1+E24*F24/360)-1</f>
        <v>1.3417116682101771E-4</v>
      </c>
      <c r="L24" s="31">
        <v>0.02</v>
      </c>
      <c r="M24" s="32">
        <f t="shared" ref="M24:M27" si="1">L24*G24*F24/360</f>
        <v>55.555555555555557</v>
      </c>
      <c r="N24" s="32">
        <f t="shared" ref="N24:N27" si="2">I24+M24</f>
        <v>122.78555555555556</v>
      </c>
    </row>
    <row r="25" spans="2:14" ht="17.25" x14ac:dyDescent="0.2">
      <c r="B25" s="24">
        <f t="shared" ref="B25:C27" si="3">B24+1</f>
        <v>44818</v>
      </c>
      <c r="C25" s="26">
        <f t="shared" si="3"/>
        <v>44818</v>
      </c>
      <c r="D25" s="1" t="s">
        <v>98</v>
      </c>
      <c r="E25" s="27">
        <v>2.4500000000000001E-2</v>
      </c>
      <c r="F25">
        <v>1</v>
      </c>
      <c r="G25" s="28">
        <v>1000000</v>
      </c>
      <c r="H25" s="33">
        <f t="shared" ref="H25:H28" si="4">H24+I24</f>
        <v>1000134.1744</v>
      </c>
      <c r="I25" s="33">
        <f t="shared" ref="I25:I26" si="5">ROUND(H25*E25*F25/360,2)</f>
        <v>68.06</v>
      </c>
      <c r="J25" s="35">
        <f t="shared" si="0"/>
        <v>1.0000680555555554</v>
      </c>
      <c r="K25" s="37">
        <f t="shared" ref="K25:K27" si="6">(K24+1)*(1+E25*F25/360)-1</f>
        <v>2.0223585346967887E-4</v>
      </c>
      <c r="L25" s="31">
        <v>0.02</v>
      </c>
      <c r="M25" s="32">
        <f t="shared" si="1"/>
        <v>55.555555555555557</v>
      </c>
      <c r="N25" s="32">
        <f t="shared" si="2"/>
        <v>123.61555555555556</v>
      </c>
    </row>
    <row r="26" spans="2:14" ht="17.25" x14ac:dyDescent="0.2">
      <c r="B26" s="24">
        <f t="shared" si="3"/>
        <v>44819</v>
      </c>
      <c r="C26" s="26">
        <f t="shared" si="3"/>
        <v>44819</v>
      </c>
      <c r="D26" s="1" t="s">
        <v>99</v>
      </c>
      <c r="E26" s="27">
        <v>2.4330000000000001E-2</v>
      </c>
      <c r="F26">
        <v>1</v>
      </c>
      <c r="G26" s="28">
        <v>1000000</v>
      </c>
      <c r="H26" s="33">
        <f t="shared" si="4"/>
        <v>1000202.2344000001</v>
      </c>
      <c r="I26" s="33">
        <f t="shared" si="5"/>
        <v>67.599999999999994</v>
      </c>
      <c r="J26" s="35">
        <f t="shared" si="0"/>
        <v>1.0000675833333332</v>
      </c>
      <c r="K26" s="37">
        <f t="shared" si="6"/>
        <v>2.6983285457604644E-4</v>
      </c>
      <c r="L26" s="31">
        <v>0.02</v>
      </c>
      <c r="M26" s="32">
        <f t="shared" si="1"/>
        <v>55.555555555555557</v>
      </c>
      <c r="N26" s="32">
        <f t="shared" si="2"/>
        <v>123.15555555555555</v>
      </c>
    </row>
    <row r="27" spans="2:14" ht="17.25" x14ac:dyDescent="0.2">
      <c r="B27" s="24">
        <f t="shared" si="3"/>
        <v>44820</v>
      </c>
      <c r="C27" s="26">
        <f t="shared" si="3"/>
        <v>44820</v>
      </c>
      <c r="D27" s="1" t="s">
        <v>100</v>
      </c>
      <c r="E27" s="27">
        <v>2.41E-2</v>
      </c>
      <c r="F27">
        <v>3</v>
      </c>
      <c r="G27" s="28">
        <v>1000000</v>
      </c>
      <c r="H27" s="33">
        <f t="shared" si="4"/>
        <v>1000269.8344000001</v>
      </c>
      <c r="I27" s="34">
        <f>ROUND(H27*E27*F27/360,2)</f>
        <v>200.89</v>
      </c>
      <c r="J27" s="35">
        <f t="shared" si="0"/>
        <v>1.0002008333333334</v>
      </c>
      <c r="K27" s="37">
        <f t="shared" si="6"/>
        <v>4.7072037934103861E-4</v>
      </c>
      <c r="L27" s="31">
        <v>0.02</v>
      </c>
      <c r="M27" s="32">
        <f t="shared" si="1"/>
        <v>166.66666666666666</v>
      </c>
      <c r="N27" s="32">
        <f t="shared" si="2"/>
        <v>367.55666666666662</v>
      </c>
    </row>
    <row r="28" spans="2:14" x14ac:dyDescent="0.2">
      <c r="B28" s="5" t="s">
        <v>117</v>
      </c>
      <c r="H28" s="33">
        <f t="shared" si="4"/>
        <v>1000470.7244000001</v>
      </c>
      <c r="I28" s="33">
        <f>SUM(I23:I27)</f>
        <v>470.72439999999995</v>
      </c>
      <c r="J28" s="35">
        <f>(PRODUCT(J23:J27)-1)*360/SUM(F23:F27)</f>
        <v>2.4208476651824844E-2</v>
      </c>
      <c r="K28" s="35">
        <f>K27*360/7</f>
        <v>2.4208476651824844E-2</v>
      </c>
      <c r="M28" s="32"/>
      <c r="N28" s="36">
        <f>SUM(N23:N27)</f>
        <v>859.61328888888886</v>
      </c>
    </row>
    <row r="44" spans="2:14" x14ac:dyDescent="0.2">
      <c r="B44" s="21" t="s">
        <v>133</v>
      </c>
    </row>
    <row r="45" spans="2:14" x14ac:dyDescent="0.2">
      <c r="B45" s="5" t="s">
        <v>134</v>
      </c>
    </row>
    <row r="46" spans="2:14" ht="17.25" x14ac:dyDescent="0.2">
      <c r="B46" s="6" t="s">
        <v>95</v>
      </c>
      <c r="C46" s="6" t="s">
        <v>113</v>
      </c>
      <c r="D46" s="6" t="s">
        <v>97</v>
      </c>
      <c r="E46" s="6" t="s">
        <v>114</v>
      </c>
      <c r="F46" s="6" t="s">
        <v>116</v>
      </c>
      <c r="G46" s="6" t="s">
        <v>119</v>
      </c>
      <c r="H46" s="29" t="s">
        <v>129</v>
      </c>
      <c r="I46" s="29" t="s">
        <v>128</v>
      </c>
      <c r="J46" s="29" t="s">
        <v>131</v>
      </c>
      <c r="K46" s="29" t="s">
        <v>132</v>
      </c>
      <c r="L46" s="29" t="s">
        <v>122</v>
      </c>
      <c r="M46" s="29" t="s">
        <v>123</v>
      </c>
      <c r="N46" s="29" t="s">
        <v>124</v>
      </c>
    </row>
    <row r="47" spans="2:14" ht="17.25" x14ac:dyDescent="0.2">
      <c r="B47" s="24">
        <v>44816</v>
      </c>
      <c r="C47" s="26">
        <v>44816</v>
      </c>
      <c r="D47" s="1" t="s">
        <v>104</v>
      </c>
      <c r="E47" s="27">
        <v>2.41E-2</v>
      </c>
      <c r="F47">
        <v>1</v>
      </c>
      <c r="G47" s="28">
        <v>1000000</v>
      </c>
      <c r="H47" s="32">
        <f>G47</f>
        <v>1000000</v>
      </c>
      <c r="I47" s="33">
        <f>ROUND(H47*E47*F47/360,4)</f>
        <v>66.944400000000002</v>
      </c>
      <c r="J47" s="35">
        <f>(1+E47*F47/360)</f>
        <v>1.0000669444444445</v>
      </c>
      <c r="K47" s="37">
        <f>E47*F47/360</f>
        <v>6.6944444444444438E-5</v>
      </c>
      <c r="L47" s="31">
        <v>0.02</v>
      </c>
      <c r="M47" s="32">
        <f>L47*G47*F47/360</f>
        <v>55.555555555555557</v>
      </c>
      <c r="N47" s="32">
        <f>I47+M47</f>
        <v>122.49995555555556</v>
      </c>
    </row>
    <row r="48" spans="2:14" ht="17.25" x14ac:dyDescent="0.2">
      <c r="B48" s="24">
        <f>B47+1</f>
        <v>44817</v>
      </c>
      <c r="C48" s="26">
        <f>C47+1</f>
        <v>44817</v>
      </c>
      <c r="D48" s="1" t="s">
        <v>105</v>
      </c>
      <c r="E48" s="27">
        <v>2.4199999999999999E-2</v>
      </c>
      <c r="F48">
        <v>3</v>
      </c>
      <c r="G48" s="28">
        <v>1000000</v>
      </c>
      <c r="H48" s="33">
        <f>H47+I47</f>
        <v>1000066.9444</v>
      </c>
      <c r="I48" s="33">
        <f>ROUND(H48*E48*F48/360,2)</f>
        <v>201.68</v>
      </c>
      <c r="J48" s="35">
        <f t="shared" ref="J48:J51" si="7">(1+E48*F48/360)</f>
        <v>1.0002016666666667</v>
      </c>
      <c r="K48" s="37">
        <f>(K47+1)*(1+E48*F48/360)-1</f>
        <v>2.6862461157417528E-4</v>
      </c>
      <c r="L48" s="31">
        <v>0.02</v>
      </c>
      <c r="M48" s="32">
        <f t="shared" ref="M48:M51" si="8">L48*G48*F48/360</f>
        <v>166.66666666666666</v>
      </c>
      <c r="N48" s="32">
        <f t="shared" ref="N48:N51" si="9">I48+M48</f>
        <v>368.34666666666669</v>
      </c>
    </row>
    <row r="49" spans="2:14" ht="17.25" x14ac:dyDescent="0.2">
      <c r="B49" s="24">
        <f t="shared" ref="B49:B51" si="10">B48+1</f>
        <v>44818</v>
      </c>
      <c r="C49" s="26">
        <f t="shared" ref="C49:C51" si="11">C48+1</f>
        <v>44818</v>
      </c>
      <c r="D49" s="1" t="s">
        <v>98</v>
      </c>
      <c r="E49" s="27">
        <v>2.4500000000000001E-2</v>
      </c>
      <c r="F49">
        <v>1</v>
      </c>
      <c r="G49" s="28">
        <v>1000000</v>
      </c>
      <c r="H49" s="33">
        <f t="shared" ref="H49:H52" si="12">H48+I48</f>
        <v>1000268.6244000001</v>
      </c>
      <c r="I49" s="33">
        <f t="shared" ref="I49:I50" si="13">ROUND(H49*E49*F49/360,2)</f>
        <v>68.069999999999993</v>
      </c>
      <c r="J49" s="35">
        <f t="shared" si="7"/>
        <v>1.0000680555555554</v>
      </c>
      <c r="K49" s="37">
        <f t="shared" ref="K49:K51" si="14">(K48+1)*(1+E49*F49/360)-1</f>
        <v>3.3669844852690645E-4</v>
      </c>
      <c r="L49" s="31">
        <v>0.02</v>
      </c>
      <c r="M49" s="32">
        <f t="shared" si="8"/>
        <v>55.555555555555557</v>
      </c>
      <c r="N49" s="32">
        <f t="shared" si="9"/>
        <v>123.62555555555555</v>
      </c>
    </row>
    <row r="50" spans="2:14" ht="17.25" x14ac:dyDescent="0.2">
      <c r="B50" s="24">
        <f t="shared" si="10"/>
        <v>44819</v>
      </c>
      <c r="C50" s="26">
        <f t="shared" si="11"/>
        <v>44819</v>
      </c>
      <c r="D50" s="1" t="s">
        <v>99</v>
      </c>
      <c r="E50" s="27">
        <v>2.4330000000000001E-2</v>
      </c>
      <c r="F50">
        <v>1</v>
      </c>
      <c r="G50" s="28">
        <v>1000000</v>
      </c>
      <c r="H50" s="33">
        <f t="shared" si="12"/>
        <v>1000336.6944</v>
      </c>
      <c r="I50" s="33">
        <f t="shared" si="13"/>
        <v>67.61</v>
      </c>
      <c r="J50" s="35">
        <f t="shared" si="7"/>
        <v>1.0000675833333332</v>
      </c>
      <c r="K50" s="37">
        <f t="shared" si="14"/>
        <v>4.0430453706363778E-4</v>
      </c>
      <c r="L50" s="31">
        <v>0.02</v>
      </c>
      <c r="M50" s="32">
        <f t="shared" si="8"/>
        <v>55.555555555555557</v>
      </c>
      <c r="N50" s="32">
        <f t="shared" si="9"/>
        <v>123.16555555555556</v>
      </c>
    </row>
    <row r="51" spans="2:14" ht="17.25" x14ac:dyDescent="0.2">
      <c r="B51" s="24">
        <f t="shared" si="10"/>
        <v>44820</v>
      </c>
      <c r="C51" s="26">
        <f t="shared" si="11"/>
        <v>44820</v>
      </c>
      <c r="D51" s="1" t="s">
        <v>100</v>
      </c>
      <c r="E51" s="27">
        <v>2.41E-2</v>
      </c>
      <c r="F51">
        <v>1</v>
      </c>
      <c r="G51" s="28">
        <v>1000000</v>
      </c>
      <c r="H51" s="33">
        <f t="shared" si="12"/>
        <v>1000404.3044</v>
      </c>
      <c r="I51" s="34">
        <f>ROUND(H51*E51*F51/360,2)</f>
        <v>66.97</v>
      </c>
      <c r="J51" s="35">
        <f t="shared" si="7"/>
        <v>1.0000669444444445</v>
      </c>
      <c r="K51" s="37">
        <f t="shared" si="14"/>
        <v>4.71276047450786E-4</v>
      </c>
      <c r="L51" s="31">
        <v>0.02</v>
      </c>
      <c r="M51" s="32">
        <f t="shared" si="8"/>
        <v>55.555555555555557</v>
      </c>
      <c r="N51" s="32">
        <f t="shared" si="9"/>
        <v>122.52555555555556</v>
      </c>
    </row>
    <row r="52" spans="2:14" x14ac:dyDescent="0.2">
      <c r="B52" s="5" t="s">
        <v>117</v>
      </c>
      <c r="H52" s="33">
        <f t="shared" si="12"/>
        <v>1000471.2744</v>
      </c>
      <c r="I52" s="33">
        <f>SUM(I47:I51)</f>
        <v>471.27440000000001</v>
      </c>
      <c r="J52" s="35">
        <f>(PRODUCT(J47:J51)-1)*360/SUM(F47:F51)</f>
        <v>2.4237053868897566E-2</v>
      </c>
      <c r="K52" s="35">
        <f>K51*360/7</f>
        <v>2.4237053868897566E-2</v>
      </c>
      <c r="M52" s="32"/>
      <c r="N52" s="36">
        <f>SUM(N47:N51)</f>
        <v>860.16328888888893</v>
      </c>
    </row>
  </sheetData>
  <phoneticPr fontId="1" type="noConversion"/>
  <hyperlinks>
    <hyperlink ref="A1" location="Content!A1" display="Back" xr:uid="{83B14885-DFB6-4CB0-86A9-04507A177FCB}"/>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A5733-0923-4E91-A9D2-9AD1FBA83669}">
  <dimension ref="A1:B4"/>
  <sheetViews>
    <sheetView showGridLines="0" workbookViewId="0">
      <pane xSplit="1" ySplit="1" topLeftCell="B2" activePane="bottomRight" state="frozen"/>
      <selection pane="topRight" activeCell="B1" sqref="B1"/>
      <selection pane="bottomLeft" activeCell="A2" sqref="A2"/>
      <selection pane="bottomRight"/>
    </sheetView>
  </sheetViews>
  <sheetFormatPr defaultRowHeight="14.25" x14ac:dyDescent="0.2"/>
  <sheetData>
    <row r="1" spans="1:2" x14ac:dyDescent="0.2">
      <c r="A1" s="2" t="s">
        <v>3</v>
      </c>
    </row>
    <row r="2" spans="1:2" x14ac:dyDescent="0.2">
      <c r="B2" t="s">
        <v>135</v>
      </c>
    </row>
    <row r="3" spans="1:2" x14ac:dyDescent="0.2">
      <c r="B3" s="2" t="s">
        <v>111</v>
      </c>
    </row>
    <row r="4" spans="1:2" x14ac:dyDescent="0.2">
      <c r="B4" s="5" t="s">
        <v>136</v>
      </c>
    </row>
  </sheetData>
  <phoneticPr fontId="1" type="noConversion"/>
  <hyperlinks>
    <hyperlink ref="A1" location="Content!A1" display="Back" xr:uid="{741C6A1A-E240-4E9F-81E8-0F2B2BA5048E}"/>
    <hyperlink ref="B3" r:id="rId1" xr:uid="{89FED1E0-4429-4CC7-96DD-714CCDF9F5BE}"/>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7788C-BF62-458E-A719-00761BC1CB0F}">
  <dimension ref="A1:G24"/>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4.25" x14ac:dyDescent="0.2"/>
  <cols>
    <col min="2" max="2" width="23.625" bestFit="1" customWidth="1"/>
    <col min="3" max="7" width="28.625" bestFit="1" customWidth="1"/>
  </cols>
  <sheetData>
    <row r="1" spans="1:3" x14ac:dyDescent="0.2">
      <c r="A1" s="2" t="s">
        <v>3</v>
      </c>
    </row>
    <row r="2" spans="1:3" x14ac:dyDescent="0.2">
      <c r="A2" s="2"/>
      <c r="B2" s="21" t="s">
        <v>140</v>
      </c>
    </row>
    <row r="3" spans="1:3" x14ac:dyDescent="0.2">
      <c r="B3" t="s">
        <v>137</v>
      </c>
    </row>
    <row r="4" spans="1:3" x14ac:dyDescent="0.2">
      <c r="B4" s="5" t="s">
        <v>138</v>
      </c>
    </row>
    <row r="5" spans="1:3" x14ac:dyDescent="0.2">
      <c r="B5" s="5" t="s">
        <v>139</v>
      </c>
    </row>
    <row r="7" spans="1:3" x14ac:dyDescent="0.2">
      <c r="B7" s="21" t="s">
        <v>141</v>
      </c>
    </row>
    <row r="8" spans="1:3" ht="33.75" x14ac:dyDescent="0.2">
      <c r="B8" s="20" t="s">
        <v>142</v>
      </c>
      <c r="C8" s="39" t="s">
        <v>143</v>
      </c>
    </row>
    <row r="9" spans="1:3" ht="33.75" x14ac:dyDescent="0.2">
      <c r="B9" s="20" t="s">
        <v>144</v>
      </c>
      <c r="C9" s="39" t="s">
        <v>145</v>
      </c>
    </row>
    <row r="11" spans="1:3" x14ac:dyDescent="0.2">
      <c r="B11" s="21" t="s">
        <v>146</v>
      </c>
    </row>
    <row r="12" spans="1:3" x14ac:dyDescent="0.2">
      <c r="B12" t="s">
        <v>147</v>
      </c>
    </row>
    <row r="13" spans="1:3" x14ac:dyDescent="0.2">
      <c r="B13" t="s">
        <v>148</v>
      </c>
    </row>
    <row r="14" spans="1:3" x14ac:dyDescent="0.2">
      <c r="B14" t="s">
        <v>149</v>
      </c>
    </row>
    <row r="17" spans="2:7" x14ac:dyDescent="0.2">
      <c r="B17" s="6" t="s">
        <v>51</v>
      </c>
      <c r="C17" s="6" t="s">
        <v>23</v>
      </c>
      <c r="D17" s="6" t="s">
        <v>24</v>
      </c>
      <c r="E17" s="6" t="s">
        <v>25</v>
      </c>
      <c r="F17" s="6" t="s">
        <v>156</v>
      </c>
      <c r="G17" s="6" t="s">
        <v>27</v>
      </c>
    </row>
    <row r="18" spans="2:7" x14ac:dyDescent="0.2">
      <c r="B18" s="9" t="s">
        <v>53</v>
      </c>
      <c r="C18" s="40">
        <v>6.4400000000000004E-3</v>
      </c>
      <c r="D18" s="40">
        <v>-2.3999999999999998E-3</v>
      </c>
      <c r="E18" s="40">
        <v>1.6999999999999999E-3</v>
      </c>
      <c r="F18" s="40">
        <v>-5.5100000000000003E-2</v>
      </c>
      <c r="G18" s="40">
        <v>-1.839E-2</v>
      </c>
    </row>
    <row r="19" spans="2:7" x14ac:dyDescent="0.2">
      <c r="B19" s="9" t="s">
        <v>150</v>
      </c>
      <c r="C19" s="40">
        <v>3.8390000000000001E-2</v>
      </c>
      <c r="D19" s="40">
        <v>1.6799999999999999E-2</v>
      </c>
      <c r="E19" s="40">
        <v>2.4299999999999999E-2</v>
      </c>
      <c r="F19" s="40">
        <v>-7.0499999999999993E-2</v>
      </c>
      <c r="G19" s="40">
        <v>-1.9810000000000001E-2</v>
      </c>
    </row>
    <row r="20" spans="2:7" x14ac:dyDescent="0.2">
      <c r="B20" s="9" t="s">
        <v>151</v>
      </c>
      <c r="C20" s="40">
        <v>0.11448</v>
      </c>
      <c r="D20" s="40">
        <v>3.2599999999999997E-2</v>
      </c>
      <c r="E20" s="40">
        <v>4.5600000000000002E-2</v>
      </c>
      <c r="F20" s="40">
        <v>-5.7099999999999998E-2</v>
      </c>
      <c r="G20" s="40">
        <v>-2.9229999999999999E-2</v>
      </c>
    </row>
    <row r="21" spans="2:7" x14ac:dyDescent="0.2">
      <c r="B21" s="9" t="s">
        <v>152</v>
      </c>
      <c r="C21" s="40">
        <v>0.18456</v>
      </c>
      <c r="D21" s="40">
        <v>6.3299999999999995E-2</v>
      </c>
      <c r="E21" s="40">
        <v>7.5300000000000006E-2</v>
      </c>
      <c r="F21" s="40">
        <v>-2.3099999999999999E-2</v>
      </c>
      <c r="G21" s="40">
        <v>-4.4900000000000001E-3</v>
      </c>
    </row>
    <row r="22" spans="2:7" x14ac:dyDescent="0.2">
      <c r="B22" s="9" t="s">
        <v>153</v>
      </c>
      <c r="C22" s="40">
        <v>0.26161000000000001</v>
      </c>
      <c r="D22" s="40">
        <v>0.1193</v>
      </c>
      <c r="E22" s="40">
        <v>9.6199999999999994E-2</v>
      </c>
      <c r="F22" s="40">
        <v>3.0999999999999999E-3</v>
      </c>
      <c r="G22" s="40">
        <v>8.3499999999999998E-3</v>
      </c>
    </row>
    <row r="23" spans="2:7" x14ac:dyDescent="0.2">
      <c r="B23" s="9" t="s">
        <v>154</v>
      </c>
      <c r="C23" s="40">
        <v>0.42825999999999997</v>
      </c>
      <c r="D23" s="40">
        <v>0.27660000000000001</v>
      </c>
      <c r="E23" s="40">
        <v>0.1537</v>
      </c>
      <c r="F23" s="40">
        <v>7.4099999999999999E-2</v>
      </c>
      <c r="G23" s="40">
        <v>5.8090000000000003E-2</v>
      </c>
    </row>
    <row r="24" spans="2:7" x14ac:dyDescent="0.2">
      <c r="B24" s="9" t="s">
        <v>155</v>
      </c>
      <c r="C24" s="40">
        <v>0.71513000000000004</v>
      </c>
      <c r="D24" s="40">
        <v>0.46439999999999998</v>
      </c>
      <c r="E24" s="40">
        <v>0.29930000000000001</v>
      </c>
      <c r="F24" s="40">
        <v>0.20480000000000001</v>
      </c>
      <c r="G24" s="40">
        <v>0.16600000000000001</v>
      </c>
    </row>
  </sheetData>
  <phoneticPr fontId="1" type="noConversion"/>
  <hyperlinks>
    <hyperlink ref="A1" location="Content!A1" display="Back" xr:uid="{E06A5813-D4E1-43D1-BAA4-1AA3329D012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Content</vt:lpstr>
      <vt:lpstr>BackGround</vt:lpstr>
      <vt:lpstr>RFRBasicInfo</vt:lpstr>
      <vt:lpstr>MethdodologyTree</vt:lpstr>
      <vt:lpstr>AdjustmentUnderBackward</vt:lpstr>
      <vt:lpstr>SimpleRate</vt:lpstr>
      <vt:lpstr>Compound</vt:lpstr>
      <vt:lpstr>SOFRAverage</vt:lpstr>
      <vt:lpstr>ExistingTransition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2022-09-04T16:17:16Z</dcterms:created>
  <dcterms:modified xsi:type="dcterms:W3CDTF">2022-09-04T16:17:58Z</dcterms:modified>
</cp:coreProperties>
</file>