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filterPrivacy="1" defaultThemeVersion="166925"/>
  <xr:revisionPtr revIDLastSave="0" documentId="13_ncr:1_{A3F0AAA6-BC11-4AFF-8098-9D81E0F82F1B}" xr6:coauthVersionLast="47" xr6:coauthVersionMax="47" xr10:uidLastSave="{00000000-0000-0000-0000-000000000000}"/>
  <bookViews>
    <workbookView xWindow="-6732" yWindow="-13068" windowWidth="23256" windowHeight="13176" xr2:uid="{00000000-000D-0000-FFFF-FFFF00000000}"/>
  </bookViews>
  <sheets>
    <sheet name="目录" sheetId="2" r:id="rId1"/>
    <sheet name="前言及书籍推荐" sheetId="18" r:id="rId2"/>
    <sheet name="什么是IRS" sheetId="19" r:id="rId3"/>
    <sheet name="IRS定价" sheetId="3" r:id="rId4"/>
    <sheet name="如何计算贴现率" sheetId="4" r:id="rId5"/>
    <sheet name="差值法" sheetId="8" r:id="rId6"/>
    <sheet name="合约估值" sheetId="6" r:id="rId7"/>
    <sheet name="估值运算案例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80" i="9" l="1"/>
  <c r="N80" i="9"/>
  <c r="M80" i="9"/>
  <c r="L80" i="9"/>
  <c r="K80" i="9"/>
  <c r="J80" i="9"/>
  <c r="I80" i="9"/>
  <c r="H80" i="9"/>
  <c r="O79" i="9"/>
  <c r="N79" i="9"/>
  <c r="M79" i="9"/>
  <c r="L79" i="9"/>
  <c r="K79" i="9"/>
  <c r="J79" i="9"/>
  <c r="I79" i="9"/>
  <c r="H79" i="9"/>
  <c r="O78" i="9"/>
  <c r="N78" i="9"/>
  <c r="M78" i="9"/>
  <c r="L78" i="9"/>
  <c r="K78" i="9"/>
  <c r="J78" i="9"/>
  <c r="I78" i="9"/>
  <c r="H78" i="9"/>
  <c r="O77" i="9"/>
  <c r="N77" i="9"/>
  <c r="M77" i="9"/>
  <c r="L77" i="9"/>
  <c r="K77" i="9"/>
  <c r="J77" i="9"/>
  <c r="I77" i="9"/>
  <c r="H77" i="9"/>
  <c r="O76" i="9"/>
  <c r="N76" i="9"/>
  <c r="M76" i="9"/>
  <c r="L76" i="9"/>
  <c r="K76" i="9"/>
  <c r="J76" i="9"/>
  <c r="I76" i="9"/>
  <c r="H76" i="9"/>
  <c r="O75" i="9"/>
  <c r="N75" i="9"/>
  <c r="M75" i="9"/>
  <c r="L75" i="9"/>
  <c r="K75" i="9"/>
  <c r="J75" i="9"/>
  <c r="I75" i="9"/>
  <c r="H75" i="9"/>
  <c r="O74" i="9"/>
  <c r="N74" i="9"/>
  <c r="M74" i="9"/>
  <c r="L74" i="9"/>
  <c r="K74" i="9"/>
  <c r="J74" i="9"/>
  <c r="I74" i="9"/>
  <c r="H74" i="9"/>
  <c r="F80" i="9"/>
  <c r="F79" i="9"/>
  <c r="F78" i="9"/>
  <c r="F76" i="9"/>
  <c r="F75" i="9"/>
  <c r="F74" i="9"/>
  <c r="F73" i="9"/>
  <c r="D33" i="8"/>
  <c r="D70" i="4"/>
  <c r="E70" i="4"/>
  <c r="F70" i="4"/>
  <c r="G70" i="4"/>
  <c r="D71" i="4"/>
  <c r="E71" i="4"/>
  <c r="F71" i="4"/>
  <c r="G71" i="4"/>
  <c r="E69" i="4"/>
  <c r="F69" i="4"/>
  <c r="G69" i="4"/>
  <c r="D69" i="4"/>
  <c r="E9" i="3"/>
  <c r="F9" i="3" s="1"/>
  <c r="H9" i="3" s="1"/>
  <c r="E10" i="3"/>
  <c r="F10" i="3" s="1"/>
  <c r="H10" i="3" s="1"/>
  <c r="E11" i="3"/>
  <c r="F11" i="3" s="1"/>
  <c r="H11" i="3" s="1"/>
  <c r="E8" i="3"/>
  <c r="F8" i="3" s="1"/>
  <c r="H8" i="3" s="1"/>
  <c r="H71" i="4" l="1"/>
  <c r="H70" i="4"/>
  <c r="H69" i="4"/>
  <c r="H12" i="3"/>
  <c r="B7" i="2"/>
  <c r="D7" i="2"/>
  <c r="B3" i="2"/>
  <c r="D3" i="2"/>
  <c r="D5" i="2"/>
  <c r="B5" i="2"/>
  <c r="D6" i="2"/>
  <c r="B6" i="2"/>
  <c r="B8" i="2"/>
  <c r="D8" i="2"/>
  <c r="B4" i="2"/>
  <c r="D4" i="2"/>
  <c r="C65" i="9" l="1"/>
  <c r="C60" i="9"/>
  <c r="C61" i="9"/>
  <c r="C59" i="9"/>
  <c r="F105" i="9"/>
  <c r="G105" i="9" s="1"/>
  <c r="H105" i="9" s="1"/>
  <c r="E105" i="9"/>
  <c r="C107" i="9"/>
  <c r="B107" i="9" s="1"/>
  <c r="C108" i="9"/>
  <c r="B108" i="9" s="1"/>
  <c r="C109" i="9"/>
  <c r="E109" i="9" s="1"/>
  <c r="C110" i="9"/>
  <c r="E110" i="9" s="1"/>
  <c r="C111" i="9"/>
  <c r="E111" i="9" s="1"/>
  <c r="C112" i="9"/>
  <c r="E112" i="9" s="1"/>
  <c r="C106" i="9"/>
  <c r="E106" i="9" s="1"/>
  <c r="C99" i="9"/>
  <c r="C97" i="9"/>
  <c r="C95" i="9"/>
  <c r="C93" i="9"/>
  <c r="C91" i="9"/>
  <c r="C89" i="9"/>
  <c r="C87" i="9"/>
  <c r="I105" i="9" l="1"/>
  <c r="J105" i="9" s="1"/>
  <c r="F108" i="9"/>
  <c r="G108" i="9" s="1"/>
  <c r="F107" i="9"/>
  <c r="G107" i="9" s="1"/>
  <c r="E107" i="9"/>
  <c r="E108" i="9"/>
  <c r="B106" i="9"/>
  <c r="F106" i="9" s="1"/>
  <c r="G106" i="9" s="1"/>
  <c r="H106" i="9" s="1"/>
  <c r="B112" i="9"/>
  <c r="F112" i="9" s="1"/>
  <c r="G112" i="9" s="1"/>
  <c r="B111" i="9"/>
  <c r="F111" i="9" s="1"/>
  <c r="G111" i="9" s="1"/>
  <c r="B110" i="9"/>
  <c r="F110" i="9" s="1"/>
  <c r="G110" i="9" s="1"/>
  <c r="B109" i="9"/>
  <c r="F109" i="9" s="1"/>
  <c r="G109" i="9" s="1"/>
  <c r="C63" i="9"/>
  <c r="C64" i="9"/>
  <c r="E73" i="9"/>
  <c r="B74" i="9"/>
  <c r="B75" i="9" s="1"/>
  <c r="B76" i="9" s="1"/>
  <c r="C74" i="9"/>
  <c r="C75" i="9" s="1"/>
  <c r="C76" i="9" s="1"/>
  <c r="C77" i="9" s="1"/>
  <c r="C78" i="9" s="1"/>
  <c r="C79" i="9" s="1"/>
  <c r="C80" i="9" s="1"/>
  <c r="D73" i="9"/>
  <c r="D74" i="9" s="1"/>
  <c r="C62" i="9"/>
  <c r="C22" i="9"/>
  <c r="C23" i="9" s="1"/>
  <c r="C24" i="9" s="1"/>
  <c r="C25" i="9" s="1"/>
  <c r="C26" i="9" s="1"/>
  <c r="C27" i="9" s="1"/>
  <c r="C28" i="9" s="1"/>
  <c r="B22" i="9"/>
  <c r="B23" i="9" s="1"/>
  <c r="B24" i="9" s="1"/>
  <c r="B25" i="9" s="1"/>
  <c r="B26" i="9" s="1"/>
  <c r="B27" i="9" s="1"/>
  <c r="B28" i="9" s="1"/>
  <c r="C68" i="4"/>
  <c r="B9" i="3"/>
  <c r="B10" i="3" s="1"/>
  <c r="B11" i="3" s="1"/>
  <c r="D75" i="9" l="1"/>
  <c r="D76" i="9" s="1"/>
  <c r="D77" i="9" s="1"/>
  <c r="D78" i="9" s="1"/>
  <c r="D79" i="9" s="1"/>
  <c r="D80" i="9" s="1"/>
  <c r="G74" i="9"/>
  <c r="H107" i="9"/>
  <c r="H108" i="9" s="1"/>
  <c r="I110" i="9"/>
  <c r="H109" i="9"/>
  <c r="H110" i="9" s="1"/>
  <c r="H111" i="9" s="1"/>
  <c r="H112" i="9" s="1"/>
  <c r="I108" i="9"/>
  <c r="J108" i="9" s="1"/>
  <c r="I109" i="9"/>
  <c r="I106" i="9"/>
  <c r="I107" i="9"/>
  <c r="J107" i="9" s="1"/>
  <c r="I111" i="9"/>
  <c r="I112" i="9"/>
  <c r="F77" i="9"/>
  <c r="G73" i="9"/>
  <c r="B77" i="9"/>
  <c r="B78" i="9" s="1"/>
  <c r="B79" i="9" s="1"/>
  <c r="B80" i="9" s="1"/>
  <c r="D2" i="2"/>
  <c r="B2" i="2"/>
  <c r="G75" i="9" l="1"/>
  <c r="G76" i="9" s="1"/>
  <c r="G77" i="9" s="1"/>
  <c r="G78" i="9" s="1"/>
  <c r="G79" i="9" s="1"/>
  <c r="G80" i="9" s="1"/>
  <c r="H71" i="9" a="1"/>
  <c r="J71" i="9" s="1"/>
  <c r="J110" i="9"/>
  <c r="J112" i="9"/>
  <c r="J109" i="9"/>
  <c r="J111" i="9"/>
  <c r="J106" i="9"/>
  <c r="I113" i="9"/>
  <c r="M71" i="9" l="1"/>
  <c r="K71" i="9"/>
  <c r="K70" i="9" s="1"/>
  <c r="O71" i="9"/>
  <c r="O70" i="9" s="1"/>
  <c r="H71" i="9"/>
  <c r="H70" i="9" s="1"/>
  <c r="N71" i="9"/>
  <c r="L71" i="9"/>
  <c r="M70" i="9" s="1"/>
  <c r="I71" i="9"/>
  <c r="J70" i="9" s="1"/>
  <c r="J113" i="9"/>
  <c r="L70" i="9"/>
  <c r="I70" i="9"/>
  <c r="N70" i="9"/>
  <c r="P75" i="9" l="1"/>
  <c r="P74" i="9"/>
  <c r="P76" i="9" l="1"/>
  <c r="P77" i="9"/>
  <c r="P78" i="9" l="1"/>
  <c r="P79" i="9" l="1"/>
  <c r="P80" i="9" l="1"/>
</calcChain>
</file>

<file path=xl/sharedStrings.xml><?xml version="1.0" encoding="utf-8"?>
<sst xmlns="http://schemas.openxmlformats.org/spreadsheetml/2006/main" count="171" uniqueCount="137">
  <si>
    <t>序号</t>
    <phoneticPr fontId="1" type="noConversion"/>
  </si>
  <si>
    <t>目录</t>
    <phoneticPr fontId="1" type="noConversion"/>
  </si>
  <si>
    <t>链接</t>
    <phoneticPr fontId="1" type="noConversion"/>
  </si>
  <si>
    <t>Back</t>
    <phoneticPr fontId="1" type="noConversion"/>
  </si>
  <si>
    <t>名义本金</t>
    <phoneticPr fontId="1" type="noConversion"/>
  </si>
  <si>
    <t>固定利率</t>
    <phoneticPr fontId="1" type="noConversion"/>
  </si>
  <si>
    <t>期限</t>
    <phoneticPr fontId="1" type="noConversion"/>
  </si>
  <si>
    <t>浮动利率</t>
    <phoneticPr fontId="1" type="noConversion"/>
  </si>
  <si>
    <t>浮动利率-固定利率</t>
    <phoneticPr fontId="1" type="noConversion"/>
  </si>
  <si>
    <t>现金流</t>
    <phoneticPr fontId="1" type="noConversion"/>
  </si>
  <si>
    <t>贴现率</t>
    <phoneticPr fontId="1" type="noConversion"/>
  </si>
  <si>
    <t>现金流现值</t>
    <phoneticPr fontId="1" type="noConversion"/>
  </si>
  <si>
    <t>1-3个月</t>
    <phoneticPr fontId="1" type="noConversion"/>
  </si>
  <si>
    <t>3-6个月</t>
    <phoneticPr fontId="1" type="noConversion"/>
  </si>
  <si>
    <t>6-9个月</t>
    <phoneticPr fontId="1" type="noConversion"/>
  </si>
  <si>
    <t>9-12个月</t>
    <phoneticPr fontId="1" type="noConversion"/>
  </si>
  <si>
    <t>3个月</t>
    <phoneticPr fontId="1" type="noConversion"/>
  </si>
  <si>
    <t>6个月</t>
    <phoneticPr fontId="1" type="noConversion"/>
  </si>
  <si>
    <t>9个月</t>
    <phoneticPr fontId="1" type="noConversion"/>
  </si>
  <si>
    <t>12个月</t>
    <phoneticPr fontId="1" type="noConversion"/>
  </si>
  <si>
    <t>贴现利率</t>
    <phoneticPr fontId="1" type="noConversion"/>
  </si>
  <si>
    <t>PV(3M)</t>
    <phoneticPr fontId="1" type="noConversion"/>
  </si>
  <si>
    <t>PV(6M)</t>
    <phoneticPr fontId="1" type="noConversion"/>
  </si>
  <si>
    <t>PV(9M)</t>
    <phoneticPr fontId="1" type="noConversion"/>
  </si>
  <si>
    <t>PV(12M)</t>
    <phoneticPr fontId="1" type="noConversion"/>
  </si>
  <si>
    <t>总计（*10000）</t>
    <phoneticPr fontId="1" type="noConversion"/>
  </si>
  <si>
    <t>四种差值法：</t>
    <phoneticPr fontId="1" type="noConversion"/>
  </si>
  <si>
    <t>1. 线性插值法（Linear Interpolation）</t>
    <phoneticPr fontId="1" type="noConversion"/>
  </si>
  <si>
    <t>2. 分段常值插值法（piecewise constant interpolation）</t>
    <phoneticPr fontId="1" type="noConversion"/>
  </si>
  <si>
    <t>3. 指数插值法（exponential interpolation）</t>
    <phoneticPr fontId="1" type="noConversion"/>
  </si>
  <si>
    <t>4. 三次样条插值法（cubic spline interpolation)</t>
    <phoneticPr fontId="1" type="noConversion"/>
  </si>
  <si>
    <t>估值运算案例</t>
    <phoneticPr fontId="1" type="noConversion"/>
  </si>
  <si>
    <t>利率互换合同明细</t>
    <phoneticPr fontId="1" type="noConversion"/>
  </si>
  <si>
    <t>交易日</t>
    <phoneticPr fontId="1" type="noConversion"/>
  </si>
  <si>
    <t>起息日</t>
    <phoneticPr fontId="1" type="noConversion"/>
  </si>
  <si>
    <t>2年</t>
    <phoneticPr fontId="1" type="noConversion"/>
  </si>
  <si>
    <t>3个月SHIBOR</t>
    <phoneticPr fontId="1" type="noConversion"/>
  </si>
  <si>
    <t>参考利率</t>
    <phoneticPr fontId="1" type="noConversion"/>
  </si>
  <si>
    <t>3m shibor</t>
    <phoneticPr fontId="1" type="noConversion"/>
  </si>
  <si>
    <t>浮动端计息标准</t>
    <phoneticPr fontId="1" type="noConversion"/>
  </si>
  <si>
    <t>ACT/360</t>
    <phoneticPr fontId="1" type="noConversion"/>
  </si>
  <si>
    <t>固定端计息标准</t>
    <phoneticPr fontId="1" type="noConversion"/>
  </si>
  <si>
    <t>ACT/365</t>
    <phoneticPr fontId="1" type="noConversion"/>
  </si>
  <si>
    <t>支付周期</t>
    <phoneticPr fontId="1" type="noConversion"/>
  </si>
  <si>
    <t>季</t>
    <phoneticPr fontId="1" type="noConversion"/>
  </si>
  <si>
    <t>计息方式</t>
    <phoneticPr fontId="1" type="noConversion"/>
  </si>
  <si>
    <t>单利</t>
    <phoneticPr fontId="1" type="noConversion"/>
  </si>
  <si>
    <t>重置频率</t>
    <phoneticPr fontId="1" type="noConversion"/>
  </si>
  <si>
    <t>到日期</t>
    <phoneticPr fontId="1" type="noConversion"/>
  </si>
  <si>
    <t>利息支付日</t>
    <phoneticPr fontId="1" type="noConversion"/>
  </si>
  <si>
    <t>利率重置选取日</t>
    <phoneticPr fontId="1" type="noConversion"/>
  </si>
  <si>
    <t>需要解决的问题: 今天是2017年12月1日，如何通过市场信息来对此笔IRS进行估值，加入需要估“买入浮动”端的价值</t>
    <phoneticPr fontId="1" type="noConversion"/>
  </si>
  <si>
    <t>前提假设：</t>
    <phoneticPr fontId="1" type="noConversion"/>
  </si>
  <si>
    <t>1. 贴现曲线沿用利率互换曲线；</t>
    <phoneticPr fontId="1" type="noConversion"/>
  </si>
  <si>
    <t>2. 贴现曲线和利率曲线使用线性差值进行估计</t>
    <phoneticPr fontId="1" type="noConversion"/>
  </si>
  <si>
    <t>2017年12月1日市场数据</t>
    <phoneticPr fontId="1" type="noConversion"/>
  </si>
  <si>
    <t>SHIBOR IRS</t>
    <phoneticPr fontId="1" type="noConversion"/>
  </si>
  <si>
    <t>SHIBOR 3M</t>
    <phoneticPr fontId="1" type="noConversion"/>
  </si>
  <si>
    <t>价格</t>
    <phoneticPr fontId="1" type="noConversion"/>
  </si>
  <si>
    <t>线性差值计算15、18、21M的IRS利率</t>
    <phoneticPr fontId="1" type="noConversion"/>
  </si>
  <si>
    <t>&lt;===通过线性差值的方式计算出来</t>
    <phoneticPr fontId="1" type="noConversion"/>
  </si>
  <si>
    <t>上面的IRS信息相当于目前的市场利率情况，我们通过市场利率情况，以及3个月的SHIBOR，通过bootstraping，获取相应期限的贴现利率</t>
    <phoneticPr fontId="1" type="noConversion"/>
  </si>
  <si>
    <t>由于2017年12月1日是周五，所下一工作日是2017年12月4日，这个日期是后面进行bootstraping的基准日期</t>
    <phoneticPr fontId="1" type="noConversion"/>
  </si>
  <si>
    <t>利率重置日期</t>
    <phoneticPr fontId="1" type="noConversion"/>
  </si>
  <si>
    <t>贴现因子（远期）</t>
    <phoneticPr fontId="1" type="noConversion"/>
  </si>
  <si>
    <t>贴现因子（即期）</t>
    <phoneticPr fontId="1" type="noConversion"/>
  </si>
  <si>
    <t>重置利率</t>
    <phoneticPr fontId="1" type="noConversion"/>
  </si>
  <si>
    <t>现金流求和</t>
    <phoneticPr fontId="1" type="noConversion"/>
  </si>
  <si>
    <t>X</t>
    <phoneticPr fontId="1" type="noConversion"/>
  </si>
  <si>
    <t>利率重置选取日</t>
  </si>
  <si>
    <t>重置利率信息</t>
  </si>
  <si>
    <t>X</t>
  </si>
  <si>
    <t>起息日</t>
  </si>
  <si>
    <t>预期利率</t>
  </si>
  <si>
    <t>计息天数</t>
  </si>
  <si>
    <t>贴现因子（远期）</t>
  </si>
  <si>
    <t>现金流</t>
  </si>
  <si>
    <t>现金流现值</t>
  </si>
  <si>
    <t>定义：</t>
    <phoneticPr fontId="1" type="noConversion"/>
  </si>
  <si>
    <t>利率互换是交易双方约定在特定的时间频率，交换以名义本金为基准计算的浮动利率与固定利率的金额。</t>
    <phoneticPr fontId="1" type="noConversion"/>
  </si>
  <si>
    <t>买方：每一个支付日支付以固定利率、计息基准、名义本金计算的利息</t>
    <phoneticPr fontId="1" type="noConversion"/>
  </si>
  <si>
    <t>卖方：每一个支付日支付以浮动利率、计息基准、名义本金计算的利息</t>
    <phoneticPr fontId="1" type="noConversion"/>
  </si>
  <si>
    <t>双方轧差结算，不交换本金</t>
    <phoneticPr fontId="1" type="noConversion"/>
  </si>
  <si>
    <t>通过“单变量求解”进行IRS定价</t>
    <phoneticPr fontId="1" type="noConversion"/>
  </si>
  <si>
    <t>3M</t>
    <phoneticPr fontId="1" type="noConversion"/>
  </si>
  <si>
    <t>6M</t>
    <phoneticPr fontId="1" type="noConversion"/>
  </si>
  <si>
    <t>9M</t>
    <phoneticPr fontId="1" type="noConversion"/>
  </si>
  <si>
    <t>1Y</t>
    <phoneticPr fontId="1" type="noConversion"/>
  </si>
  <si>
    <t>固定利率：对浮动端浮动利率进行时间加权的平均。</t>
    <phoneticPr fontId="1" type="noConversion"/>
  </si>
  <si>
    <t>市场上贴现利率的获取有很多方式，如果期限比较短，可以用那些本金、利息都在到期日一次结清产品的市场利率，例如：</t>
    <phoneticPr fontId="1" type="noConversion"/>
  </si>
  <si>
    <t>1. Shibor</t>
    <phoneticPr fontId="1" type="noConversion"/>
  </si>
  <si>
    <t>2. 短期零息国债</t>
    <phoneticPr fontId="1" type="noConversion"/>
  </si>
  <si>
    <t>如何计算贴现利率</t>
    <phoneticPr fontId="1" type="noConversion"/>
  </si>
  <si>
    <t>3. Term SOFR等</t>
    <phoneticPr fontId="1" type="noConversion"/>
  </si>
  <si>
    <t>一、在期限短，且在市场直接找到产品的情况下</t>
    <phoneticPr fontId="1" type="noConversion"/>
  </si>
  <si>
    <t>由于产品的付息频率小于折现期间，产品在市场上的利率不能直接认定为折现利率</t>
    <phoneticPr fontId="1" type="noConversion"/>
  </si>
  <si>
    <t>这个时候，就需要通过用Bootstraping的方式将折现利率一层一层剥离出来</t>
    <phoneticPr fontId="1" type="noConversion"/>
  </si>
  <si>
    <t>上述产品三个月的现金流现值： PV(3M) = 8.5%/4 ÷ (1+8%/4) = 0.0208</t>
    <phoneticPr fontId="1" type="noConversion"/>
  </si>
  <si>
    <t>假设目前市场3个月折现率是8%， 如何来计算6个月期限的折现率x%</t>
    <phoneticPr fontId="1" type="noConversion"/>
  </si>
  <si>
    <t>六个月的产品的现金流现值：PV(6M) = (1+8.5%/4) ÷ (1+x%/2)</t>
    <phoneticPr fontId="1" type="noConversion"/>
  </si>
  <si>
    <t>由于套利的要求，上述产品按照期限利率折现的现值求和等于1，故P(3M) + P(6M) = 1</t>
    <phoneticPr fontId="1" type="noConversion"/>
  </si>
  <si>
    <t>(1+8.5%/4) ÷ (1+x%/2) + 0.0208 = 1</t>
    <phoneticPr fontId="1" type="noConversion"/>
  </si>
  <si>
    <t>最后推导出x% = 8.5958%</t>
    <phoneticPr fontId="1" type="noConversion"/>
  </si>
  <si>
    <t>我们已经知道了3个月的期限折现利率是8%，六月的期限折现利率是8.5958%</t>
    <phoneticPr fontId="1" type="noConversion"/>
  </si>
  <si>
    <t>那么通过九月的产品YTM或者利率，我们可以用P(3M)+P(6M)+P(9M) = 1的逻辑，继续将9个月期限的折现利率剥离出来</t>
    <phoneticPr fontId="1" type="noConversion"/>
  </si>
  <si>
    <t>数据来源：中国外汇交易中心（https://www.chinamoney.com.cn/chinese/index.html）</t>
    <phoneticPr fontId="1" type="noConversion"/>
  </si>
  <si>
    <t>三、通过单变量求解计算出各个期限期限利率</t>
    <phoneticPr fontId="1" type="noConversion"/>
  </si>
  <si>
    <t>产品利率
（三个月付息）</t>
    <phoneticPr fontId="1" type="noConversion"/>
  </si>
  <si>
    <t>=IF(COLUMNS($D$67:D$67)&lt;=ROWS($C$68:$C69),
(IF(COLUMNS($D$67:D$67)=ROWS($C$68:$C69),1,0)+$C62/4)
/
(1+@INDEX($C$68:$C$71,COLUMNS($D$67:D$67),1)*COLUMNS($D$67:D$67)/4),0)</t>
    <phoneticPr fontId="1" type="noConversion"/>
  </si>
  <si>
    <t>当在T0时刻签订的IRS合同经过1个月之后，由于市场预期变化，导致：</t>
    <phoneticPr fontId="1" type="noConversion"/>
  </si>
  <si>
    <t>1. 各个期限的贴现利率发生变化</t>
    <phoneticPr fontId="1" type="noConversion"/>
  </si>
  <si>
    <t>2. 未来付息期每一个浮动利率也发生拜年话</t>
    <phoneticPr fontId="1" type="noConversion"/>
  </si>
  <si>
    <t>最终，每一边的现金流折现到当前时刻的现值不相等，形成差额。</t>
    <phoneticPr fontId="1" type="noConversion"/>
  </si>
  <si>
    <t>这个差额部分，是一方的未实现亏损，又是另一方的未实现盈利，也就是我们常说的估值。</t>
    <phoneticPr fontId="1" type="noConversion"/>
  </si>
  <si>
    <t>插值法</t>
    <phoneticPr fontId="1" type="noConversion"/>
  </si>
  <si>
    <t>利率互换估值</t>
    <phoneticPr fontId="1" type="noConversion"/>
  </si>
  <si>
    <t>案例介绍</t>
    <phoneticPr fontId="1" type="noConversion"/>
  </si>
  <si>
    <t>=$C$61+($C$65-$C$61)*ROWS($B$62:B63)/4</t>
    <phoneticPr fontId="1" type="noConversion"/>
  </si>
  <si>
    <t>’=IF(COLUMNS($H$71:H$71)&lt;=ROWS($B$73:$B74),
$C$9*@INDEX($G$73:$G$80,COLUMNS($H$71:H$71),1)*H$70*(@INDEX($E$73:$E$80,COLUMNS($H$71:H$71),1)/360-VLOOKUP($B74,$B$59:$C$65,2,FALSE)/365),
0)</t>
    <phoneticPr fontId="1" type="noConversion"/>
  </si>
  <si>
    <t>通过线性差值法计算出各个期间浮动利率中的值</t>
    <phoneticPr fontId="1" type="noConversion"/>
  </si>
  <si>
    <t>最后再更具新的预期的浮动利率的值，以及相应的更新的折现因子对IRS进行估值</t>
    <phoneticPr fontId="1" type="noConversion"/>
  </si>
  <si>
    <t>PV(Fixed) = PV(Float)</t>
    <phoneticPr fontId="1" type="noConversion"/>
  </si>
  <si>
    <t>二、如果需要折现的期限很长，且市场中的产品付息周期小于折现期限的情况下（Bootstrapping）</t>
    <phoneticPr fontId="1" type="noConversion"/>
  </si>
  <si>
    <t xml:space="preserve"> </t>
    <phoneticPr fontId="1" type="noConversion"/>
  </si>
  <si>
    <r>
      <t>IRS</t>
    </r>
    <r>
      <rPr>
        <vertAlign val="subscript"/>
        <sz val="11"/>
        <color theme="1"/>
        <rFont val="等线"/>
        <family val="3"/>
        <charset val="134"/>
        <scheme val="minor"/>
      </rPr>
      <t>Shibor3M</t>
    </r>
    <r>
      <rPr>
        <sz val="11"/>
        <color theme="1"/>
        <rFont val="等线"/>
        <family val="2"/>
        <charset val="134"/>
        <scheme val="minor"/>
      </rPr>
      <t>- 6M</t>
    </r>
    <phoneticPr fontId="1" type="noConversion"/>
  </si>
  <si>
    <r>
      <t>IRS</t>
    </r>
    <r>
      <rPr>
        <vertAlign val="subscript"/>
        <sz val="11"/>
        <color theme="1"/>
        <rFont val="等线"/>
        <family val="3"/>
        <charset val="134"/>
        <scheme val="minor"/>
      </rPr>
      <t>Shibor3M</t>
    </r>
    <r>
      <rPr>
        <sz val="11"/>
        <color theme="1"/>
        <rFont val="等线"/>
        <family val="2"/>
        <charset val="134"/>
        <scheme val="minor"/>
      </rPr>
      <t>- 1Y</t>
    </r>
    <phoneticPr fontId="1" type="noConversion"/>
  </si>
  <si>
    <t>产品</t>
    <phoneticPr fontId="1" type="noConversion"/>
  </si>
  <si>
    <r>
      <t>IRS</t>
    </r>
    <r>
      <rPr>
        <vertAlign val="subscript"/>
        <sz val="11"/>
        <color theme="1"/>
        <rFont val="等线"/>
        <family val="3"/>
        <charset val="134"/>
        <scheme val="minor"/>
      </rPr>
      <t>Shibor3M</t>
    </r>
    <r>
      <rPr>
        <sz val="11"/>
        <color theme="1"/>
        <rFont val="等线"/>
        <family val="2"/>
        <charset val="134"/>
        <scheme val="minor"/>
      </rPr>
      <t>- 9M</t>
    </r>
    <phoneticPr fontId="1" type="noConversion"/>
  </si>
  <si>
    <t>利率</t>
    <phoneticPr fontId="1" type="noConversion"/>
  </si>
  <si>
    <t>月数</t>
    <phoneticPr fontId="1" type="noConversion"/>
  </si>
  <si>
    <t>前言及书籍推荐</t>
  </si>
  <si>
    <t>什么是IRS</t>
  </si>
  <si>
    <t>IRS定价</t>
  </si>
  <si>
    <t>如何计算贴现率</t>
  </si>
  <si>
    <t>差值法</t>
  </si>
  <si>
    <t>合约估值</t>
  </si>
  <si>
    <t>估值运算案例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</si>
</sst>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.0000%"/>
    <numFmt numFmtId="177" formatCode="yyyy\-mm\-dd"/>
    <numFmt numFmtId="178" formatCode="0.000000%"/>
    <numFmt numFmtId="179" formatCode="#,##0&quot;M&quot;"/>
    <numFmt numFmtId="180" formatCode="0.0000_ "/>
    <numFmt numFmtId="181" formatCode="&quot;利息支付日&quot;"/>
  </numFmts>
  <fonts count="1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1"/>
      <color theme="0"/>
      <name val="等线"/>
      <family val="2"/>
      <scheme val="minor"/>
    </font>
    <font>
      <b/>
      <sz val="25"/>
      <color theme="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等线"/>
      <family val="2"/>
      <scheme val="minor"/>
    </font>
    <font>
      <b/>
      <sz val="11"/>
      <color theme="1"/>
      <name val="等线"/>
      <family val="2"/>
      <scheme val="minor"/>
    </font>
    <font>
      <u/>
      <sz val="11"/>
      <color theme="10"/>
      <name val="宋体"/>
      <family val="1"/>
      <charset val="134"/>
    </font>
    <font>
      <sz val="11"/>
      <color theme="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b/>
      <sz val="10"/>
      <color theme="0"/>
      <name val="等线"/>
      <family val="2"/>
      <scheme val="minor"/>
    </font>
    <font>
      <b/>
      <sz val="10"/>
      <color theme="0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vertAlign val="subscript"/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0" fontId="0" fillId="0" borderId="0" xfId="0" applyNumberFormat="1">
      <alignment vertical="center"/>
    </xf>
    <xf numFmtId="0" fontId="2" fillId="0" borderId="0" xfId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10" fontId="0" fillId="0" borderId="1" xfId="0" applyNumberFormat="1" applyBorder="1">
      <alignment vertical="center"/>
    </xf>
    <xf numFmtId="4" fontId="0" fillId="0" borderId="1" xfId="0" applyNumberFormat="1" applyBorder="1">
      <alignment vertical="center"/>
    </xf>
    <xf numFmtId="4" fontId="0" fillId="3" borderId="0" xfId="0" applyNumberFormat="1" applyFill="1">
      <alignment vertical="center"/>
    </xf>
    <xf numFmtId="3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0" fontId="4" fillId="2" borderId="0" xfId="0" applyFont="1" applyFill="1" applyAlignment="1">
      <alignment horizontal="centerContinuous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76" fontId="0" fillId="4" borderId="1" xfId="0" applyNumberFormat="1" applyFill="1" applyBorder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left" vertical="center" indent="1"/>
    </xf>
    <xf numFmtId="0" fontId="2" fillId="0" borderId="0" xfId="1" applyAlignment="1">
      <alignment horizontal="center" vertical="center" wrapText="1"/>
    </xf>
    <xf numFmtId="0" fontId="0" fillId="0" borderId="0" xfId="0" applyAlignment="1">
      <alignment horizontal="center" vertical="center"/>
    </xf>
    <xf numFmtId="177" fontId="0" fillId="0" borderId="0" xfId="0" applyNumberFormat="1">
      <alignment vertical="center"/>
    </xf>
    <xf numFmtId="3" fontId="0" fillId="0" borderId="0" xfId="0" applyNumberFormat="1">
      <alignment vertical="center"/>
    </xf>
    <xf numFmtId="0" fontId="6" fillId="2" borderId="0" xfId="0" applyFont="1" applyFill="1" applyAlignment="1">
      <alignment horizontal="centerContinuous" vertical="center"/>
    </xf>
    <xf numFmtId="177" fontId="0" fillId="0" borderId="1" xfId="0" applyNumberFormat="1" applyBorder="1">
      <alignment vertical="center"/>
    </xf>
    <xf numFmtId="177" fontId="0" fillId="3" borderId="1" xfId="0" applyNumberFormat="1" applyFill="1" applyBorder="1">
      <alignment vertical="center"/>
    </xf>
    <xf numFmtId="178" fontId="0" fillId="0" borderId="0" xfId="0" applyNumberFormat="1">
      <alignment vertical="center"/>
    </xf>
    <xf numFmtId="0" fontId="5" fillId="0" borderId="1" xfId="0" applyFont="1" applyBorder="1" applyAlignment="1">
      <alignment horizontal="center" vertical="center"/>
    </xf>
    <xf numFmtId="178" fontId="0" fillId="0" borderId="1" xfId="0" applyNumberFormat="1" applyBorder="1">
      <alignment vertical="center"/>
    </xf>
    <xf numFmtId="179" fontId="0" fillId="0" borderId="1" xfId="0" applyNumberFormat="1" applyBorder="1" applyAlignment="1">
      <alignment horizontal="center" vertical="center"/>
    </xf>
    <xf numFmtId="0" fontId="8" fillId="0" borderId="1" xfId="0" applyFont="1" applyBorder="1">
      <alignment vertical="center"/>
    </xf>
    <xf numFmtId="176" fontId="0" fillId="3" borderId="1" xfId="0" applyNumberFormat="1" applyFill="1" applyBorder="1">
      <alignment vertical="center"/>
    </xf>
    <xf numFmtId="180" fontId="0" fillId="3" borderId="1" xfId="0" applyNumberFormat="1" applyFill="1" applyBorder="1">
      <alignment vertical="center"/>
    </xf>
    <xf numFmtId="4" fontId="0" fillId="3" borderId="1" xfId="0" applyNumberFormat="1" applyFill="1" applyBorder="1">
      <alignment vertical="center"/>
    </xf>
    <xf numFmtId="177" fontId="0" fillId="5" borderId="1" xfId="0" applyNumberFormat="1" applyFill="1" applyBorder="1">
      <alignment vertical="center"/>
    </xf>
    <xf numFmtId="3" fontId="0" fillId="3" borderId="1" xfId="0" applyNumberFormat="1" applyFill="1" applyBorder="1">
      <alignment vertical="center"/>
    </xf>
    <xf numFmtId="14" fontId="0" fillId="0" borderId="0" xfId="0" applyNumberFormat="1">
      <alignment vertical="center"/>
    </xf>
    <xf numFmtId="3" fontId="8" fillId="0" borderId="0" xfId="0" applyNumberFormat="1" applyFont="1">
      <alignment vertical="center"/>
    </xf>
    <xf numFmtId="0" fontId="7" fillId="2" borderId="0" xfId="0" applyFont="1" applyFill="1" applyAlignment="1">
      <alignment horizontal="centerContinuous" vertical="center"/>
    </xf>
    <xf numFmtId="181" fontId="7" fillId="2" borderId="0" xfId="0" applyNumberFormat="1" applyFont="1" applyFill="1" applyAlignment="1">
      <alignment horizontal="centerContinuous" vertical="center"/>
    </xf>
    <xf numFmtId="0" fontId="9" fillId="0" borderId="0" xfId="1" applyFont="1" applyAlignment="1">
      <alignment vertical="center" wrapText="1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left" vertical="center" indent="1"/>
    </xf>
    <xf numFmtId="0" fontId="12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0" fillId="0" borderId="0" xfId="0" quotePrefix="1">
      <alignment vertical="center"/>
    </xf>
    <xf numFmtId="0" fontId="14" fillId="2" borderId="0" xfId="0" applyFont="1" applyFill="1" applyAlignment="1">
      <alignment horizontal="centerContinuous" vertical="center"/>
    </xf>
    <xf numFmtId="176" fontId="0" fillId="0" borderId="0" xfId="0" quotePrefix="1" applyNumberFormat="1">
      <alignment vertical="center"/>
    </xf>
    <xf numFmtId="0" fontId="0" fillId="0" borderId="1" xfId="0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0</xdr:rowOff>
    </xdr:from>
    <xdr:to>
      <xdr:col>6</xdr:col>
      <xdr:colOff>188068</xdr:colOff>
      <xdr:row>13</xdr:row>
      <xdr:rowOff>36620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F19CD96-9AE0-42D4-8C1B-1BFEF5050E0B}"/>
            </a:ext>
          </a:extLst>
        </xdr:cNvPr>
        <xdr:cNvSpPr txBox="1"/>
      </xdr:nvSpPr>
      <xdr:spPr>
        <a:xfrm>
          <a:off x="100519" y="1634247"/>
          <a:ext cx="4980562" cy="76295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/>
          <a:r>
            <a:rPr lang="zh-CN" altLang="en-US" sz="16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手把手教你用</a:t>
          </a:r>
          <a:r>
            <a:rPr lang="en-US" altLang="zh-CN" sz="16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Excel</a:t>
          </a:r>
          <a:r>
            <a:rPr lang="zh-CN" altLang="en-US" sz="16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进行</a:t>
          </a:r>
          <a:r>
            <a:rPr lang="en-US" altLang="zh-CN" sz="16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IRS</a:t>
          </a:r>
          <a:r>
            <a:rPr lang="zh-CN" altLang="en-US" sz="16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（利率互换）定价与估值</a:t>
          </a:r>
          <a:endParaRPr lang="zh-CN" altLang="en-US" sz="1600" b="0">
            <a:effectLst/>
          </a:endParaRPr>
        </a:p>
        <a:p>
          <a:pPr rtl="0"/>
          <a:r>
            <a:rPr lang="zh-CN" altLang="en-US" sz="16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方法论详解，以及真实案例介绍</a:t>
          </a:r>
          <a:endParaRPr lang="zh-CN" altLang="en-US" sz="1600" b="0">
            <a:effectLst/>
          </a:endParaRPr>
        </a:p>
        <a:p>
          <a:br>
            <a:rPr lang="zh-CN" altLang="en-US" sz="1600"/>
          </a:br>
          <a:endParaRPr lang="zh-CN" altLang="en-US" sz="16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6</xdr:col>
      <xdr:colOff>228600</xdr:colOff>
      <xdr:row>25</xdr:row>
      <xdr:rowOff>85410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922B961-4CA8-E724-6AE0-40A16C1BB3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5260"/>
          <a:ext cx="3276600" cy="4431740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35168</xdr:colOff>
      <xdr:row>1</xdr:row>
      <xdr:rowOff>1</xdr:rowOff>
    </xdr:from>
    <xdr:to>
      <xdr:col>14</xdr:col>
      <xdr:colOff>556845</xdr:colOff>
      <xdr:row>25</xdr:row>
      <xdr:rowOff>99647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ECBCF6C-62FB-0F9D-20A4-FA423FAD4271}"/>
            </a:ext>
          </a:extLst>
        </xdr:cNvPr>
        <xdr:cNvSpPr txBox="1"/>
      </xdr:nvSpPr>
      <xdr:spPr>
        <a:xfrm>
          <a:off x="4302368" y="181709"/>
          <a:ext cx="4788877" cy="44606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/>
          <a:r>
            <a:rPr lang="zh-CN" alt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优点：</a:t>
          </a:r>
          <a:endParaRPr lang="zh-CN" altLang="en-US" b="1">
            <a:effectLst/>
          </a:endParaRPr>
        </a:p>
        <a:p>
          <a:pPr rtl="0" fontAlgn="base"/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非常接地气，刨去了课本中的知识点，讲了很多不同种类金融机构对该种产品的运用方式。</a:t>
          </a:r>
        </a:p>
        <a:p>
          <a:pPr rtl="0" fontAlgn="base"/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介绍了国内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IRS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市场的发展历史，以及和国外操作的不同点。</a:t>
          </a:r>
        </a:p>
        <a:p>
          <a:pPr rtl="0" fontAlgn="base"/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让我知道了很多以前不知道的产品，包括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SPS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single period swap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），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CMS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等在国外比较主流的产品。</a:t>
          </a:r>
        </a:p>
        <a:p>
          <a:pPr rtl="0" fontAlgn="base"/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在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IRS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定价估值基础内容介绍的时候，通过一个鲜明的案例，和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Excel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表格的方式，教大家如何进行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IRS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定价、估值的计算。</a:t>
          </a:r>
          <a:endParaRPr lang="en-US" altLang="zh-CN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fontAlgn="base"/>
          <a:endParaRPr lang="en-US" altLang="zh-CN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fontAlgn="base"/>
          <a:endParaRPr lang="en-US" altLang="zh-CN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/>
          <a:r>
            <a:rPr lang="zh-CN" alt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缺点：</a:t>
          </a:r>
          <a:endParaRPr lang="zh-CN" altLang="en-US" b="1">
            <a:effectLst/>
          </a:endParaRPr>
        </a:p>
        <a:p>
          <a:pPr rtl="0" fontAlgn="base"/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虽然作者想通过一个讲故事的方式，让大家生动有趣地理解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IRS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，不让这部书太枯燥。但是对于比较专业的读者来说，显得不严肃，且故事本身感觉有点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Low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</a:t>
          </a:r>
          <a:endParaRPr lang="en-US" altLang="zh-CN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fontAlgn="base"/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这本书涉及的话题其实挺广的，但是由于篇幅以及带有一定的故事性，所以对内容的深度做了一定裁剪，所以读了之后感觉只了解了一个大概。如果后面关于期差、基差、冲销、各种策略，以及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CMS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等复杂产品的内容如果可以像第一章那样通过真实的案例，带大家用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Excel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来算一遍的话，感觉学习的效果会更加好，而让读者读完之后仅限于一个抽闲的概念当中。</a:t>
          </a:r>
          <a:endParaRPr lang="en-US" altLang="zh-CN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fontAlgn="base"/>
          <a:endParaRPr lang="en-US" altLang="zh-CN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fontAlgn="base"/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不过，大家想大致了解一下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IRS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的基础内容、国内产品发展的历史、行业的主流操作方式，以及一些比较复杂的策略和概念的话，这本书还是很推荐的，比较好地拓展了我们的视野。</a:t>
          </a:r>
        </a:p>
        <a:p>
          <a:pPr rtl="0" fontAlgn="base"/>
          <a:endParaRPr lang="zh-CN" altLang="en-US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</xdr:row>
      <xdr:rowOff>137030</xdr:rowOff>
    </xdr:from>
    <xdr:to>
      <xdr:col>11</xdr:col>
      <xdr:colOff>140970</xdr:colOff>
      <xdr:row>26</xdr:row>
      <xdr:rowOff>59186</xdr:rowOff>
    </xdr:to>
    <xdr:grpSp>
      <xdr:nvGrpSpPr>
        <xdr:cNvPr id="19" name="组合 18">
          <a:extLst>
            <a:ext uri="{FF2B5EF4-FFF2-40B4-BE49-F238E27FC236}">
              <a16:creationId xmlns:a16="http://schemas.microsoft.com/office/drawing/2014/main" id="{AC40E4B3-A8DF-FC72-D0FF-9758DC29E386}"/>
            </a:ext>
          </a:extLst>
        </xdr:cNvPr>
        <xdr:cNvGrpSpPr/>
      </xdr:nvGrpSpPr>
      <xdr:grpSpPr>
        <a:xfrm>
          <a:off x="404648" y="1612288"/>
          <a:ext cx="7027151" cy="3232915"/>
          <a:chOff x="404191" y="1621273"/>
          <a:chExt cx="7032101" cy="3261704"/>
        </a:xfrm>
      </xdr:grpSpPr>
      <xdr:cxnSp macro="">
        <xdr:nvCxnSpPr>
          <xdr:cNvPr id="3" name="Straight Arrow Connector 2">
            <a:extLst>
              <a:ext uri="{FF2B5EF4-FFF2-40B4-BE49-F238E27FC236}">
                <a16:creationId xmlns:a16="http://schemas.microsoft.com/office/drawing/2014/main" id="{A509890B-9B50-757C-6427-65A2E2262E49}"/>
              </a:ext>
            </a:extLst>
          </xdr:cNvPr>
          <xdr:cNvCxnSpPr/>
        </xdr:nvCxnSpPr>
        <xdr:spPr>
          <a:xfrm>
            <a:off x="1002361" y="2864872"/>
            <a:ext cx="6433931" cy="0"/>
          </a:xfrm>
          <a:prstGeom prst="straightConnector1">
            <a:avLst/>
          </a:prstGeom>
          <a:ln w="127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Straight Arrow Connector 4">
            <a:extLst>
              <a:ext uri="{FF2B5EF4-FFF2-40B4-BE49-F238E27FC236}">
                <a16:creationId xmlns:a16="http://schemas.microsoft.com/office/drawing/2014/main" id="{CF7E5158-F1B7-887F-7E2E-4DAE3EB88E07}"/>
              </a:ext>
            </a:extLst>
          </xdr:cNvPr>
          <xdr:cNvCxnSpPr/>
        </xdr:nvCxnSpPr>
        <xdr:spPr>
          <a:xfrm flipV="1">
            <a:off x="2081502" y="1988654"/>
            <a:ext cx="0" cy="8705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Straight Arrow Connector 8">
            <a:extLst>
              <a:ext uri="{FF2B5EF4-FFF2-40B4-BE49-F238E27FC236}">
                <a16:creationId xmlns:a16="http://schemas.microsoft.com/office/drawing/2014/main" id="{C1F37561-5FD0-6EBA-D3D1-37EA889FB90F}"/>
              </a:ext>
            </a:extLst>
          </xdr:cNvPr>
          <xdr:cNvCxnSpPr/>
        </xdr:nvCxnSpPr>
        <xdr:spPr>
          <a:xfrm flipV="1">
            <a:off x="3408293" y="1975319"/>
            <a:ext cx="0" cy="87812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Straight Arrow Connector 9">
            <a:extLst>
              <a:ext uri="{FF2B5EF4-FFF2-40B4-BE49-F238E27FC236}">
                <a16:creationId xmlns:a16="http://schemas.microsoft.com/office/drawing/2014/main" id="{E52EE5F9-5453-684D-CE02-032F02A90200}"/>
              </a:ext>
            </a:extLst>
          </xdr:cNvPr>
          <xdr:cNvCxnSpPr/>
        </xdr:nvCxnSpPr>
        <xdr:spPr>
          <a:xfrm flipV="1">
            <a:off x="4729370" y="1969604"/>
            <a:ext cx="0" cy="87812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Straight Arrow Connector 10">
            <a:extLst>
              <a:ext uri="{FF2B5EF4-FFF2-40B4-BE49-F238E27FC236}">
                <a16:creationId xmlns:a16="http://schemas.microsoft.com/office/drawing/2014/main" id="{497BF5FE-E653-6FC3-1059-B2E541D7AB0D}"/>
              </a:ext>
            </a:extLst>
          </xdr:cNvPr>
          <xdr:cNvCxnSpPr/>
        </xdr:nvCxnSpPr>
        <xdr:spPr>
          <a:xfrm flipV="1">
            <a:off x="6058066" y="1988654"/>
            <a:ext cx="0" cy="8705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Straight Arrow Connector 11">
            <a:extLst>
              <a:ext uri="{FF2B5EF4-FFF2-40B4-BE49-F238E27FC236}">
                <a16:creationId xmlns:a16="http://schemas.microsoft.com/office/drawing/2014/main" id="{2225F843-CF17-51B6-E32F-2A23990E50CE}"/>
              </a:ext>
            </a:extLst>
          </xdr:cNvPr>
          <xdr:cNvCxnSpPr/>
        </xdr:nvCxnSpPr>
        <xdr:spPr>
          <a:xfrm>
            <a:off x="2081502" y="2864872"/>
            <a:ext cx="0" cy="646126"/>
          </a:xfrm>
          <a:prstGeom prst="straightConnector1">
            <a:avLst/>
          </a:prstGeom>
          <a:ln>
            <a:solidFill>
              <a:schemeClr val="accent1"/>
            </a:solidFill>
            <a:prstDash val="dashDot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Straight Arrow Connector 13">
            <a:extLst>
              <a:ext uri="{FF2B5EF4-FFF2-40B4-BE49-F238E27FC236}">
                <a16:creationId xmlns:a16="http://schemas.microsoft.com/office/drawing/2014/main" id="{11EF3B96-EDC1-C5C2-90D1-E059C0D48719}"/>
              </a:ext>
            </a:extLst>
          </xdr:cNvPr>
          <xdr:cNvCxnSpPr/>
        </xdr:nvCxnSpPr>
        <xdr:spPr>
          <a:xfrm>
            <a:off x="3408293" y="2885827"/>
            <a:ext cx="0" cy="900982"/>
          </a:xfrm>
          <a:prstGeom prst="straightConnector1">
            <a:avLst/>
          </a:prstGeom>
          <a:ln>
            <a:solidFill>
              <a:schemeClr val="accent1"/>
            </a:solidFill>
            <a:prstDash val="dashDot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Straight Arrow Connector 14">
            <a:extLst>
              <a:ext uri="{FF2B5EF4-FFF2-40B4-BE49-F238E27FC236}">
                <a16:creationId xmlns:a16="http://schemas.microsoft.com/office/drawing/2014/main" id="{6F059825-11DA-669F-1D78-11A3581FD649}"/>
              </a:ext>
            </a:extLst>
          </xdr:cNvPr>
          <xdr:cNvCxnSpPr/>
        </xdr:nvCxnSpPr>
        <xdr:spPr>
          <a:xfrm>
            <a:off x="4729370" y="2897257"/>
            <a:ext cx="0" cy="1228228"/>
          </a:xfrm>
          <a:prstGeom prst="straightConnector1">
            <a:avLst/>
          </a:prstGeom>
          <a:ln>
            <a:solidFill>
              <a:schemeClr val="accent1"/>
            </a:solidFill>
            <a:prstDash val="dashDot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Straight Arrow Connector 15">
            <a:extLst>
              <a:ext uri="{FF2B5EF4-FFF2-40B4-BE49-F238E27FC236}">
                <a16:creationId xmlns:a16="http://schemas.microsoft.com/office/drawing/2014/main" id="{96513CAA-B0B3-FC24-9F59-5B6C2E8EC374}"/>
              </a:ext>
            </a:extLst>
          </xdr:cNvPr>
          <xdr:cNvCxnSpPr/>
        </xdr:nvCxnSpPr>
        <xdr:spPr>
          <a:xfrm>
            <a:off x="6058066" y="2916307"/>
            <a:ext cx="0" cy="1593573"/>
          </a:xfrm>
          <a:prstGeom prst="straightConnector1">
            <a:avLst/>
          </a:prstGeom>
          <a:ln>
            <a:solidFill>
              <a:schemeClr val="accent1"/>
            </a:solidFill>
            <a:prstDash val="dashDot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" name="TextBox 20">
            <a:extLst>
              <a:ext uri="{FF2B5EF4-FFF2-40B4-BE49-F238E27FC236}">
                <a16:creationId xmlns:a16="http://schemas.microsoft.com/office/drawing/2014/main" id="{14590BF4-44C7-E4AF-EED2-8C490A186183}"/>
              </a:ext>
            </a:extLst>
          </xdr:cNvPr>
          <xdr:cNvSpPr txBox="1"/>
        </xdr:nvSpPr>
        <xdr:spPr>
          <a:xfrm>
            <a:off x="404191" y="2234970"/>
            <a:ext cx="873898" cy="3188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100" b="1"/>
              <a:t>固定利率</a:t>
            </a:r>
          </a:p>
        </xdr:txBody>
      </xdr:sp>
      <xdr:sp macro="" textlink="">
        <xdr:nvSpPr>
          <xdr:cNvPr id="22" name="TextBox 21">
            <a:extLst>
              <a:ext uri="{FF2B5EF4-FFF2-40B4-BE49-F238E27FC236}">
                <a16:creationId xmlns:a16="http://schemas.microsoft.com/office/drawing/2014/main" id="{97D69CBC-4DDD-620F-9018-FFC72C65ED62}"/>
              </a:ext>
            </a:extLst>
          </xdr:cNvPr>
          <xdr:cNvSpPr txBox="1"/>
        </xdr:nvSpPr>
        <xdr:spPr>
          <a:xfrm>
            <a:off x="404191" y="3102099"/>
            <a:ext cx="873898" cy="31962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100" b="1"/>
              <a:t>浮动利率</a:t>
            </a:r>
          </a:p>
        </xdr:txBody>
      </xdr:sp>
      <xdr:sp macro="" textlink="">
        <xdr:nvSpPr>
          <xdr:cNvPr id="23" name="TextBox 22">
            <a:extLst>
              <a:ext uri="{FF2B5EF4-FFF2-40B4-BE49-F238E27FC236}">
                <a16:creationId xmlns:a16="http://schemas.microsoft.com/office/drawing/2014/main" id="{C61DBE05-486A-4CB9-B6D3-F0BDD653459C}"/>
              </a:ext>
            </a:extLst>
          </xdr:cNvPr>
          <xdr:cNvSpPr txBox="1"/>
        </xdr:nvSpPr>
        <xdr:spPr>
          <a:xfrm>
            <a:off x="1620727" y="1621273"/>
            <a:ext cx="953411" cy="32146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CN" sz="1100" b="1"/>
              <a:t>X%</a:t>
            </a:r>
            <a:endParaRPr lang="zh-CN" altLang="en-US" sz="1100" b="1"/>
          </a:p>
        </xdr:txBody>
      </xdr:sp>
      <xdr:sp macro="" textlink="">
        <xdr:nvSpPr>
          <xdr:cNvPr id="24" name="TextBox 23">
            <a:extLst>
              <a:ext uri="{FF2B5EF4-FFF2-40B4-BE49-F238E27FC236}">
                <a16:creationId xmlns:a16="http://schemas.microsoft.com/office/drawing/2014/main" id="{F27D3610-0F00-8805-4D01-12AA0A4AF396}"/>
              </a:ext>
            </a:extLst>
          </xdr:cNvPr>
          <xdr:cNvSpPr txBox="1"/>
        </xdr:nvSpPr>
        <xdr:spPr>
          <a:xfrm>
            <a:off x="2932081" y="1624623"/>
            <a:ext cx="953412" cy="32908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CN" sz="1100" b="1"/>
              <a:t>X%</a:t>
            </a:r>
            <a:endParaRPr lang="zh-CN" altLang="en-US" sz="1100" b="1"/>
          </a:p>
        </xdr:txBody>
      </xdr:sp>
      <xdr:sp macro="" textlink="">
        <xdr:nvSpPr>
          <xdr:cNvPr id="25" name="TextBox 24">
            <a:extLst>
              <a:ext uri="{FF2B5EF4-FFF2-40B4-BE49-F238E27FC236}">
                <a16:creationId xmlns:a16="http://schemas.microsoft.com/office/drawing/2014/main" id="{B8F89169-4A7D-0F25-FCE9-444C816E201F}"/>
              </a:ext>
            </a:extLst>
          </xdr:cNvPr>
          <xdr:cNvSpPr txBox="1"/>
        </xdr:nvSpPr>
        <xdr:spPr>
          <a:xfrm>
            <a:off x="4252961" y="1629878"/>
            <a:ext cx="866278" cy="32908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CN" sz="1100" b="1"/>
              <a:t>X%</a:t>
            </a:r>
            <a:endParaRPr lang="zh-CN" altLang="en-US" sz="1100" b="1"/>
          </a:p>
        </xdr:txBody>
      </xdr:sp>
      <xdr:sp macro="" textlink="">
        <xdr:nvSpPr>
          <xdr:cNvPr id="26" name="TextBox 25">
            <a:extLst>
              <a:ext uri="{FF2B5EF4-FFF2-40B4-BE49-F238E27FC236}">
                <a16:creationId xmlns:a16="http://schemas.microsoft.com/office/drawing/2014/main" id="{5CBFDF1C-9492-DC23-33BD-6D791B0D543F}"/>
              </a:ext>
            </a:extLst>
          </xdr:cNvPr>
          <xdr:cNvSpPr txBox="1"/>
        </xdr:nvSpPr>
        <xdr:spPr>
          <a:xfrm>
            <a:off x="5566220" y="1633228"/>
            <a:ext cx="871993" cy="32908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CN" sz="1100" b="1"/>
              <a:t>X%</a:t>
            </a:r>
            <a:endParaRPr lang="zh-CN" altLang="en-US" sz="1100" b="1"/>
          </a:p>
        </xdr:txBody>
      </xdr:sp>
      <xdr:sp macro="" textlink="">
        <xdr:nvSpPr>
          <xdr:cNvPr id="2" name="TextBox 22">
            <a:extLst>
              <a:ext uri="{FF2B5EF4-FFF2-40B4-BE49-F238E27FC236}">
                <a16:creationId xmlns:a16="http://schemas.microsoft.com/office/drawing/2014/main" id="{F862416A-1473-29A0-3067-A48C6E73DFDC}"/>
              </a:ext>
            </a:extLst>
          </xdr:cNvPr>
          <xdr:cNvSpPr txBox="1"/>
        </xdr:nvSpPr>
        <xdr:spPr>
          <a:xfrm>
            <a:off x="1619282" y="3634386"/>
            <a:ext cx="955316" cy="32527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CN" sz="1100" b="1"/>
              <a:t>8%</a:t>
            </a:r>
            <a:endParaRPr lang="zh-CN" altLang="en-US" sz="1100" b="1"/>
          </a:p>
        </xdr:txBody>
      </xdr:sp>
      <xdr:sp macro="" textlink="">
        <xdr:nvSpPr>
          <xdr:cNvPr id="4" name="TextBox 22">
            <a:extLst>
              <a:ext uri="{FF2B5EF4-FFF2-40B4-BE49-F238E27FC236}">
                <a16:creationId xmlns:a16="http://schemas.microsoft.com/office/drawing/2014/main" id="{A40D85D1-921B-B2FB-28C7-D09C378081ED}"/>
              </a:ext>
            </a:extLst>
          </xdr:cNvPr>
          <xdr:cNvSpPr txBox="1"/>
        </xdr:nvSpPr>
        <xdr:spPr>
          <a:xfrm>
            <a:off x="2950671" y="3903694"/>
            <a:ext cx="955316" cy="3274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CN" sz="1100" b="1"/>
              <a:t>9%</a:t>
            </a:r>
            <a:endParaRPr lang="zh-CN" altLang="en-US" sz="1100" b="1"/>
          </a:p>
        </xdr:txBody>
      </xdr:sp>
      <xdr:sp macro="" textlink="">
        <xdr:nvSpPr>
          <xdr:cNvPr id="6" name="TextBox 22">
            <a:extLst>
              <a:ext uri="{FF2B5EF4-FFF2-40B4-BE49-F238E27FC236}">
                <a16:creationId xmlns:a16="http://schemas.microsoft.com/office/drawing/2014/main" id="{C2175535-5BEE-35A0-29CE-37E4E5447582}"/>
              </a:ext>
            </a:extLst>
          </xdr:cNvPr>
          <xdr:cNvSpPr txBox="1"/>
        </xdr:nvSpPr>
        <xdr:spPr>
          <a:xfrm>
            <a:off x="4261040" y="4222510"/>
            <a:ext cx="954631" cy="33098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CN" sz="1100" b="1"/>
              <a:t>10%</a:t>
            </a:r>
            <a:endParaRPr lang="zh-CN" altLang="en-US" sz="1100" b="1"/>
          </a:p>
        </xdr:txBody>
      </xdr:sp>
      <xdr:sp macro="" textlink="">
        <xdr:nvSpPr>
          <xdr:cNvPr id="7" name="TextBox 22">
            <a:extLst>
              <a:ext uri="{FF2B5EF4-FFF2-40B4-BE49-F238E27FC236}">
                <a16:creationId xmlns:a16="http://schemas.microsoft.com/office/drawing/2014/main" id="{899E6707-81B8-2781-57BF-FF3428C3FD17}"/>
              </a:ext>
            </a:extLst>
          </xdr:cNvPr>
          <xdr:cNvSpPr txBox="1"/>
        </xdr:nvSpPr>
        <xdr:spPr>
          <a:xfrm>
            <a:off x="5612991" y="4551988"/>
            <a:ext cx="956536" cy="33098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CN" sz="1100" b="1"/>
              <a:t>11%</a:t>
            </a:r>
            <a:endParaRPr lang="zh-CN" altLang="en-US" sz="1100" b="1"/>
          </a:p>
        </xdr:txBody>
      </xdr:sp>
      <xdr:sp macro="" textlink="">
        <xdr:nvSpPr>
          <xdr:cNvPr id="8" name="TextBox 22">
            <a:extLst>
              <a:ext uri="{FF2B5EF4-FFF2-40B4-BE49-F238E27FC236}">
                <a16:creationId xmlns:a16="http://schemas.microsoft.com/office/drawing/2014/main" id="{693CE1A2-340F-7540-6C18-F311DED13140}"/>
              </a:ext>
            </a:extLst>
          </xdr:cNvPr>
          <xdr:cNvSpPr txBox="1"/>
        </xdr:nvSpPr>
        <xdr:spPr>
          <a:xfrm>
            <a:off x="1901437" y="2558598"/>
            <a:ext cx="950098" cy="32527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CN" sz="1100" b="1"/>
              <a:t>3M</a:t>
            </a:r>
            <a:endParaRPr lang="zh-CN" altLang="en-US" sz="1100" b="1"/>
          </a:p>
        </xdr:txBody>
      </xdr:sp>
      <xdr:sp macro="" textlink="">
        <xdr:nvSpPr>
          <xdr:cNvPr id="13" name="TextBox 22">
            <a:extLst>
              <a:ext uri="{FF2B5EF4-FFF2-40B4-BE49-F238E27FC236}">
                <a16:creationId xmlns:a16="http://schemas.microsoft.com/office/drawing/2014/main" id="{D0E406C1-B726-E403-7E14-D8403998853B}"/>
              </a:ext>
            </a:extLst>
          </xdr:cNvPr>
          <xdr:cNvSpPr txBox="1"/>
        </xdr:nvSpPr>
        <xdr:spPr>
          <a:xfrm>
            <a:off x="3232623" y="2568270"/>
            <a:ext cx="948194" cy="32527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CN" sz="1100" b="1"/>
              <a:t>6M</a:t>
            </a:r>
            <a:endParaRPr lang="zh-CN" altLang="en-US" sz="1100" b="1"/>
          </a:p>
        </xdr:txBody>
      </xdr:sp>
      <xdr:sp macro="" textlink="">
        <xdr:nvSpPr>
          <xdr:cNvPr id="17" name="TextBox 22">
            <a:extLst>
              <a:ext uri="{FF2B5EF4-FFF2-40B4-BE49-F238E27FC236}">
                <a16:creationId xmlns:a16="http://schemas.microsoft.com/office/drawing/2014/main" id="{AD8C61C0-FC11-15A2-07BF-4DA872E7A811}"/>
              </a:ext>
            </a:extLst>
          </xdr:cNvPr>
          <xdr:cNvSpPr txBox="1"/>
        </xdr:nvSpPr>
        <xdr:spPr>
          <a:xfrm>
            <a:off x="4565715" y="2576037"/>
            <a:ext cx="950098" cy="32527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CN" sz="1100" b="1"/>
              <a:t>9M</a:t>
            </a:r>
            <a:endParaRPr lang="zh-CN" altLang="en-US" sz="1100" b="1"/>
          </a:p>
        </xdr:txBody>
      </xdr:sp>
      <xdr:sp macro="" textlink="">
        <xdr:nvSpPr>
          <xdr:cNvPr id="18" name="TextBox 22">
            <a:extLst>
              <a:ext uri="{FF2B5EF4-FFF2-40B4-BE49-F238E27FC236}">
                <a16:creationId xmlns:a16="http://schemas.microsoft.com/office/drawing/2014/main" id="{163AFDB9-08B6-FF23-B191-8E0FFE2A0652}"/>
              </a:ext>
            </a:extLst>
          </xdr:cNvPr>
          <xdr:cNvSpPr txBox="1"/>
        </xdr:nvSpPr>
        <xdr:spPr>
          <a:xfrm>
            <a:off x="5899303" y="2587614"/>
            <a:ext cx="947696" cy="31955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CN" sz="1100" b="1"/>
              <a:t>1Y</a:t>
            </a:r>
            <a:endParaRPr lang="zh-CN" altLang="en-US" sz="1100" b="1"/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29663</xdr:colOff>
      <xdr:row>11</xdr:row>
      <xdr:rowOff>149980</xdr:rowOff>
    </xdr:from>
    <xdr:to>
      <xdr:col>5</xdr:col>
      <xdr:colOff>0</xdr:colOff>
      <xdr:row>21</xdr:row>
      <xdr:rowOff>1044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A16C535-7BF1-C1A4-97AA-A321E30FFC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7674" y="2383729"/>
          <a:ext cx="3619229" cy="1662719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100385</xdr:colOff>
      <xdr:row>6</xdr:row>
      <xdr:rowOff>147679</xdr:rowOff>
    </xdr:from>
    <xdr:to>
      <xdr:col>5</xdr:col>
      <xdr:colOff>1014785</xdr:colOff>
      <xdr:row>15</xdr:row>
      <xdr:rowOff>111335</xdr:rowOff>
    </xdr:to>
    <xdr:grpSp>
      <xdr:nvGrpSpPr>
        <xdr:cNvPr id="17" name="组合 16">
          <a:extLst>
            <a:ext uri="{FF2B5EF4-FFF2-40B4-BE49-F238E27FC236}">
              <a16:creationId xmlns:a16="http://schemas.microsoft.com/office/drawing/2014/main" id="{5C1D63A5-640F-BC2C-AECE-6D79ED4126E7}"/>
            </a:ext>
          </a:extLst>
        </xdr:cNvPr>
        <xdr:cNvGrpSpPr/>
      </xdr:nvGrpSpPr>
      <xdr:grpSpPr>
        <a:xfrm>
          <a:off x="524321" y="1460664"/>
          <a:ext cx="4677507" cy="1599025"/>
          <a:chOff x="514018" y="1479522"/>
          <a:chExt cx="4399722" cy="1635366"/>
        </a:xfrm>
      </xdr:grpSpPr>
      <xdr:cxnSp macro="">
        <xdr:nvCxnSpPr>
          <xdr:cNvPr id="2" name="Straight Arrow Connector 2">
            <a:extLst>
              <a:ext uri="{FF2B5EF4-FFF2-40B4-BE49-F238E27FC236}">
                <a16:creationId xmlns:a16="http://schemas.microsoft.com/office/drawing/2014/main" id="{B00B2ACD-DDD9-4515-8311-510C8D3F0C70}"/>
              </a:ext>
            </a:extLst>
          </xdr:cNvPr>
          <xdr:cNvCxnSpPr/>
        </xdr:nvCxnSpPr>
        <xdr:spPr>
          <a:xfrm>
            <a:off x="514018" y="2753223"/>
            <a:ext cx="3004434" cy="0"/>
          </a:xfrm>
          <a:prstGeom prst="straightConnector1">
            <a:avLst/>
          </a:prstGeom>
          <a:ln w="127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" name="Straight Arrow Connector 10">
            <a:extLst>
              <a:ext uri="{FF2B5EF4-FFF2-40B4-BE49-F238E27FC236}">
                <a16:creationId xmlns:a16="http://schemas.microsoft.com/office/drawing/2014/main" id="{D4D4D4EB-6404-476F-8CBD-38542A2499F3}"/>
              </a:ext>
            </a:extLst>
          </xdr:cNvPr>
          <xdr:cNvCxnSpPr/>
        </xdr:nvCxnSpPr>
        <xdr:spPr>
          <a:xfrm flipV="1">
            <a:off x="3307411" y="1541062"/>
            <a:ext cx="0" cy="119890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" name="TextBox 22">
            <a:extLst>
              <a:ext uri="{FF2B5EF4-FFF2-40B4-BE49-F238E27FC236}">
                <a16:creationId xmlns:a16="http://schemas.microsoft.com/office/drawing/2014/main" id="{C91A8A1B-BDF6-4427-8D08-CF7B964DFA4A}"/>
              </a:ext>
            </a:extLst>
          </xdr:cNvPr>
          <xdr:cNvSpPr txBox="1"/>
        </xdr:nvSpPr>
        <xdr:spPr>
          <a:xfrm>
            <a:off x="2807557" y="2793424"/>
            <a:ext cx="950098" cy="32146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CN" sz="1100" b="1"/>
              <a:t>6M</a:t>
            </a:r>
            <a:endParaRPr lang="zh-CN" altLang="en-US" sz="1100" b="1"/>
          </a:p>
        </xdr:txBody>
      </xdr:sp>
      <xdr:cxnSp macro="">
        <xdr:nvCxnSpPr>
          <xdr:cNvPr id="7" name="Straight Arrow Connector 10">
            <a:extLst>
              <a:ext uri="{FF2B5EF4-FFF2-40B4-BE49-F238E27FC236}">
                <a16:creationId xmlns:a16="http://schemas.microsoft.com/office/drawing/2014/main" id="{240171A1-9F96-7D75-9A8E-A35A3E7F9FFD}"/>
              </a:ext>
            </a:extLst>
          </xdr:cNvPr>
          <xdr:cNvCxnSpPr/>
        </xdr:nvCxnSpPr>
        <xdr:spPr>
          <a:xfrm flipV="1">
            <a:off x="3222267" y="1893156"/>
            <a:ext cx="0" cy="86288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" name="TextBox 22">
            <a:extLst>
              <a:ext uri="{FF2B5EF4-FFF2-40B4-BE49-F238E27FC236}">
                <a16:creationId xmlns:a16="http://schemas.microsoft.com/office/drawing/2014/main" id="{364B6A70-771D-4087-9496-45FFCFD7C322}"/>
              </a:ext>
            </a:extLst>
          </xdr:cNvPr>
          <xdr:cNvSpPr txBox="1"/>
        </xdr:nvSpPr>
        <xdr:spPr>
          <a:xfrm>
            <a:off x="3404898" y="1479522"/>
            <a:ext cx="1508842" cy="32527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CN" sz="1100" b="1"/>
              <a:t>1 + 8.5% X </a:t>
            </a:r>
            <a:r>
              <a:rPr lang="zh-CN" altLang="en-US" sz="1100" b="1"/>
              <a:t>（</a:t>
            </a:r>
            <a:r>
              <a:rPr lang="en-US" altLang="zh-CN" sz="1100" b="1"/>
              <a:t>1/2</a:t>
            </a:r>
            <a:r>
              <a:rPr lang="zh-CN" altLang="en-US" sz="1100" b="1"/>
              <a:t>）</a:t>
            </a:r>
          </a:p>
        </xdr:txBody>
      </xdr:sp>
    </xdr:grpSp>
    <xdr:clientData/>
  </xdr:twoCellAnchor>
  <xdr:twoCellAnchor>
    <xdr:from>
      <xdr:col>0</xdr:col>
      <xdr:colOff>344556</xdr:colOff>
      <xdr:row>17</xdr:row>
      <xdr:rowOff>124086</xdr:rowOff>
    </xdr:from>
    <xdr:to>
      <xdr:col>5</xdr:col>
      <xdr:colOff>993001</xdr:colOff>
      <xdr:row>25</xdr:row>
      <xdr:rowOff>163747</xdr:rowOff>
    </xdr:to>
    <xdr:grpSp>
      <xdr:nvGrpSpPr>
        <xdr:cNvPr id="20" name="组合 19">
          <a:extLst>
            <a:ext uri="{FF2B5EF4-FFF2-40B4-BE49-F238E27FC236}">
              <a16:creationId xmlns:a16="http://schemas.microsoft.com/office/drawing/2014/main" id="{94CA1123-5F70-4023-7FF7-70D66EFA4E5F}"/>
            </a:ext>
          </a:extLst>
        </xdr:cNvPr>
        <xdr:cNvGrpSpPr/>
      </xdr:nvGrpSpPr>
      <xdr:grpSpPr>
        <a:xfrm>
          <a:off x="344556" y="3433950"/>
          <a:ext cx="4833583" cy="1493323"/>
          <a:chOff x="344556" y="3496764"/>
          <a:chExt cx="4551210" cy="1523905"/>
        </a:xfrm>
      </xdr:grpSpPr>
      <xdr:cxnSp macro="">
        <xdr:nvCxnSpPr>
          <xdr:cNvPr id="10" name="Straight Arrow Connector 2">
            <a:extLst>
              <a:ext uri="{FF2B5EF4-FFF2-40B4-BE49-F238E27FC236}">
                <a16:creationId xmlns:a16="http://schemas.microsoft.com/office/drawing/2014/main" id="{10026F0C-2881-48E2-8BD9-B959D448BC0B}"/>
              </a:ext>
            </a:extLst>
          </xdr:cNvPr>
          <xdr:cNvCxnSpPr/>
        </xdr:nvCxnSpPr>
        <xdr:spPr>
          <a:xfrm>
            <a:off x="496044" y="4757612"/>
            <a:ext cx="3000624" cy="0"/>
          </a:xfrm>
          <a:prstGeom prst="straightConnector1">
            <a:avLst/>
          </a:prstGeom>
          <a:ln w="127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Straight Arrow Connector 10">
            <a:extLst>
              <a:ext uri="{FF2B5EF4-FFF2-40B4-BE49-F238E27FC236}">
                <a16:creationId xmlns:a16="http://schemas.microsoft.com/office/drawing/2014/main" id="{CF24125F-BA83-49C1-940D-92948C58D24F}"/>
              </a:ext>
            </a:extLst>
          </xdr:cNvPr>
          <xdr:cNvCxnSpPr/>
        </xdr:nvCxnSpPr>
        <xdr:spPr>
          <a:xfrm flipV="1">
            <a:off x="3289437" y="3563540"/>
            <a:ext cx="0" cy="118849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" name="TextBox 22">
            <a:extLst>
              <a:ext uri="{FF2B5EF4-FFF2-40B4-BE49-F238E27FC236}">
                <a16:creationId xmlns:a16="http://schemas.microsoft.com/office/drawing/2014/main" id="{DFBC8636-FAF5-447A-9036-6DCF84A16537}"/>
              </a:ext>
            </a:extLst>
          </xdr:cNvPr>
          <xdr:cNvSpPr txBox="1"/>
        </xdr:nvSpPr>
        <xdr:spPr>
          <a:xfrm>
            <a:off x="2771609" y="4784446"/>
            <a:ext cx="950098" cy="22487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CN" sz="1100" b="1"/>
              <a:t>6M</a:t>
            </a:r>
            <a:endParaRPr lang="zh-CN" altLang="en-US" sz="1100" b="1"/>
          </a:p>
        </xdr:txBody>
      </xdr:sp>
      <xdr:cxnSp macro="">
        <xdr:nvCxnSpPr>
          <xdr:cNvPr id="13" name="Straight Arrow Connector 10">
            <a:extLst>
              <a:ext uri="{FF2B5EF4-FFF2-40B4-BE49-F238E27FC236}">
                <a16:creationId xmlns:a16="http://schemas.microsoft.com/office/drawing/2014/main" id="{15DD244B-5423-4413-9909-3467D5A5F0C4}"/>
              </a:ext>
            </a:extLst>
          </xdr:cNvPr>
          <xdr:cNvCxnSpPr/>
        </xdr:nvCxnSpPr>
        <xdr:spPr>
          <a:xfrm flipV="1">
            <a:off x="3194768" y="3905547"/>
            <a:ext cx="0" cy="86438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" name="TextBox 22">
            <a:extLst>
              <a:ext uri="{FF2B5EF4-FFF2-40B4-BE49-F238E27FC236}">
                <a16:creationId xmlns:a16="http://schemas.microsoft.com/office/drawing/2014/main" id="{6787C0DA-CEFF-408D-801E-AC9940E37CEA}"/>
              </a:ext>
            </a:extLst>
          </xdr:cNvPr>
          <xdr:cNvSpPr txBox="1"/>
        </xdr:nvSpPr>
        <xdr:spPr>
          <a:xfrm>
            <a:off x="3381209" y="3496764"/>
            <a:ext cx="1514557" cy="32674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CN" sz="1100" b="1"/>
              <a:t>1 + 8.5% X </a:t>
            </a:r>
            <a:r>
              <a:rPr lang="zh-CN" altLang="en-US" sz="1100" b="1"/>
              <a:t>（</a:t>
            </a:r>
            <a:r>
              <a:rPr lang="en-US" altLang="zh-CN" sz="1100" b="1"/>
              <a:t>1/4</a:t>
            </a:r>
            <a:r>
              <a:rPr lang="zh-CN" altLang="en-US" sz="1100" b="1"/>
              <a:t>）</a:t>
            </a:r>
          </a:p>
        </xdr:txBody>
      </xdr:sp>
      <xdr:sp macro="" textlink="">
        <xdr:nvSpPr>
          <xdr:cNvPr id="16" name="TextBox 22">
            <a:extLst>
              <a:ext uri="{FF2B5EF4-FFF2-40B4-BE49-F238E27FC236}">
                <a16:creationId xmlns:a16="http://schemas.microsoft.com/office/drawing/2014/main" id="{DA9C4203-4C02-42E0-A378-F235CAA8939D}"/>
              </a:ext>
            </a:extLst>
          </xdr:cNvPr>
          <xdr:cNvSpPr txBox="1"/>
        </xdr:nvSpPr>
        <xdr:spPr>
          <a:xfrm>
            <a:off x="344556" y="3776870"/>
            <a:ext cx="1518367" cy="3305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CN" sz="1100" b="1"/>
              <a:t>1 + 8.5% X </a:t>
            </a:r>
            <a:r>
              <a:rPr lang="zh-CN" altLang="en-US" sz="1100" b="1"/>
              <a:t>（</a:t>
            </a:r>
            <a:r>
              <a:rPr lang="en-US" altLang="zh-CN" sz="1100" b="1"/>
              <a:t>1/4</a:t>
            </a:r>
            <a:r>
              <a:rPr lang="zh-CN" altLang="en-US" sz="1100" b="1"/>
              <a:t>）</a:t>
            </a:r>
          </a:p>
        </xdr:txBody>
      </xdr:sp>
      <xdr:sp macro="" textlink="">
        <xdr:nvSpPr>
          <xdr:cNvPr id="18" name="TextBox 22">
            <a:extLst>
              <a:ext uri="{FF2B5EF4-FFF2-40B4-BE49-F238E27FC236}">
                <a16:creationId xmlns:a16="http://schemas.microsoft.com/office/drawing/2014/main" id="{ADB1173B-7F5F-4210-27DB-761B6DFE3CFB}"/>
              </a:ext>
            </a:extLst>
          </xdr:cNvPr>
          <xdr:cNvSpPr txBox="1"/>
        </xdr:nvSpPr>
        <xdr:spPr>
          <a:xfrm>
            <a:off x="1324306" y="4789167"/>
            <a:ext cx="950098" cy="23150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CN" sz="1100" b="1"/>
              <a:t>3M</a:t>
            </a:r>
            <a:endParaRPr lang="zh-CN" altLang="en-US" sz="1100" b="1"/>
          </a:p>
        </xdr:txBody>
      </xdr:sp>
      <xdr:cxnSp macro="">
        <xdr:nvCxnSpPr>
          <xdr:cNvPr id="19" name="Straight Arrow Connector 10">
            <a:extLst>
              <a:ext uri="{FF2B5EF4-FFF2-40B4-BE49-F238E27FC236}">
                <a16:creationId xmlns:a16="http://schemas.microsoft.com/office/drawing/2014/main" id="{AA0A7089-8A13-9EF7-8822-FE319AC629D3}"/>
              </a:ext>
            </a:extLst>
          </xdr:cNvPr>
          <xdr:cNvCxnSpPr/>
        </xdr:nvCxnSpPr>
        <xdr:spPr>
          <a:xfrm flipV="1">
            <a:off x="1861019" y="3891384"/>
            <a:ext cx="0" cy="8605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151425</xdr:colOff>
      <xdr:row>40</xdr:row>
      <xdr:rowOff>147666</xdr:rowOff>
    </xdr:from>
    <xdr:to>
      <xdr:col>6</xdr:col>
      <xdr:colOff>139147</xdr:colOff>
      <xdr:row>40</xdr:row>
      <xdr:rowOff>147666</xdr:rowOff>
    </xdr:to>
    <xdr:cxnSp macro="">
      <xdr:nvCxnSpPr>
        <xdr:cNvPr id="22" name="Straight Arrow Connector 2">
          <a:extLst>
            <a:ext uri="{FF2B5EF4-FFF2-40B4-BE49-F238E27FC236}">
              <a16:creationId xmlns:a16="http://schemas.microsoft.com/office/drawing/2014/main" id="{49389DD6-4036-BFA2-D08D-8D80C8EA3062}"/>
            </a:ext>
          </a:extLst>
        </xdr:cNvPr>
        <xdr:cNvCxnSpPr/>
      </xdr:nvCxnSpPr>
      <xdr:spPr>
        <a:xfrm>
          <a:off x="568868" y="7787544"/>
          <a:ext cx="4493462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747597</xdr:colOff>
      <xdr:row>34</xdr:row>
      <xdr:rowOff>75307</xdr:rowOff>
    </xdr:from>
    <xdr:to>
      <xdr:col>5</xdr:col>
      <xdr:colOff>747597</xdr:colOff>
      <xdr:row>40</xdr:row>
      <xdr:rowOff>150618</xdr:rowOff>
    </xdr:to>
    <xdr:cxnSp macro="">
      <xdr:nvCxnSpPr>
        <xdr:cNvPr id="23" name="Straight Arrow Connector 10">
          <a:extLst>
            <a:ext uri="{FF2B5EF4-FFF2-40B4-BE49-F238E27FC236}">
              <a16:creationId xmlns:a16="http://schemas.microsoft.com/office/drawing/2014/main" id="{183F078A-C0BD-CABA-CFD7-47827633841B}"/>
            </a:ext>
          </a:extLst>
        </xdr:cNvPr>
        <xdr:cNvCxnSpPr/>
      </xdr:nvCxnSpPr>
      <xdr:spPr>
        <a:xfrm flipV="1">
          <a:off x="4650362" y="6602003"/>
          <a:ext cx="0" cy="11884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981550</xdr:colOff>
      <xdr:row>40</xdr:row>
      <xdr:rowOff>174500</xdr:rowOff>
    </xdr:from>
    <xdr:to>
      <xdr:col>4</xdr:col>
      <xdr:colOff>910832</xdr:colOff>
      <xdr:row>42</xdr:row>
      <xdr:rowOff>28315</xdr:rowOff>
    </xdr:to>
    <xdr:sp macro="" textlink="">
      <xdr:nvSpPr>
        <xdr:cNvPr id="24" name="TextBox 22">
          <a:extLst>
            <a:ext uri="{FF2B5EF4-FFF2-40B4-BE49-F238E27FC236}">
              <a16:creationId xmlns:a16="http://schemas.microsoft.com/office/drawing/2014/main" id="{43429ED1-E2B6-BD4A-A272-B6C8CADD950A}"/>
            </a:ext>
          </a:extLst>
        </xdr:cNvPr>
        <xdr:cNvSpPr txBox="1"/>
      </xdr:nvSpPr>
      <xdr:spPr>
        <a:xfrm>
          <a:off x="2843480" y="7814378"/>
          <a:ext cx="949700" cy="2248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100" b="1"/>
            <a:t>6M</a:t>
          </a:r>
          <a:endParaRPr lang="zh-CN" altLang="en-US" sz="1100" b="1"/>
        </a:p>
      </xdr:txBody>
    </xdr:sp>
    <xdr:clientData/>
  </xdr:twoCellAnchor>
  <xdr:twoCellAnchor>
    <xdr:from>
      <xdr:col>4</xdr:col>
      <xdr:colOff>384114</xdr:colOff>
      <xdr:row>36</xdr:row>
      <xdr:rowOff>37722</xdr:rowOff>
    </xdr:from>
    <xdr:to>
      <xdr:col>4</xdr:col>
      <xdr:colOff>384114</xdr:colOff>
      <xdr:row>40</xdr:row>
      <xdr:rowOff>159986</xdr:rowOff>
    </xdr:to>
    <xdr:cxnSp macro="">
      <xdr:nvCxnSpPr>
        <xdr:cNvPr id="25" name="Straight Arrow Connector 10">
          <a:extLst>
            <a:ext uri="{FF2B5EF4-FFF2-40B4-BE49-F238E27FC236}">
              <a16:creationId xmlns:a16="http://schemas.microsoft.com/office/drawing/2014/main" id="{6E787D4B-ED95-A00B-8E80-4BD90E8505EA}"/>
            </a:ext>
          </a:extLst>
        </xdr:cNvPr>
        <xdr:cNvCxnSpPr/>
      </xdr:nvCxnSpPr>
      <xdr:spPr>
        <a:xfrm flipV="1">
          <a:off x="3266462" y="6935479"/>
          <a:ext cx="0" cy="8643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555320</xdr:colOff>
      <xdr:row>32</xdr:row>
      <xdr:rowOff>97487</xdr:rowOff>
    </xdr:from>
    <xdr:to>
      <xdr:col>7</xdr:col>
      <xdr:colOff>32218</xdr:colOff>
      <xdr:row>34</xdr:row>
      <xdr:rowOff>56976</xdr:rowOff>
    </xdr:to>
    <xdr:sp macro="" textlink="">
      <xdr:nvSpPr>
        <xdr:cNvPr id="26" name="TextBox 22">
          <a:extLst>
            <a:ext uri="{FF2B5EF4-FFF2-40B4-BE49-F238E27FC236}">
              <a16:creationId xmlns:a16="http://schemas.microsoft.com/office/drawing/2014/main" id="{DDFEEE1D-FE72-EBFF-F159-A5CD05954512}"/>
            </a:ext>
          </a:extLst>
        </xdr:cNvPr>
        <xdr:cNvSpPr txBox="1"/>
      </xdr:nvSpPr>
      <xdr:spPr>
        <a:xfrm>
          <a:off x="4458085" y="6253122"/>
          <a:ext cx="1517733" cy="330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100" b="1"/>
            <a:t>1 + 9% X </a:t>
          </a:r>
          <a:r>
            <a:rPr lang="zh-CN" altLang="en-US" sz="1100" b="1"/>
            <a:t>（</a:t>
          </a:r>
          <a:r>
            <a:rPr lang="en-US" altLang="zh-CN" sz="1100" b="1"/>
            <a:t>1/4</a:t>
          </a:r>
          <a:r>
            <a:rPr lang="zh-CN" altLang="en-US" sz="1100" b="1"/>
            <a:t>）</a:t>
          </a:r>
        </a:p>
      </xdr:txBody>
    </xdr:sp>
    <xdr:clientData/>
  </xdr:twoCellAnchor>
  <xdr:twoCellAnchor>
    <xdr:from>
      <xdr:col>0</xdr:col>
      <xdr:colOff>417443</xdr:colOff>
      <xdr:row>35</xdr:row>
      <xdr:rowOff>94576</xdr:rowOff>
    </xdr:from>
    <xdr:to>
      <xdr:col>3</xdr:col>
      <xdr:colOff>73244</xdr:colOff>
      <xdr:row>37</xdr:row>
      <xdr:rowOff>54065</xdr:rowOff>
    </xdr:to>
    <xdr:sp macro="" textlink="">
      <xdr:nvSpPr>
        <xdr:cNvPr id="27" name="TextBox 22">
          <a:extLst>
            <a:ext uri="{FF2B5EF4-FFF2-40B4-BE49-F238E27FC236}">
              <a16:creationId xmlns:a16="http://schemas.microsoft.com/office/drawing/2014/main" id="{F6D49987-AD02-9D03-0F5D-BCCA62AD6CF1}"/>
            </a:ext>
          </a:extLst>
        </xdr:cNvPr>
        <xdr:cNvSpPr txBox="1"/>
      </xdr:nvSpPr>
      <xdr:spPr>
        <a:xfrm>
          <a:off x="417443" y="6806802"/>
          <a:ext cx="1517731" cy="330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100" b="1"/>
            <a:t>1 + 9% X </a:t>
          </a:r>
          <a:r>
            <a:rPr lang="zh-CN" altLang="en-US" sz="1100" b="1"/>
            <a:t>（</a:t>
          </a:r>
          <a:r>
            <a:rPr lang="en-US" altLang="zh-CN" sz="1100" b="1"/>
            <a:t>1/4</a:t>
          </a:r>
          <a:r>
            <a:rPr lang="zh-CN" altLang="en-US" sz="1100" b="1"/>
            <a:t>）</a:t>
          </a:r>
        </a:p>
      </xdr:txBody>
    </xdr:sp>
    <xdr:clientData/>
  </xdr:twoCellAnchor>
  <xdr:twoCellAnchor>
    <xdr:from>
      <xdr:col>2</xdr:col>
      <xdr:colOff>257096</xdr:colOff>
      <xdr:row>40</xdr:row>
      <xdr:rowOff>179221</xdr:rowOff>
    </xdr:from>
    <xdr:to>
      <xdr:col>3</xdr:col>
      <xdr:colOff>484553</xdr:colOff>
      <xdr:row>42</xdr:row>
      <xdr:rowOff>39662</xdr:rowOff>
    </xdr:to>
    <xdr:sp macro="" textlink="">
      <xdr:nvSpPr>
        <xdr:cNvPr id="28" name="TextBox 22">
          <a:extLst>
            <a:ext uri="{FF2B5EF4-FFF2-40B4-BE49-F238E27FC236}">
              <a16:creationId xmlns:a16="http://schemas.microsoft.com/office/drawing/2014/main" id="{62133B2D-1226-D4C3-EFED-D2BBA584EF69}"/>
            </a:ext>
          </a:extLst>
        </xdr:cNvPr>
        <xdr:cNvSpPr txBox="1"/>
      </xdr:nvSpPr>
      <xdr:spPr>
        <a:xfrm>
          <a:off x="1396783" y="7819099"/>
          <a:ext cx="949700" cy="2315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100" b="1"/>
            <a:t>3M</a:t>
          </a:r>
          <a:endParaRPr lang="zh-CN" altLang="en-US" sz="1100" b="1"/>
        </a:p>
      </xdr:txBody>
    </xdr:sp>
    <xdr:clientData/>
  </xdr:twoCellAnchor>
  <xdr:twoCellAnchor>
    <xdr:from>
      <xdr:col>3</xdr:col>
      <xdr:colOff>71341</xdr:colOff>
      <xdr:row>36</xdr:row>
      <xdr:rowOff>23559</xdr:rowOff>
    </xdr:from>
    <xdr:to>
      <xdr:col>3</xdr:col>
      <xdr:colOff>71341</xdr:colOff>
      <xdr:row>40</xdr:row>
      <xdr:rowOff>142013</xdr:rowOff>
    </xdr:to>
    <xdr:cxnSp macro="">
      <xdr:nvCxnSpPr>
        <xdr:cNvPr id="29" name="Straight Arrow Connector 10">
          <a:extLst>
            <a:ext uri="{FF2B5EF4-FFF2-40B4-BE49-F238E27FC236}">
              <a16:creationId xmlns:a16="http://schemas.microsoft.com/office/drawing/2014/main" id="{B16CBF43-C53C-3B8C-7295-9FA8349BF812}"/>
            </a:ext>
          </a:extLst>
        </xdr:cNvPr>
        <xdr:cNvCxnSpPr/>
      </xdr:nvCxnSpPr>
      <xdr:spPr>
        <a:xfrm flipV="1">
          <a:off x="1933271" y="6921316"/>
          <a:ext cx="0" cy="860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662410</xdr:colOff>
      <xdr:row>36</xdr:row>
      <xdr:rowOff>17844</xdr:rowOff>
    </xdr:from>
    <xdr:to>
      <xdr:col>5</xdr:col>
      <xdr:colOff>662410</xdr:colOff>
      <xdr:row>40</xdr:row>
      <xdr:rowOff>136298</xdr:rowOff>
    </xdr:to>
    <xdr:cxnSp macro="">
      <xdr:nvCxnSpPr>
        <xdr:cNvPr id="31" name="Straight Arrow Connector 10">
          <a:extLst>
            <a:ext uri="{FF2B5EF4-FFF2-40B4-BE49-F238E27FC236}">
              <a16:creationId xmlns:a16="http://schemas.microsoft.com/office/drawing/2014/main" id="{235FAE7B-E88E-4185-7051-69FB61C458B5}"/>
            </a:ext>
          </a:extLst>
        </xdr:cNvPr>
        <xdr:cNvCxnSpPr/>
      </xdr:nvCxnSpPr>
      <xdr:spPr>
        <a:xfrm flipV="1">
          <a:off x="4565175" y="6915601"/>
          <a:ext cx="0" cy="860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265932</xdr:colOff>
      <xdr:row>40</xdr:row>
      <xdr:rowOff>184025</xdr:rowOff>
    </xdr:from>
    <xdr:to>
      <xdr:col>6</xdr:col>
      <xdr:colOff>199024</xdr:colOff>
      <xdr:row>42</xdr:row>
      <xdr:rowOff>30220</xdr:rowOff>
    </xdr:to>
    <xdr:sp macro="" textlink="">
      <xdr:nvSpPr>
        <xdr:cNvPr id="32" name="TextBox 22">
          <a:extLst>
            <a:ext uri="{FF2B5EF4-FFF2-40B4-BE49-F238E27FC236}">
              <a16:creationId xmlns:a16="http://schemas.microsoft.com/office/drawing/2014/main" id="{EFD155D9-0462-CD71-DD3F-604BE4C31A6A}"/>
            </a:ext>
          </a:extLst>
        </xdr:cNvPr>
        <xdr:cNvSpPr txBox="1"/>
      </xdr:nvSpPr>
      <xdr:spPr>
        <a:xfrm>
          <a:off x="4168697" y="7823903"/>
          <a:ext cx="953510" cy="2172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100" b="1"/>
            <a:t>9M</a:t>
          </a:r>
          <a:endParaRPr lang="zh-CN" altLang="en-US" sz="1100" b="1"/>
        </a:p>
      </xdr:txBody>
    </xdr:sp>
    <xdr:clientData/>
  </xdr:twoCellAnchor>
  <xdr:twoCellAnchor>
    <xdr:from>
      <xdr:col>3</xdr:col>
      <xdr:colOff>642730</xdr:colOff>
      <xdr:row>34</xdr:row>
      <xdr:rowOff>34030</xdr:rowOff>
    </xdr:from>
    <xdr:to>
      <xdr:col>5</xdr:col>
      <xdr:colOff>119626</xdr:colOff>
      <xdr:row>35</xdr:row>
      <xdr:rowOff>179050</xdr:rowOff>
    </xdr:to>
    <xdr:sp macro="" textlink="">
      <xdr:nvSpPr>
        <xdr:cNvPr id="33" name="TextBox 22">
          <a:extLst>
            <a:ext uri="{FF2B5EF4-FFF2-40B4-BE49-F238E27FC236}">
              <a16:creationId xmlns:a16="http://schemas.microsoft.com/office/drawing/2014/main" id="{B48B54BB-79BB-8D01-2EFB-D559DE3A7F57}"/>
            </a:ext>
          </a:extLst>
        </xdr:cNvPr>
        <xdr:cNvSpPr txBox="1"/>
      </xdr:nvSpPr>
      <xdr:spPr>
        <a:xfrm>
          <a:off x="2504660" y="6560726"/>
          <a:ext cx="1517731" cy="330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100" b="1"/>
            <a:t>1 + 9% X </a:t>
          </a:r>
          <a:r>
            <a:rPr lang="zh-CN" altLang="en-US" sz="1100" b="1"/>
            <a:t>（</a:t>
          </a:r>
          <a:r>
            <a:rPr lang="en-US" altLang="zh-CN" sz="1100" b="1"/>
            <a:t>1/4</a:t>
          </a:r>
          <a:r>
            <a:rPr lang="zh-CN" altLang="en-US" sz="1100" b="1"/>
            <a:t>）</a:t>
          </a:r>
        </a:p>
      </xdr:txBody>
    </xdr:sp>
    <xdr:clientData/>
  </xdr:twoCellAnchor>
  <xdr:twoCellAnchor editAs="oneCell">
    <xdr:from>
      <xdr:col>1</xdr:col>
      <xdr:colOff>10812</xdr:colOff>
      <xdr:row>48</xdr:row>
      <xdr:rowOff>0</xdr:rowOff>
    </xdr:from>
    <xdr:to>
      <xdr:col>8</xdr:col>
      <xdr:colOff>414628</xdr:colOff>
      <xdr:row>55</xdr:row>
      <xdr:rowOff>34568</xdr:rowOff>
    </xdr:to>
    <xdr:pic>
      <xdr:nvPicPr>
        <xdr:cNvPr id="34" name="图片 33">
          <a:extLst>
            <a:ext uri="{FF2B5EF4-FFF2-40B4-BE49-F238E27FC236}">
              <a16:creationId xmlns:a16="http://schemas.microsoft.com/office/drawing/2014/main" id="{41309EF4-04F2-C4FE-78C7-42F0105829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8255" y="9124122"/>
          <a:ext cx="7463415" cy="1323756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33436</xdr:colOff>
      <xdr:row>8</xdr:row>
      <xdr:rowOff>61157</xdr:rowOff>
    </xdr:from>
    <xdr:to>
      <xdr:col>7</xdr:col>
      <xdr:colOff>155750</xdr:colOff>
      <xdr:row>14</xdr:row>
      <xdr:rowOff>72753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F9AF994-63B7-49DF-8803-250960F65A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3850" y="1164743"/>
          <a:ext cx="6225474" cy="110565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19997</xdr:colOff>
      <xdr:row>14</xdr:row>
      <xdr:rowOff>180581</xdr:rowOff>
    </xdr:from>
    <xdr:to>
      <xdr:col>5</xdr:col>
      <xdr:colOff>117979</xdr:colOff>
      <xdr:row>25</xdr:row>
      <xdr:rowOff>156266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3992F7F0-5FC0-9864-1198-D70B8652CE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0411" y="2387753"/>
          <a:ext cx="4152610" cy="1998926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3</xdr:row>
      <xdr:rowOff>110490</xdr:rowOff>
    </xdr:from>
    <xdr:to>
      <xdr:col>8</xdr:col>
      <xdr:colOff>448421</xdr:colOff>
      <xdr:row>21</xdr:row>
      <xdr:rowOff>0</xdr:rowOff>
    </xdr:to>
    <xdr:grpSp>
      <xdr:nvGrpSpPr>
        <xdr:cNvPr id="29" name="组合 28">
          <a:extLst>
            <a:ext uri="{FF2B5EF4-FFF2-40B4-BE49-F238E27FC236}">
              <a16:creationId xmlns:a16="http://schemas.microsoft.com/office/drawing/2014/main" id="{5E14D63B-AEAF-253D-A153-659AF2505F5E}"/>
            </a:ext>
          </a:extLst>
        </xdr:cNvPr>
        <xdr:cNvGrpSpPr/>
      </xdr:nvGrpSpPr>
      <xdr:grpSpPr>
        <a:xfrm>
          <a:off x="607943" y="885742"/>
          <a:ext cx="7044940" cy="3229058"/>
          <a:chOff x="607943" y="481551"/>
          <a:chExt cx="7043035" cy="3381802"/>
        </a:xfrm>
      </xdr:grpSpPr>
      <xdr:grpSp>
        <xdr:nvGrpSpPr>
          <xdr:cNvPr id="2" name="组合 1">
            <a:extLst>
              <a:ext uri="{FF2B5EF4-FFF2-40B4-BE49-F238E27FC236}">
                <a16:creationId xmlns:a16="http://schemas.microsoft.com/office/drawing/2014/main" id="{2DC8F13D-8EF7-467D-B763-0B3F748C4D19}"/>
              </a:ext>
            </a:extLst>
          </xdr:cNvPr>
          <xdr:cNvGrpSpPr/>
        </xdr:nvGrpSpPr>
        <xdr:grpSpPr>
          <a:xfrm>
            <a:off x="607943" y="556591"/>
            <a:ext cx="7044940" cy="3306762"/>
            <a:chOff x="404191" y="1621273"/>
            <a:chExt cx="7032101" cy="3261704"/>
          </a:xfrm>
        </xdr:grpSpPr>
        <xdr:cxnSp macro="">
          <xdr:nvCxnSpPr>
            <xdr:cNvPr id="3" name="Straight Arrow Connector 2">
              <a:extLst>
                <a:ext uri="{FF2B5EF4-FFF2-40B4-BE49-F238E27FC236}">
                  <a16:creationId xmlns:a16="http://schemas.microsoft.com/office/drawing/2014/main" id="{150FD64F-06C2-7901-0BA0-4994FD3723F4}"/>
                </a:ext>
              </a:extLst>
            </xdr:cNvPr>
            <xdr:cNvCxnSpPr/>
          </xdr:nvCxnSpPr>
          <xdr:spPr>
            <a:xfrm>
              <a:off x="1002361" y="2864872"/>
              <a:ext cx="6433931" cy="0"/>
            </a:xfrm>
            <a:prstGeom prst="straightConnector1">
              <a:avLst/>
            </a:prstGeom>
            <a:ln w="12700"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" name="Straight Arrow Connector 4">
              <a:extLst>
                <a:ext uri="{FF2B5EF4-FFF2-40B4-BE49-F238E27FC236}">
                  <a16:creationId xmlns:a16="http://schemas.microsoft.com/office/drawing/2014/main" id="{DE87378C-001C-C09B-D511-E503C39A777A}"/>
                </a:ext>
              </a:extLst>
            </xdr:cNvPr>
            <xdr:cNvCxnSpPr/>
          </xdr:nvCxnSpPr>
          <xdr:spPr>
            <a:xfrm flipV="1">
              <a:off x="2081502" y="1988654"/>
              <a:ext cx="0" cy="870503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" name="Straight Arrow Connector 8">
              <a:extLst>
                <a:ext uri="{FF2B5EF4-FFF2-40B4-BE49-F238E27FC236}">
                  <a16:creationId xmlns:a16="http://schemas.microsoft.com/office/drawing/2014/main" id="{37912D61-5C15-59E8-6F39-40C7B98D8CA4}"/>
                </a:ext>
              </a:extLst>
            </xdr:cNvPr>
            <xdr:cNvCxnSpPr/>
          </xdr:nvCxnSpPr>
          <xdr:spPr>
            <a:xfrm flipV="1">
              <a:off x="3408293" y="1975319"/>
              <a:ext cx="0" cy="878123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" name="Straight Arrow Connector 9">
              <a:extLst>
                <a:ext uri="{FF2B5EF4-FFF2-40B4-BE49-F238E27FC236}">
                  <a16:creationId xmlns:a16="http://schemas.microsoft.com/office/drawing/2014/main" id="{970AE360-1792-C941-4AFB-A546A7BEFA92}"/>
                </a:ext>
              </a:extLst>
            </xdr:cNvPr>
            <xdr:cNvCxnSpPr/>
          </xdr:nvCxnSpPr>
          <xdr:spPr>
            <a:xfrm flipV="1">
              <a:off x="4729370" y="1969604"/>
              <a:ext cx="0" cy="878123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" name="Straight Arrow Connector 10">
              <a:extLst>
                <a:ext uri="{FF2B5EF4-FFF2-40B4-BE49-F238E27FC236}">
                  <a16:creationId xmlns:a16="http://schemas.microsoft.com/office/drawing/2014/main" id="{F8C048E6-AF8A-0F64-C655-C3ABE7296241}"/>
                </a:ext>
              </a:extLst>
            </xdr:cNvPr>
            <xdr:cNvCxnSpPr/>
          </xdr:nvCxnSpPr>
          <xdr:spPr>
            <a:xfrm flipV="1">
              <a:off x="6058066" y="1988654"/>
              <a:ext cx="0" cy="870503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" name="Straight Arrow Connector 11">
              <a:extLst>
                <a:ext uri="{FF2B5EF4-FFF2-40B4-BE49-F238E27FC236}">
                  <a16:creationId xmlns:a16="http://schemas.microsoft.com/office/drawing/2014/main" id="{2D60A22E-EFC4-A213-D1FC-876C94414990}"/>
                </a:ext>
              </a:extLst>
            </xdr:cNvPr>
            <xdr:cNvCxnSpPr/>
          </xdr:nvCxnSpPr>
          <xdr:spPr>
            <a:xfrm>
              <a:off x="2081502" y="2864872"/>
              <a:ext cx="0" cy="646126"/>
            </a:xfrm>
            <a:prstGeom prst="straightConnector1">
              <a:avLst/>
            </a:prstGeom>
            <a:ln>
              <a:solidFill>
                <a:schemeClr val="accent1"/>
              </a:solidFill>
              <a:prstDash val="dashDot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" name="Straight Arrow Connector 13">
              <a:extLst>
                <a:ext uri="{FF2B5EF4-FFF2-40B4-BE49-F238E27FC236}">
                  <a16:creationId xmlns:a16="http://schemas.microsoft.com/office/drawing/2014/main" id="{063269F5-1A83-FD36-C232-CDEF3101D1BD}"/>
                </a:ext>
              </a:extLst>
            </xdr:cNvPr>
            <xdr:cNvCxnSpPr/>
          </xdr:nvCxnSpPr>
          <xdr:spPr>
            <a:xfrm>
              <a:off x="3408293" y="2885827"/>
              <a:ext cx="0" cy="900982"/>
            </a:xfrm>
            <a:prstGeom prst="straightConnector1">
              <a:avLst/>
            </a:prstGeom>
            <a:ln>
              <a:solidFill>
                <a:schemeClr val="accent1"/>
              </a:solidFill>
              <a:prstDash val="dashDot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" name="Straight Arrow Connector 14">
              <a:extLst>
                <a:ext uri="{FF2B5EF4-FFF2-40B4-BE49-F238E27FC236}">
                  <a16:creationId xmlns:a16="http://schemas.microsoft.com/office/drawing/2014/main" id="{77F11A3D-8A06-40F0-47FF-CB4D887C9E69}"/>
                </a:ext>
              </a:extLst>
            </xdr:cNvPr>
            <xdr:cNvCxnSpPr/>
          </xdr:nvCxnSpPr>
          <xdr:spPr>
            <a:xfrm>
              <a:off x="4729370" y="2897257"/>
              <a:ext cx="0" cy="1228228"/>
            </a:xfrm>
            <a:prstGeom prst="straightConnector1">
              <a:avLst/>
            </a:prstGeom>
            <a:ln>
              <a:solidFill>
                <a:schemeClr val="accent1"/>
              </a:solidFill>
              <a:prstDash val="dashDot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" name="Straight Arrow Connector 15">
              <a:extLst>
                <a:ext uri="{FF2B5EF4-FFF2-40B4-BE49-F238E27FC236}">
                  <a16:creationId xmlns:a16="http://schemas.microsoft.com/office/drawing/2014/main" id="{97A94B47-3A64-9C54-00CC-E350161E087D}"/>
                </a:ext>
              </a:extLst>
            </xdr:cNvPr>
            <xdr:cNvCxnSpPr/>
          </xdr:nvCxnSpPr>
          <xdr:spPr>
            <a:xfrm>
              <a:off x="6058066" y="2916307"/>
              <a:ext cx="0" cy="1593573"/>
            </a:xfrm>
            <a:prstGeom prst="straightConnector1">
              <a:avLst/>
            </a:prstGeom>
            <a:ln>
              <a:solidFill>
                <a:schemeClr val="accent1"/>
              </a:solidFill>
              <a:prstDash val="dashDot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2" name="TextBox 20">
              <a:extLst>
                <a:ext uri="{FF2B5EF4-FFF2-40B4-BE49-F238E27FC236}">
                  <a16:creationId xmlns:a16="http://schemas.microsoft.com/office/drawing/2014/main" id="{FDFFDC37-B87C-BE67-AF77-AB9DF6DED1C6}"/>
                </a:ext>
              </a:extLst>
            </xdr:cNvPr>
            <xdr:cNvSpPr txBox="1"/>
          </xdr:nvSpPr>
          <xdr:spPr>
            <a:xfrm>
              <a:off x="404191" y="2234970"/>
              <a:ext cx="873898" cy="31888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zh-CN" altLang="en-US" sz="1100" b="1"/>
                <a:t>固定利率</a:t>
              </a:r>
            </a:p>
          </xdr:txBody>
        </xdr:sp>
        <xdr:sp macro="" textlink="">
          <xdr:nvSpPr>
            <xdr:cNvPr id="13" name="TextBox 21">
              <a:extLst>
                <a:ext uri="{FF2B5EF4-FFF2-40B4-BE49-F238E27FC236}">
                  <a16:creationId xmlns:a16="http://schemas.microsoft.com/office/drawing/2014/main" id="{C23AD28A-E18C-B776-8385-CF6B314D2DE9}"/>
                </a:ext>
              </a:extLst>
            </xdr:cNvPr>
            <xdr:cNvSpPr txBox="1"/>
          </xdr:nvSpPr>
          <xdr:spPr>
            <a:xfrm>
              <a:off x="404191" y="3102099"/>
              <a:ext cx="873898" cy="319626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zh-CN" altLang="en-US" sz="1100" b="1"/>
                <a:t>浮动利率</a:t>
              </a:r>
            </a:p>
          </xdr:txBody>
        </xdr:sp>
        <xdr:sp macro="" textlink="">
          <xdr:nvSpPr>
            <xdr:cNvPr id="14" name="TextBox 22">
              <a:extLst>
                <a:ext uri="{FF2B5EF4-FFF2-40B4-BE49-F238E27FC236}">
                  <a16:creationId xmlns:a16="http://schemas.microsoft.com/office/drawing/2014/main" id="{6AA6A1DA-18EC-E86C-6AD9-5101A2C3E35B}"/>
                </a:ext>
              </a:extLst>
            </xdr:cNvPr>
            <xdr:cNvSpPr txBox="1"/>
          </xdr:nvSpPr>
          <xdr:spPr>
            <a:xfrm>
              <a:off x="1620727" y="1621273"/>
              <a:ext cx="953411" cy="32146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altLang="zh-CN" sz="1100" b="1"/>
                <a:t>9.46%</a:t>
              </a:r>
              <a:endParaRPr lang="zh-CN" altLang="en-US" sz="1100" b="1"/>
            </a:p>
          </xdr:txBody>
        </xdr:sp>
        <xdr:sp macro="" textlink="">
          <xdr:nvSpPr>
            <xdr:cNvPr id="15" name="TextBox 23">
              <a:extLst>
                <a:ext uri="{FF2B5EF4-FFF2-40B4-BE49-F238E27FC236}">
                  <a16:creationId xmlns:a16="http://schemas.microsoft.com/office/drawing/2014/main" id="{09D5241E-7971-A31B-56DC-A326A9C59CCE}"/>
                </a:ext>
              </a:extLst>
            </xdr:cNvPr>
            <xdr:cNvSpPr txBox="1"/>
          </xdr:nvSpPr>
          <xdr:spPr>
            <a:xfrm>
              <a:off x="2932081" y="1624623"/>
              <a:ext cx="953412" cy="32908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altLang="zh-CN" sz="1100" b="1"/>
                <a:t>9.46%</a:t>
              </a:r>
              <a:endParaRPr lang="zh-CN" altLang="en-US" sz="1100" b="1"/>
            </a:p>
          </xdr:txBody>
        </xdr:sp>
        <xdr:sp macro="" textlink="">
          <xdr:nvSpPr>
            <xdr:cNvPr id="16" name="TextBox 24">
              <a:extLst>
                <a:ext uri="{FF2B5EF4-FFF2-40B4-BE49-F238E27FC236}">
                  <a16:creationId xmlns:a16="http://schemas.microsoft.com/office/drawing/2014/main" id="{7953CFA7-3694-A731-A3FA-39A203774B50}"/>
                </a:ext>
              </a:extLst>
            </xdr:cNvPr>
            <xdr:cNvSpPr txBox="1"/>
          </xdr:nvSpPr>
          <xdr:spPr>
            <a:xfrm>
              <a:off x="4252961" y="1629878"/>
              <a:ext cx="866278" cy="32908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altLang="zh-CN" sz="1100" b="1"/>
                <a:t>9.46%</a:t>
              </a:r>
              <a:endParaRPr lang="zh-CN" altLang="en-US" sz="1100" b="1"/>
            </a:p>
          </xdr:txBody>
        </xdr:sp>
        <xdr:sp macro="" textlink="">
          <xdr:nvSpPr>
            <xdr:cNvPr id="17" name="TextBox 25">
              <a:extLst>
                <a:ext uri="{FF2B5EF4-FFF2-40B4-BE49-F238E27FC236}">
                  <a16:creationId xmlns:a16="http://schemas.microsoft.com/office/drawing/2014/main" id="{9781BF3F-AC08-7A66-20CA-DCB0818020D1}"/>
                </a:ext>
              </a:extLst>
            </xdr:cNvPr>
            <xdr:cNvSpPr txBox="1"/>
          </xdr:nvSpPr>
          <xdr:spPr>
            <a:xfrm>
              <a:off x="5566220" y="1633228"/>
              <a:ext cx="871993" cy="32908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altLang="zh-CN" sz="1100" b="1"/>
                <a:t>9.46%</a:t>
              </a:r>
              <a:endParaRPr lang="zh-CN" altLang="en-US" sz="1100" b="1"/>
            </a:p>
          </xdr:txBody>
        </xdr:sp>
        <xdr:sp macro="" textlink="">
          <xdr:nvSpPr>
            <xdr:cNvPr id="18" name="TextBox 22">
              <a:extLst>
                <a:ext uri="{FF2B5EF4-FFF2-40B4-BE49-F238E27FC236}">
                  <a16:creationId xmlns:a16="http://schemas.microsoft.com/office/drawing/2014/main" id="{248B6D16-5B47-0AFA-07CC-411DE8E7C378}"/>
                </a:ext>
              </a:extLst>
            </xdr:cNvPr>
            <xdr:cNvSpPr txBox="1"/>
          </xdr:nvSpPr>
          <xdr:spPr>
            <a:xfrm>
              <a:off x="1619282" y="3634386"/>
              <a:ext cx="955316" cy="32527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altLang="zh-CN" sz="1100" b="1"/>
                <a:t>8%</a:t>
              </a:r>
              <a:endParaRPr lang="zh-CN" altLang="en-US" sz="1100" b="1"/>
            </a:p>
          </xdr:txBody>
        </xdr:sp>
        <xdr:sp macro="" textlink="">
          <xdr:nvSpPr>
            <xdr:cNvPr id="19" name="TextBox 22">
              <a:extLst>
                <a:ext uri="{FF2B5EF4-FFF2-40B4-BE49-F238E27FC236}">
                  <a16:creationId xmlns:a16="http://schemas.microsoft.com/office/drawing/2014/main" id="{454F2399-494C-D293-8A0A-5DD29491877B}"/>
                </a:ext>
              </a:extLst>
            </xdr:cNvPr>
            <xdr:cNvSpPr txBox="1"/>
          </xdr:nvSpPr>
          <xdr:spPr>
            <a:xfrm>
              <a:off x="2950671" y="3903694"/>
              <a:ext cx="955316" cy="32748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altLang="zh-CN" sz="1100" b="1"/>
                <a:t>3M Shibor</a:t>
              </a:r>
              <a:endParaRPr lang="zh-CN" altLang="en-US" sz="1100" b="1"/>
            </a:p>
          </xdr:txBody>
        </xdr:sp>
        <xdr:sp macro="" textlink="">
          <xdr:nvSpPr>
            <xdr:cNvPr id="20" name="TextBox 22">
              <a:extLst>
                <a:ext uri="{FF2B5EF4-FFF2-40B4-BE49-F238E27FC236}">
                  <a16:creationId xmlns:a16="http://schemas.microsoft.com/office/drawing/2014/main" id="{628B85DA-EB64-3B78-FB75-F4201856AA43}"/>
                </a:ext>
              </a:extLst>
            </xdr:cNvPr>
            <xdr:cNvSpPr txBox="1"/>
          </xdr:nvSpPr>
          <xdr:spPr>
            <a:xfrm>
              <a:off x="4261040" y="4222510"/>
              <a:ext cx="954631" cy="33098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altLang="zh-CN" sz="1100" b="1"/>
                <a:t>3M Shibor</a:t>
              </a:r>
              <a:endParaRPr lang="zh-CN" altLang="en-US" sz="1100" b="1"/>
            </a:p>
          </xdr:txBody>
        </xdr:sp>
        <xdr:sp macro="" textlink="">
          <xdr:nvSpPr>
            <xdr:cNvPr id="21" name="TextBox 22">
              <a:extLst>
                <a:ext uri="{FF2B5EF4-FFF2-40B4-BE49-F238E27FC236}">
                  <a16:creationId xmlns:a16="http://schemas.microsoft.com/office/drawing/2014/main" id="{B827E63C-E019-CE59-9641-ED53FBA71BB7}"/>
                </a:ext>
              </a:extLst>
            </xdr:cNvPr>
            <xdr:cNvSpPr txBox="1"/>
          </xdr:nvSpPr>
          <xdr:spPr>
            <a:xfrm>
              <a:off x="5612991" y="4551988"/>
              <a:ext cx="956536" cy="33098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altLang="zh-CN" sz="1100" b="1"/>
                <a:t>3M Shibor</a:t>
              </a:r>
            </a:p>
            <a:p>
              <a:pPr algn="ctr"/>
              <a:endParaRPr lang="en-US" altLang="zh-CN" sz="1100" b="1"/>
            </a:p>
          </xdr:txBody>
        </xdr:sp>
        <xdr:sp macro="" textlink="">
          <xdr:nvSpPr>
            <xdr:cNvPr id="22" name="TextBox 22">
              <a:extLst>
                <a:ext uri="{FF2B5EF4-FFF2-40B4-BE49-F238E27FC236}">
                  <a16:creationId xmlns:a16="http://schemas.microsoft.com/office/drawing/2014/main" id="{CBAC7FD8-68B9-B372-9E4C-489EDD4E57D5}"/>
                </a:ext>
              </a:extLst>
            </xdr:cNvPr>
            <xdr:cNvSpPr txBox="1"/>
          </xdr:nvSpPr>
          <xdr:spPr>
            <a:xfrm>
              <a:off x="1901437" y="2558598"/>
              <a:ext cx="950098" cy="32527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altLang="zh-CN" sz="1100" b="1"/>
                <a:t>3M</a:t>
              </a:r>
              <a:endParaRPr lang="zh-CN" altLang="en-US" sz="1100" b="1"/>
            </a:p>
          </xdr:txBody>
        </xdr:sp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2A006914-1526-22C2-5B25-8FDE285241B4}"/>
                </a:ext>
              </a:extLst>
            </xdr:cNvPr>
            <xdr:cNvSpPr txBox="1"/>
          </xdr:nvSpPr>
          <xdr:spPr>
            <a:xfrm>
              <a:off x="3232623" y="2568270"/>
              <a:ext cx="948194" cy="32527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altLang="zh-CN" sz="1100" b="1"/>
                <a:t>6M</a:t>
              </a:r>
              <a:endParaRPr lang="zh-CN" altLang="en-US" sz="1100" b="1"/>
            </a:p>
          </xdr:txBody>
        </xdr:sp>
        <xdr:sp macro="" textlink="">
          <xdr:nvSpPr>
            <xdr:cNvPr id="24" name="TextBox 22">
              <a:extLst>
                <a:ext uri="{FF2B5EF4-FFF2-40B4-BE49-F238E27FC236}">
                  <a16:creationId xmlns:a16="http://schemas.microsoft.com/office/drawing/2014/main" id="{0DACD750-006F-93DE-5E9C-10FF3A7FA754}"/>
                </a:ext>
              </a:extLst>
            </xdr:cNvPr>
            <xdr:cNvSpPr txBox="1"/>
          </xdr:nvSpPr>
          <xdr:spPr>
            <a:xfrm>
              <a:off x="4565715" y="2576037"/>
              <a:ext cx="950098" cy="32527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altLang="zh-CN" sz="1100" b="1"/>
                <a:t>9M</a:t>
              </a:r>
              <a:endParaRPr lang="zh-CN" altLang="en-US" sz="1100" b="1"/>
            </a:p>
          </xdr:txBody>
        </xdr:sp>
        <xdr:sp macro="" textlink="">
          <xdr:nvSpPr>
            <xdr:cNvPr id="25" name="TextBox 22">
              <a:extLst>
                <a:ext uri="{FF2B5EF4-FFF2-40B4-BE49-F238E27FC236}">
                  <a16:creationId xmlns:a16="http://schemas.microsoft.com/office/drawing/2014/main" id="{6DC47CD7-F44D-0481-FF05-5E03267D7154}"/>
                </a:ext>
              </a:extLst>
            </xdr:cNvPr>
            <xdr:cNvSpPr txBox="1"/>
          </xdr:nvSpPr>
          <xdr:spPr>
            <a:xfrm>
              <a:off x="5899303" y="2587614"/>
              <a:ext cx="947696" cy="31955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altLang="zh-CN" sz="1100" b="1"/>
                <a:t>1Y</a:t>
              </a:r>
              <a:endParaRPr lang="zh-CN" altLang="en-US" sz="1100" b="1"/>
            </a:p>
          </xdr:txBody>
        </xdr:sp>
        <xdr:sp macro="" textlink="">
          <xdr:nvSpPr>
            <xdr:cNvPr id="28" name="TextBox 22">
              <a:extLst>
                <a:ext uri="{FF2B5EF4-FFF2-40B4-BE49-F238E27FC236}">
                  <a16:creationId xmlns:a16="http://schemas.microsoft.com/office/drawing/2014/main" id="{0AC3DEB8-E543-D793-CF69-5ACE8B7ACEB7}"/>
                </a:ext>
              </a:extLst>
            </xdr:cNvPr>
            <xdr:cNvSpPr txBox="1"/>
          </xdr:nvSpPr>
          <xdr:spPr>
            <a:xfrm>
              <a:off x="965993" y="2924358"/>
              <a:ext cx="950098" cy="32527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altLang="zh-CN" sz="1100" b="1">
                  <a:solidFill>
                    <a:srgbClr val="FF0000"/>
                  </a:solidFill>
                </a:rPr>
                <a:t>2M</a:t>
              </a:r>
              <a:endParaRPr lang="zh-CN" altLang="en-US" sz="1100" b="1">
                <a:solidFill>
                  <a:srgbClr val="FF0000"/>
                </a:solidFill>
              </a:endParaRPr>
            </a:p>
          </xdr:txBody>
        </xdr:sp>
      </xdr:grpSp>
      <xdr:cxnSp macro="">
        <xdr:nvCxnSpPr>
          <xdr:cNvPr id="26" name="Straight Arrow Connector 4">
            <a:extLst>
              <a:ext uri="{FF2B5EF4-FFF2-40B4-BE49-F238E27FC236}">
                <a16:creationId xmlns:a16="http://schemas.microsoft.com/office/drawing/2014/main" id="{AB0C5C39-0B32-4E3A-B890-5840E01D49CA}"/>
              </a:ext>
            </a:extLst>
          </xdr:cNvPr>
          <xdr:cNvCxnSpPr/>
        </xdr:nvCxnSpPr>
        <xdr:spPr>
          <a:xfrm flipV="1">
            <a:off x="1593077" y="481551"/>
            <a:ext cx="0" cy="1310061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31</xdr:row>
      <xdr:rowOff>0</xdr:rowOff>
    </xdr:from>
    <xdr:to>
      <xdr:col>8</xdr:col>
      <xdr:colOff>376776</xdr:colOff>
      <xdr:row>43</xdr:row>
      <xdr:rowOff>79165</xdr:rowOff>
    </xdr:to>
    <xdr:grpSp>
      <xdr:nvGrpSpPr>
        <xdr:cNvPr id="2" name="组合 1">
          <a:extLst>
            <a:ext uri="{FF2B5EF4-FFF2-40B4-BE49-F238E27FC236}">
              <a16:creationId xmlns:a16="http://schemas.microsoft.com/office/drawing/2014/main" id="{16BB4A1D-0980-41A6-BBFA-C46CBE63419A}"/>
            </a:ext>
          </a:extLst>
        </xdr:cNvPr>
        <xdr:cNvGrpSpPr/>
      </xdr:nvGrpSpPr>
      <xdr:grpSpPr>
        <a:xfrm>
          <a:off x="417444" y="5970104"/>
          <a:ext cx="8858167" cy="2305531"/>
          <a:chOff x="607943" y="481551"/>
          <a:chExt cx="10552160" cy="2893550"/>
        </a:xfrm>
      </xdr:grpSpPr>
      <xdr:grpSp>
        <xdr:nvGrpSpPr>
          <xdr:cNvPr id="3" name="组合 2">
            <a:extLst>
              <a:ext uri="{FF2B5EF4-FFF2-40B4-BE49-F238E27FC236}">
                <a16:creationId xmlns:a16="http://schemas.microsoft.com/office/drawing/2014/main" id="{5361CAC9-E587-01C2-9612-FA13E130B50C}"/>
              </a:ext>
            </a:extLst>
          </xdr:cNvPr>
          <xdr:cNvGrpSpPr/>
        </xdr:nvGrpSpPr>
        <xdr:grpSpPr>
          <a:xfrm>
            <a:off x="607943" y="556591"/>
            <a:ext cx="10552160" cy="2818510"/>
            <a:chOff x="404191" y="1621273"/>
            <a:chExt cx="10532930" cy="2780105"/>
          </a:xfrm>
        </xdr:grpSpPr>
        <xdr:cxnSp macro="">
          <xdr:nvCxnSpPr>
            <xdr:cNvPr id="5" name="Straight Arrow Connector 2">
              <a:extLst>
                <a:ext uri="{FF2B5EF4-FFF2-40B4-BE49-F238E27FC236}">
                  <a16:creationId xmlns:a16="http://schemas.microsoft.com/office/drawing/2014/main" id="{35FCCABE-815C-13DB-3741-FAF3FE112A7F}"/>
                </a:ext>
              </a:extLst>
            </xdr:cNvPr>
            <xdr:cNvCxnSpPr/>
          </xdr:nvCxnSpPr>
          <xdr:spPr>
            <a:xfrm>
              <a:off x="1002361" y="2864872"/>
              <a:ext cx="9934760" cy="0"/>
            </a:xfrm>
            <a:prstGeom prst="straightConnector1">
              <a:avLst/>
            </a:prstGeom>
            <a:ln w="12700"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" name="Straight Arrow Connector 4">
              <a:extLst>
                <a:ext uri="{FF2B5EF4-FFF2-40B4-BE49-F238E27FC236}">
                  <a16:creationId xmlns:a16="http://schemas.microsoft.com/office/drawing/2014/main" id="{7B587474-E36E-8C59-141C-E0B8755D0510}"/>
                </a:ext>
              </a:extLst>
            </xdr:cNvPr>
            <xdr:cNvCxnSpPr/>
          </xdr:nvCxnSpPr>
          <xdr:spPr>
            <a:xfrm flipV="1">
              <a:off x="2081502" y="1988654"/>
              <a:ext cx="0" cy="870503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" name="Straight Arrow Connector 8">
              <a:extLst>
                <a:ext uri="{FF2B5EF4-FFF2-40B4-BE49-F238E27FC236}">
                  <a16:creationId xmlns:a16="http://schemas.microsoft.com/office/drawing/2014/main" id="{98D631C8-0AE1-3EE2-0663-66F1AB188513}"/>
                </a:ext>
              </a:extLst>
            </xdr:cNvPr>
            <xdr:cNvCxnSpPr/>
          </xdr:nvCxnSpPr>
          <xdr:spPr>
            <a:xfrm flipV="1">
              <a:off x="3408293" y="1975319"/>
              <a:ext cx="0" cy="878123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" name="Straight Arrow Connector 9">
              <a:extLst>
                <a:ext uri="{FF2B5EF4-FFF2-40B4-BE49-F238E27FC236}">
                  <a16:creationId xmlns:a16="http://schemas.microsoft.com/office/drawing/2014/main" id="{AE956600-BA05-A6C8-0BFF-8719A2A33723}"/>
                </a:ext>
              </a:extLst>
            </xdr:cNvPr>
            <xdr:cNvCxnSpPr/>
          </xdr:nvCxnSpPr>
          <xdr:spPr>
            <a:xfrm flipV="1">
              <a:off x="4729370" y="1969604"/>
              <a:ext cx="0" cy="878123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" name="Straight Arrow Connector 10">
              <a:extLst>
                <a:ext uri="{FF2B5EF4-FFF2-40B4-BE49-F238E27FC236}">
                  <a16:creationId xmlns:a16="http://schemas.microsoft.com/office/drawing/2014/main" id="{0D716243-C989-AD2E-D81B-C1960D14BF93}"/>
                </a:ext>
              </a:extLst>
            </xdr:cNvPr>
            <xdr:cNvCxnSpPr/>
          </xdr:nvCxnSpPr>
          <xdr:spPr>
            <a:xfrm flipV="1">
              <a:off x="6058066" y="1988654"/>
              <a:ext cx="0" cy="870503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" name="Straight Arrow Connector 11">
              <a:extLst>
                <a:ext uri="{FF2B5EF4-FFF2-40B4-BE49-F238E27FC236}">
                  <a16:creationId xmlns:a16="http://schemas.microsoft.com/office/drawing/2014/main" id="{93D060F6-905B-369C-5212-4CBFFD252603}"/>
                </a:ext>
              </a:extLst>
            </xdr:cNvPr>
            <xdr:cNvCxnSpPr/>
          </xdr:nvCxnSpPr>
          <xdr:spPr>
            <a:xfrm>
              <a:off x="2081502" y="2864872"/>
              <a:ext cx="0" cy="646126"/>
            </a:xfrm>
            <a:prstGeom prst="straightConnector1">
              <a:avLst/>
            </a:prstGeom>
            <a:ln>
              <a:solidFill>
                <a:schemeClr val="accent1"/>
              </a:solidFill>
              <a:prstDash val="dashDot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" name="Straight Arrow Connector 13">
              <a:extLst>
                <a:ext uri="{FF2B5EF4-FFF2-40B4-BE49-F238E27FC236}">
                  <a16:creationId xmlns:a16="http://schemas.microsoft.com/office/drawing/2014/main" id="{B99B860B-B891-EC57-52A7-DA6C1247E6FF}"/>
                </a:ext>
              </a:extLst>
            </xdr:cNvPr>
            <xdr:cNvCxnSpPr/>
          </xdr:nvCxnSpPr>
          <xdr:spPr>
            <a:xfrm>
              <a:off x="3408293" y="2885827"/>
              <a:ext cx="0" cy="900982"/>
            </a:xfrm>
            <a:prstGeom prst="straightConnector1">
              <a:avLst/>
            </a:prstGeom>
            <a:ln>
              <a:solidFill>
                <a:schemeClr val="accent1"/>
              </a:solidFill>
              <a:prstDash val="dashDot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" name="Straight Arrow Connector 14">
              <a:extLst>
                <a:ext uri="{FF2B5EF4-FFF2-40B4-BE49-F238E27FC236}">
                  <a16:creationId xmlns:a16="http://schemas.microsoft.com/office/drawing/2014/main" id="{CFA2C3FA-A904-7281-4E61-D34F0476A88F}"/>
                </a:ext>
              </a:extLst>
            </xdr:cNvPr>
            <xdr:cNvCxnSpPr/>
          </xdr:nvCxnSpPr>
          <xdr:spPr>
            <a:xfrm>
              <a:off x="4729370" y="2897257"/>
              <a:ext cx="2166" cy="1009015"/>
            </a:xfrm>
            <a:prstGeom prst="straightConnector1">
              <a:avLst/>
            </a:prstGeom>
            <a:ln>
              <a:solidFill>
                <a:schemeClr val="accent1"/>
              </a:solidFill>
              <a:prstDash val="dashDot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" name="Straight Arrow Connector 15">
              <a:extLst>
                <a:ext uri="{FF2B5EF4-FFF2-40B4-BE49-F238E27FC236}">
                  <a16:creationId xmlns:a16="http://schemas.microsoft.com/office/drawing/2014/main" id="{C6612B30-1A8B-823B-B347-BAD1075B72AB}"/>
                </a:ext>
              </a:extLst>
            </xdr:cNvPr>
            <xdr:cNvCxnSpPr/>
          </xdr:nvCxnSpPr>
          <xdr:spPr>
            <a:xfrm>
              <a:off x="6058066" y="2916307"/>
              <a:ext cx="0" cy="1055266"/>
            </a:xfrm>
            <a:prstGeom prst="straightConnector1">
              <a:avLst/>
            </a:prstGeom>
            <a:ln>
              <a:solidFill>
                <a:schemeClr val="accent1"/>
              </a:solidFill>
              <a:prstDash val="dashDot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4" name="TextBox 20">
              <a:extLst>
                <a:ext uri="{FF2B5EF4-FFF2-40B4-BE49-F238E27FC236}">
                  <a16:creationId xmlns:a16="http://schemas.microsoft.com/office/drawing/2014/main" id="{5377CBE8-230A-8946-018D-F70DE1E3BD9B}"/>
                </a:ext>
              </a:extLst>
            </xdr:cNvPr>
            <xdr:cNvSpPr txBox="1"/>
          </xdr:nvSpPr>
          <xdr:spPr>
            <a:xfrm>
              <a:off x="404191" y="2234970"/>
              <a:ext cx="873898" cy="31888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zh-CN" altLang="en-US" sz="1100" b="1"/>
                <a:t>固定利率</a:t>
              </a:r>
            </a:p>
          </xdr:txBody>
        </xdr:sp>
        <xdr:sp macro="" textlink="">
          <xdr:nvSpPr>
            <xdr:cNvPr id="15" name="TextBox 21">
              <a:extLst>
                <a:ext uri="{FF2B5EF4-FFF2-40B4-BE49-F238E27FC236}">
                  <a16:creationId xmlns:a16="http://schemas.microsoft.com/office/drawing/2014/main" id="{068F37B1-A030-2804-9DD1-B00C4FC8639D}"/>
                </a:ext>
              </a:extLst>
            </xdr:cNvPr>
            <xdr:cNvSpPr txBox="1"/>
          </xdr:nvSpPr>
          <xdr:spPr>
            <a:xfrm>
              <a:off x="404191" y="3102099"/>
              <a:ext cx="873898" cy="319626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zh-CN" altLang="en-US" sz="1100" b="1"/>
                <a:t>浮动利率</a:t>
              </a:r>
            </a:p>
          </xdr:txBody>
        </xdr:sp>
        <xdr:sp macro="" textlink="">
          <xdr:nvSpPr>
            <xdr:cNvPr id="16" name="TextBox 22">
              <a:extLst>
                <a:ext uri="{FF2B5EF4-FFF2-40B4-BE49-F238E27FC236}">
                  <a16:creationId xmlns:a16="http://schemas.microsoft.com/office/drawing/2014/main" id="{759A89F9-EE4A-6936-F80C-B1995D943D2A}"/>
                </a:ext>
              </a:extLst>
            </xdr:cNvPr>
            <xdr:cNvSpPr txBox="1"/>
          </xdr:nvSpPr>
          <xdr:spPr>
            <a:xfrm>
              <a:off x="1620727" y="1621273"/>
              <a:ext cx="953411" cy="32146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altLang="zh-CN" sz="1100" b="1"/>
                <a:t>4.3%</a:t>
              </a:r>
              <a:endParaRPr lang="zh-CN" altLang="en-US" sz="1100" b="1"/>
            </a:p>
          </xdr:txBody>
        </xdr:sp>
        <xdr:sp macro="" textlink="">
          <xdr:nvSpPr>
            <xdr:cNvPr id="17" name="TextBox 23">
              <a:extLst>
                <a:ext uri="{FF2B5EF4-FFF2-40B4-BE49-F238E27FC236}">
                  <a16:creationId xmlns:a16="http://schemas.microsoft.com/office/drawing/2014/main" id="{573FC0F2-6DAD-B7F2-6CD1-5DE5E52C4761}"/>
                </a:ext>
              </a:extLst>
            </xdr:cNvPr>
            <xdr:cNvSpPr txBox="1"/>
          </xdr:nvSpPr>
          <xdr:spPr>
            <a:xfrm>
              <a:off x="2932081" y="1624623"/>
              <a:ext cx="953412" cy="32908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altLang="zh-CN" sz="1100" b="1"/>
                <a:t>4.3%</a:t>
              </a:r>
              <a:endParaRPr lang="zh-CN" altLang="en-US" sz="1100" b="1"/>
            </a:p>
          </xdr:txBody>
        </xdr:sp>
        <xdr:sp macro="" textlink="">
          <xdr:nvSpPr>
            <xdr:cNvPr id="18" name="TextBox 24">
              <a:extLst>
                <a:ext uri="{FF2B5EF4-FFF2-40B4-BE49-F238E27FC236}">
                  <a16:creationId xmlns:a16="http://schemas.microsoft.com/office/drawing/2014/main" id="{2543EB15-5131-402A-67E7-C3B9694DA0E3}"/>
                </a:ext>
              </a:extLst>
            </xdr:cNvPr>
            <xdr:cNvSpPr txBox="1"/>
          </xdr:nvSpPr>
          <xdr:spPr>
            <a:xfrm>
              <a:off x="4252961" y="1629878"/>
              <a:ext cx="866278" cy="32908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altLang="zh-CN" sz="1100" b="1"/>
                <a:t>4.3%</a:t>
              </a:r>
              <a:endParaRPr lang="zh-CN" altLang="en-US" sz="1100" b="1"/>
            </a:p>
          </xdr:txBody>
        </xdr:sp>
        <xdr:sp macro="" textlink="">
          <xdr:nvSpPr>
            <xdr:cNvPr id="19" name="TextBox 25">
              <a:extLst>
                <a:ext uri="{FF2B5EF4-FFF2-40B4-BE49-F238E27FC236}">
                  <a16:creationId xmlns:a16="http://schemas.microsoft.com/office/drawing/2014/main" id="{5B154998-1D34-239B-3E59-6C9AFE40FAA5}"/>
                </a:ext>
              </a:extLst>
            </xdr:cNvPr>
            <xdr:cNvSpPr txBox="1"/>
          </xdr:nvSpPr>
          <xdr:spPr>
            <a:xfrm>
              <a:off x="5566220" y="1633228"/>
              <a:ext cx="871993" cy="32908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altLang="zh-CN" sz="1100" b="1"/>
                <a:t>4.3%</a:t>
              </a:r>
              <a:endParaRPr lang="zh-CN" altLang="en-US" sz="1100" b="1"/>
            </a:p>
          </xdr:txBody>
        </xdr:sp>
        <xdr:sp macro="" textlink="">
          <xdr:nvSpPr>
            <xdr:cNvPr id="20" name="TextBox 22">
              <a:extLst>
                <a:ext uri="{FF2B5EF4-FFF2-40B4-BE49-F238E27FC236}">
                  <a16:creationId xmlns:a16="http://schemas.microsoft.com/office/drawing/2014/main" id="{6D105E1C-3889-B9E2-E6B3-A7EFA88DD0E3}"/>
                </a:ext>
              </a:extLst>
            </xdr:cNvPr>
            <xdr:cNvSpPr txBox="1"/>
          </xdr:nvSpPr>
          <xdr:spPr>
            <a:xfrm>
              <a:off x="1619282" y="3634386"/>
              <a:ext cx="955316" cy="32527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altLang="zh-CN" sz="1100" b="1"/>
                <a:t>3M Shibor</a:t>
              </a:r>
              <a:endParaRPr lang="zh-CN" altLang="en-US" sz="1100" b="1"/>
            </a:p>
          </xdr:txBody>
        </xdr:sp>
        <xdr:sp macro="" textlink="">
          <xdr:nvSpPr>
            <xdr:cNvPr id="21" name="TextBox 22">
              <a:extLst>
                <a:ext uri="{FF2B5EF4-FFF2-40B4-BE49-F238E27FC236}">
                  <a16:creationId xmlns:a16="http://schemas.microsoft.com/office/drawing/2014/main" id="{7547A441-343E-3BD5-7CB1-F056C2A2C620}"/>
                </a:ext>
              </a:extLst>
            </xdr:cNvPr>
            <xdr:cNvSpPr txBox="1"/>
          </xdr:nvSpPr>
          <xdr:spPr>
            <a:xfrm>
              <a:off x="2950671" y="3903694"/>
              <a:ext cx="955316" cy="32748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zh-CN" sz="11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3M Shibor	</a:t>
              </a:r>
              <a:endParaRPr lang="zh-CN" altLang="zh-CN">
                <a:effectLst/>
              </a:endParaRPr>
            </a:p>
          </xdr:txBody>
        </xdr:sp>
        <xdr:sp macro="" textlink="">
          <xdr:nvSpPr>
            <xdr:cNvPr id="22" name="TextBox 22">
              <a:extLst>
                <a:ext uri="{FF2B5EF4-FFF2-40B4-BE49-F238E27FC236}">
                  <a16:creationId xmlns:a16="http://schemas.microsoft.com/office/drawing/2014/main" id="{7771EAA8-16CB-A937-D699-F455CA036D24}"/>
                </a:ext>
              </a:extLst>
            </xdr:cNvPr>
            <xdr:cNvSpPr txBox="1"/>
          </xdr:nvSpPr>
          <xdr:spPr>
            <a:xfrm>
              <a:off x="4261040" y="4042931"/>
              <a:ext cx="954631" cy="33098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zh-CN" sz="11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3M Shibor</a:t>
              </a:r>
              <a:endParaRPr lang="zh-CN" altLang="zh-CN">
                <a:effectLst/>
              </a:endParaRPr>
            </a:p>
          </xdr:txBody>
        </xdr:sp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90DFF2DD-4A11-A120-48F6-12A2E214EB9D}"/>
                </a:ext>
              </a:extLst>
            </xdr:cNvPr>
            <xdr:cNvSpPr txBox="1"/>
          </xdr:nvSpPr>
          <xdr:spPr>
            <a:xfrm>
              <a:off x="5612991" y="4070390"/>
              <a:ext cx="956536" cy="33098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zh-CN" sz="11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3M Shibor</a:t>
              </a:r>
            </a:p>
          </xdr:txBody>
        </xdr:sp>
        <xdr:sp macro="" textlink="">
          <xdr:nvSpPr>
            <xdr:cNvPr id="24" name="TextBox 22">
              <a:extLst>
                <a:ext uri="{FF2B5EF4-FFF2-40B4-BE49-F238E27FC236}">
                  <a16:creationId xmlns:a16="http://schemas.microsoft.com/office/drawing/2014/main" id="{034B4959-4FAA-D04C-A0DD-0E5C682B9041}"/>
                </a:ext>
              </a:extLst>
            </xdr:cNvPr>
            <xdr:cNvSpPr txBox="1"/>
          </xdr:nvSpPr>
          <xdr:spPr>
            <a:xfrm>
              <a:off x="1901437" y="2558598"/>
              <a:ext cx="950098" cy="32527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altLang="zh-CN" sz="1100" b="1"/>
                <a:t>18/1/17</a:t>
              </a:r>
              <a:endParaRPr lang="zh-CN" altLang="en-US" sz="1100" b="1"/>
            </a:p>
          </xdr:txBody>
        </xdr:sp>
        <xdr:sp macro="" textlink="">
          <xdr:nvSpPr>
            <xdr:cNvPr id="25" name="TextBox 22">
              <a:extLst>
                <a:ext uri="{FF2B5EF4-FFF2-40B4-BE49-F238E27FC236}">
                  <a16:creationId xmlns:a16="http://schemas.microsoft.com/office/drawing/2014/main" id="{67CCF607-1D29-B4DE-34C7-F6B0EF819570}"/>
                </a:ext>
              </a:extLst>
            </xdr:cNvPr>
            <xdr:cNvSpPr txBox="1"/>
          </xdr:nvSpPr>
          <xdr:spPr>
            <a:xfrm>
              <a:off x="3232623" y="2568270"/>
              <a:ext cx="948194" cy="32527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altLang="zh-CN" sz="1100" b="1"/>
                <a:t>18/4/17</a:t>
              </a:r>
              <a:endParaRPr lang="zh-CN" altLang="en-US" sz="1100" b="1"/>
            </a:p>
          </xdr:txBody>
        </xdr:sp>
        <xdr:sp macro="" textlink="">
          <xdr:nvSpPr>
            <xdr:cNvPr id="26" name="TextBox 22">
              <a:extLst>
                <a:ext uri="{FF2B5EF4-FFF2-40B4-BE49-F238E27FC236}">
                  <a16:creationId xmlns:a16="http://schemas.microsoft.com/office/drawing/2014/main" id="{54379FEE-2E4C-0C33-46A4-CCA194A550EB}"/>
                </a:ext>
              </a:extLst>
            </xdr:cNvPr>
            <xdr:cNvSpPr txBox="1"/>
          </xdr:nvSpPr>
          <xdr:spPr>
            <a:xfrm>
              <a:off x="4565715" y="2576037"/>
              <a:ext cx="950098" cy="32527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altLang="zh-CN" sz="1100" b="1"/>
                <a:t>18/10/17</a:t>
              </a:r>
              <a:endParaRPr lang="zh-CN" altLang="en-US" sz="1100" b="1"/>
            </a:p>
          </xdr:txBody>
        </xdr:sp>
        <xdr:sp macro="" textlink="">
          <xdr:nvSpPr>
            <xdr:cNvPr id="27" name="TextBox 22">
              <a:extLst>
                <a:ext uri="{FF2B5EF4-FFF2-40B4-BE49-F238E27FC236}">
                  <a16:creationId xmlns:a16="http://schemas.microsoft.com/office/drawing/2014/main" id="{FE647391-9CFE-5384-936D-44B72F24EBAB}"/>
                </a:ext>
              </a:extLst>
            </xdr:cNvPr>
            <xdr:cNvSpPr txBox="1"/>
          </xdr:nvSpPr>
          <xdr:spPr>
            <a:xfrm>
              <a:off x="5899303" y="2587614"/>
              <a:ext cx="947696" cy="31955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altLang="zh-CN" sz="1100" b="1"/>
                <a:t>19/1/17</a:t>
              </a:r>
              <a:endParaRPr lang="zh-CN" altLang="en-US" sz="1100" b="1"/>
            </a:p>
          </xdr:txBody>
        </xdr:sp>
        <xdr:sp macro="" textlink="">
          <xdr:nvSpPr>
            <xdr:cNvPr id="28" name="TextBox 22">
              <a:extLst>
                <a:ext uri="{FF2B5EF4-FFF2-40B4-BE49-F238E27FC236}">
                  <a16:creationId xmlns:a16="http://schemas.microsoft.com/office/drawing/2014/main" id="{5C76FBB1-C021-2A27-FA10-AA2DF1C60583}"/>
                </a:ext>
              </a:extLst>
            </xdr:cNvPr>
            <xdr:cNvSpPr txBox="1"/>
          </xdr:nvSpPr>
          <xdr:spPr>
            <a:xfrm>
              <a:off x="965993" y="2924358"/>
              <a:ext cx="950098" cy="32527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altLang="zh-CN" sz="1100" b="1">
                  <a:solidFill>
                    <a:srgbClr val="FF0000"/>
                  </a:solidFill>
                </a:rPr>
                <a:t>17/12/1</a:t>
              </a:r>
              <a:endParaRPr lang="zh-CN" altLang="en-US" sz="1100" b="1">
                <a:solidFill>
                  <a:srgbClr val="FF0000"/>
                </a:solidFill>
              </a:endParaRPr>
            </a:p>
          </xdr:txBody>
        </xdr:sp>
        <xdr:cxnSp macro="">
          <xdr:nvCxnSpPr>
            <xdr:cNvPr id="30" name="Straight Arrow Connector 10">
              <a:extLst>
                <a:ext uri="{FF2B5EF4-FFF2-40B4-BE49-F238E27FC236}">
                  <a16:creationId xmlns:a16="http://schemas.microsoft.com/office/drawing/2014/main" id="{D70903AD-0CE9-4E0C-DE9C-C00E872F36DB}"/>
                </a:ext>
              </a:extLst>
            </xdr:cNvPr>
            <xdr:cNvCxnSpPr/>
          </xdr:nvCxnSpPr>
          <xdr:spPr>
            <a:xfrm flipV="1">
              <a:off x="7169693" y="1964165"/>
              <a:ext cx="0" cy="870503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1" name="TextBox 25">
              <a:extLst>
                <a:ext uri="{FF2B5EF4-FFF2-40B4-BE49-F238E27FC236}">
                  <a16:creationId xmlns:a16="http://schemas.microsoft.com/office/drawing/2014/main" id="{A343453B-81E0-D9C7-1A85-F4E095E91A86}"/>
                </a:ext>
              </a:extLst>
            </xdr:cNvPr>
            <xdr:cNvSpPr txBox="1"/>
          </xdr:nvSpPr>
          <xdr:spPr>
            <a:xfrm>
              <a:off x="6725151" y="1641391"/>
              <a:ext cx="871993" cy="32908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altLang="zh-CN" sz="1100" b="1"/>
                <a:t>4.3%</a:t>
              </a:r>
              <a:endParaRPr lang="zh-CN" altLang="en-US" sz="1100" b="1"/>
            </a:p>
          </xdr:txBody>
        </xdr:sp>
        <xdr:sp macro="" textlink="">
          <xdr:nvSpPr>
            <xdr:cNvPr id="32" name="TextBox 22">
              <a:extLst>
                <a:ext uri="{FF2B5EF4-FFF2-40B4-BE49-F238E27FC236}">
                  <a16:creationId xmlns:a16="http://schemas.microsoft.com/office/drawing/2014/main" id="{F049D534-1E84-2951-0C27-9F69BCAF2B95}"/>
                </a:ext>
              </a:extLst>
            </xdr:cNvPr>
            <xdr:cNvSpPr txBox="1"/>
          </xdr:nvSpPr>
          <xdr:spPr>
            <a:xfrm>
              <a:off x="7105537" y="2579451"/>
              <a:ext cx="947696" cy="31955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altLang="zh-CN" sz="1100" b="1"/>
                <a:t>19/4/17</a:t>
              </a:r>
              <a:endParaRPr lang="zh-CN" altLang="en-US" sz="1100" b="1"/>
            </a:p>
          </xdr:txBody>
        </xdr:sp>
        <xdr:cxnSp macro="">
          <xdr:nvCxnSpPr>
            <xdr:cNvPr id="41" name="Straight Arrow Connector 15">
              <a:extLst>
                <a:ext uri="{FF2B5EF4-FFF2-40B4-BE49-F238E27FC236}">
                  <a16:creationId xmlns:a16="http://schemas.microsoft.com/office/drawing/2014/main" id="{35C529C2-471A-A799-6449-716C7733E90F}"/>
                </a:ext>
              </a:extLst>
            </xdr:cNvPr>
            <xdr:cNvCxnSpPr/>
          </xdr:nvCxnSpPr>
          <xdr:spPr>
            <a:xfrm>
              <a:off x="7176862" y="2891718"/>
              <a:ext cx="0" cy="1055266"/>
            </a:xfrm>
            <a:prstGeom prst="straightConnector1">
              <a:avLst/>
            </a:prstGeom>
            <a:ln>
              <a:solidFill>
                <a:schemeClr val="accent1"/>
              </a:solidFill>
              <a:prstDash val="dashDot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2" name="Straight Arrow Connector 15">
              <a:extLst>
                <a:ext uri="{FF2B5EF4-FFF2-40B4-BE49-F238E27FC236}">
                  <a16:creationId xmlns:a16="http://schemas.microsoft.com/office/drawing/2014/main" id="{8CEF4B6F-59C4-FD38-D7AE-23AE11EFE5C2}"/>
                </a:ext>
              </a:extLst>
            </xdr:cNvPr>
            <xdr:cNvCxnSpPr/>
          </xdr:nvCxnSpPr>
          <xdr:spPr>
            <a:xfrm>
              <a:off x="8295659" y="2867129"/>
              <a:ext cx="0" cy="1055266"/>
            </a:xfrm>
            <a:prstGeom prst="straightConnector1">
              <a:avLst/>
            </a:prstGeom>
            <a:ln>
              <a:solidFill>
                <a:schemeClr val="accent1"/>
              </a:solidFill>
              <a:prstDash val="dashDot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3" name="Straight Arrow Connector 15">
              <a:extLst>
                <a:ext uri="{FF2B5EF4-FFF2-40B4-BE49-F238E27FC236}">
                  <a16:creationId xmlns:a16="http://schemas.microsoft.com/office/drawing/2014/main" id="{E9504823-2DD4-CE31-3E40-D2AFA6C4A2FA}"/>
                </a:ext>
              </a:extLst>
            </xdr:cNvPr>
            <xdr:cNvCxnSpPr/>
          </xdr:nvCxnSpPr>
          <xdr:spPr>
            <a:xfrm>
              <a:off x="9414455" y="2842540"/>
              <a:ext cx="0" cy="1055266"/>
            </a:xfrm>
            <a:prstGeom prst="straightConnector1">
              <a:avLst/>
            </a:prstGeom>
            <a:ln>
              <a:solidFill>
                <a:schemeClr val="accent1"/>
              </a:solidFill>
              <a:prstDash val="dashDot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44" name="TextBox 22">
              <a:extLst>
                <a:ext uri="{FF2B5EF4-FFF2-40B4-BE49-F238E27FC236}">
                  <a16:creationId xmlns:a16="http://schemas.microsoft.com/office/drawing/2014/main" id="{1020869A-5301-0379-12D8-2AB7AB4A394B}"/>
                </a:ext>
              </a:extLst>
            </xdr:cNvPr>
            <xdr:cNvSpPr txBox="1"/>
          </xdr:nvSpPr>
          <xdr:spPr>
            <a:xfrm>
              <a:off x="6692392" y="4012824"/>
              <a:ext cx="956536" cy="33098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zh-CN" sz="11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3M Shibor</a:t>
              </a:r>
            </a:p>
          </xdr:txBody>
        </xdr:sp>
        <xdr:sp macro="" textlink="">
          <xdr:nvSpPr>
            <xdr:cNvPr id="45" name="TextBox 22">
              <a:extLst>
                <a:ext uri="{FF2B5EF4-FFF2-40B4-BE49-F238E27FC236}">
                  <a16:creationId xmlns:a16="http://schemas.microsoft.com/office/drawing/2014/main" id="{284A1055-9138-3D8E-D7D1-5249C48F4B2C}"/>
                </a:ext>
              </a:extLst>
            </xdr:cNvPr>
            <xdr:cNvSpPr txBox="1"/>
          </xdr:nvSpPr>
          <xdr:spPr>
            <a:xfrm>
              <a:off x="7771794" y="3953302"/>
              <a:ext cx="956536" cy="33098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zh-CN" sz="11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3M Shibor</a:t>
              </a:r>
            </a:p>
          </xdr:txBody>
        </xdr:sp>
        <xdr:sp macro="" textlink="">
          <xdr:nvSpPr>
            <xdr:cNvPr id="46" name="TextBox 22">
              <a:extLst>
                <a:ext uri="{FF2B5EF4-FFF2-40B4-BE49-F238E27FC236}">
                  <a16:creationId xmlns:a16="http://schemas.microsoft.com/office/drawing/2014/main" id="{8C44DFAC-2347-1ED4-D379-97241BFEF1D5}"/>
                </a:ext>
              </a:extLst>
            </xdr:cNvPr>
            <xdr:cNvSpPr txBox="1"/>
          </xdr:nvSpPr>
          <xdr:spPr>
            <a:xfrm>
              <a:off x="8851195" y="3893780"/>
              <a:ext cx="956536" cy="33098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zh-CN" sz="11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3M Shibor</a:t>
              </a:r>
            </a:p>
          </xdr:txBody>
        </xdr:sp>
        <xdr:cxnSp macro="">
          <xdr:nvCxnSpPr>
            <xdr:cNvPr id="47" name="Straight Arrow Connector 10">
              <a:extLst>
                <a:ext uri="{FF2B5EF4-FFF2-40B4-BE49-F238E27FC236}">
                  <a16:creationId xmlns:a16="http://schemas.microsoft.com/office/drawing/2014/main" id="{AB5C4DA0-7AD1-17C8-1D82-A82BC8DEADA4}"/>
                </a:ext>
              </a:extLst>
            </xdr:cNvPr>
            <xdr:cNvCxnSpPr/>
          </xdr:nvCxnSpPr>
          <xdr:spPr>
            <a:xfrm flipV="1">
              <a:off x="8296369" y="1972368"/>
              <a:ext cx="0" cy="870503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8" name="Straight Arrow Connector 10">
              <a:extLst>
                <a:ext uri="{FF2B5EF4-FFF2-40B4-BE49-F238E27FC236}">
                  <a16:creationId xmlns:a16="http://schemas.microsoft.com/office/drawing/2014/main" id="{DB8B8C4D-F1D2-26D0-AA51-F6DC49636204}"/>
                </a:ext>
              </a:extLst>
            </xdr:cNvPr>
            <xdr:cNvCxnSpPr/>
          </xdr:nvCxnSpPr>
          <xdr:spPr>
            <a:xfrm flipV="1">
              <a:off x="9423044" y="1980571"/>
              <a:ext cx="0" cy="870503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49" name="TextBox 22">
              <a:extLst>
                <a:ext uri="{FF2B5EF4-FFF2-40B4-BE49-F238E27FC236}">
                  <a16:creationId xmlns:a16="http://schemas.microsoft.com/office/drawing/2014/main" id="{D6E52755-EDD7-E127-3E21-03EC6AE4CC6B}"/>
                </a:ext>
              </a:extLst>
            </xdr:cNvPr>
            <xdr:cNvSpPr txBox="1"/>
          </xdr:nvSpPr>
          <xdr:spPr>
            <a:xfrm>
              <a:off x="8177060" y="2563045"/>
              <a:ext cx="947696" cy="31955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altLang="zh-CN" sz="1100" b="1"/>
                <a:t>19/7/17</a:t>
              </a:r>
              <a:endParaRPr lang="zh-CN" altLang="en-US" sz="1100" b="1"/>
            </a:p>
          </xdr:txBody>
        </xdr:sp>
        <xdr:sp macro="" textlink="">
          <xdr:nvSpPr>
            <xdr:cNvPr id="50" name="TextBox 22">
              <a:extLst>
                <a:ext uri="{FF2B5EF4-FFF2-40B4-BE49-F238E27FC236}">
                  <a16:creationId xmlns:a16="http://schemas.microsoft.com/office/drawing/2014/main" id="{0A751ABF-DC35-B23F-690A-A851EA24ECAE}"/>
                </a:ext>
              </a:extLst>
            </xdr:cNvPr>
            <xdr:cNvSpPr txBox="1"/>
          </xdr:nvSpPr>
          <xdr:spPr>
            <a:xfrm>
              <a:off x="9335249" y="2554843"/>
              <a:ext cx="947696" cy="31955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altLang="zh-CN" sz="1100" b="1"/>
                <a:t>19/10/17</a:t>
              </a:r>
              <a:endParaRPr lang="zh-CN" altLang="en-US" sz="1100" b="1"/>
            </a:p>
          </xdr:txBody>
        </xdr:sp>
        <xdr:sp macro="" textlink="">
          <xdr:nvSpPr>
            <xdr:cNvPr id="51" name="TextBox 25">
              <a:extLst>
                <a:ext uri="{FF2B5EF4-FFF2-40B4-BE49-F238E27FC236}">
                  <a16:creationId xmlns:a16="http://schemas.microsoft.com/office/drawing/2014/main" id="{621C5844-EE7A-7CA1-01BA-96C90B0A66D6}"/>
                </a:ext>
              </a:extLst>
            </xdr:cNvPr>
            <xdr:cNvSpPr txBox="1"/>
          </xdr:nvSpPr>
          <xdr:spPr>
            <a:xfrm>
              <a:off x="7843947" y="1641391"/>
              <a:ext cx="871993" cy="32908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altLang="zh-CN" sz="1100" b="1"/>
                <a:t>4.3%</a:t>
              </a:r>
              <a:endParaRPr lang="zh-CN" altLang="en-US" sz="1100" b="1"/>
            </a:p>
          </xdr:txBody>
        </xdr:sp>
        <xdr:sp macro="" textlink="">
          <xdr:nvSpPr>
            <xdr:cNvPr id="52" name="TextBox 25">
              <a:extLst>
                <a:ext uri="{FF2B5EF4-FFF2-40B4-BE49-F238E27FC236}">
                  <a16:creationId xmlns:a16="http://schemas.microsoft.com/office/drawing/2014/main" id="{B660F372-906E-11C2-684C-7B89FF670FA2}"/>
                </a:ext>
              </a:extLst>
            </xdr:cNvPr>
            <xdr:cNvSpPr txBox="1"/>
          </xdr:nvSpPr>
          <xdr:spPr>
            <a:xfrm>
              <a:off x="8962744" y="1641391"/>
              <a:ext cx="871993" cy="32908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altLang="zh-CN" sz="1100" b="1"/>
                <a:t>4.3%</a:t>
              </a:r>
              <a:endParaRPr lang="zh-CN" altLang="en-US" sz="1100" b="1"/>
            </a:p>
          </xdr:txBody>
        </xdr:sp>
      </xdr:grpSp>
      <xdr:cxnSp macro="">
        <xdr:nvCxnSpPr>
          <xdr:cNvPr id="4" name="Straight Arrow Connector 4">
            <a:extLst>
              <a:ext uri="{FF2B5EF4-FFF2-40B4-BE49-F238E27FC236}">
                <a16:creationId xmlns:a16="http://schemas.microsoft.com/office/drawing/2014/main" id="{5C3AD286-CEE0-7165-F318-E3B1CA3B2A91}"/>
              </a:ext>
            </a:extLst>
          </xdr:cNvPr>
          <xdr:cNvCxnSpPr/>
        </xdr:nvCxnSpPr>
        <xdr:spPr>
          <a:xfrm flipV="1">
            <a:off x="1593077" y="481551"/>
            <a:ext cx="0" cy="1310061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8"/>
  <sheetViews>
    <sheetView showGridLines="0" tabSelected="1" zoomScale="235" zoomScaleNormal="235" workbookViewId="0">
      <selection activeCell="F5" sqref="F5"/>
    </sheetView>
  </sheetViews>
  <sheetFormatPr defaultRowHeight="14.25" x14ac:dyDescent="0.2"/>
  <cols>
    <col min="1" max="1" width="1.25" customWidth="1"/>
    <col min="3" max="3" width="26.75" customWidth="1"/>
  </cols>
  <sheetData>
    <row r="1" spans="2:4" x14ac:dyDescent="0.2">
      <c r="B1" s="4" t="s">
        <v>0</v>
      </c>
      <c r="C1" s="4" t="s">
        <v>1</v>
      </c>
      <c r="D1" s="4" t="s">
        <v>2</v>
      </c>
    </row>
    <row r="2" spans="2:4" x14ac:dyDescent="0.2">
      <c r="B2" s="3">
        <f>IF(C2&lt;&gt;"",ROW()-1,"")</f>
        <v>1</v>
      </c>
      <c r="C2" s="1" t="s">
        <v>130</v>
      </c>
      <c r="D2" s="2" t="str">
        <f>IF(C2&lt;&gt;"",HYPERLINK("#"&amp;C2&amp;"!A1","Link"),"")</f>
        <v>Link</v>
      </c>
    </row>
    <row r="3" spans="2:4" x14ac:dyDescent="0.2">
      <c r="B3" s="3">
        <f t="shared" ref="B3:B8" si="0">IF(C3&lt;&gt;"",ROW()-1,"")</f>
        <v>2</v>
      </c>
      <c r="C3" s="1" t="s">
        <v>131</v>
      </c>
      <c r="D3" s="2" t="str">
        <f t="shared" ref="D3:D8" si="1">IF(C3&lt;&gt;"",HYPERLINK("#"&amp;C3&amp;"!A1","Link"),"")</f>
        <v>Link</v>
      </c>
    </row>
    <row r="4" spans="2:4" x14ac:dyDescent="0.2">
      <c r="B4" s="3">
        <f t="shared" si="0"/>
        <v>3</v>
      </c>
      <c r="C4" s="1" t="s">
        <v>132</v>
      </c>
      <c r="D4" s="2" t="str">
        <f t="shared" si="1"/>
        <v>Link</v>
      </c>
    </row>
    <row r="5" spans="2:4" x14ac:dyDescent="0.2">
      <c r="B5" s="3">
        <f t="shared" si="0"/>
        <v>4</v>
      </c>
      <c r="C5" s="1" t="s">
        <v>133</v>
      </c>
      <c r="D5" s="2" t="str">
        <f t="shared" si="1"/>
        <v>Link</v>
      </c>
    </row>
    <row r="6" spans="2:4" x14ac:dyDescent="0.2">
      <c r="B6" s="3">
        <f t="shared" si="0"/>
        <v>5</v>
      </c>
      <c r="C6" s="1" t="s">
        <v>134</v>
      </c>
      <c r="D6" s="2" t="str">
        <f t="shared" si="1"/>
        <v>Link</v>
      </c>
    </row>
    <row r="7" spans="2:4" x14ac:dyDescent="0.2">
      <c r="B7" s="3">
        <f t="shared" si="0"/>
        <v>6</v>
      </c>
      <c r="C7" s="1" t="s">
        <v>135</v>
      </c>
      <c r="D7" s="2" t="str">
        <f t="shared" si="1"/>
        <v>Link</v>
      </c>
    </row>
    <row r="8" spans="2:4" x14ac:dyDescent="0.2">
      <c r="B8" s="3">
        <f t="shared" si="0"/>
        <v>7</v>
      </c>
      <c r="C8" s="1" t="s">
        <v>136</v>
      </c>
      <c r="D8" s="2" t="str">
        <f t="shared" si="1"/>
        <v>Link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8F0AE-7B5C-48AB-B7EC-E4A495701C9C}">
  <dimension ref="A1"/>
  <sheetViews>
    <sheetView showGridLines="0" zoomScale="135" zoomScaleNormal="135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8.875" defaultRowHeight="13.5" x14ac:dyDescent="0.2"/>
  <cols>
    <col min="1" max="16384" width="8.875" style="41"/>
  </cols>
  <sheetData>
    <row r="1" spans="1:1" x14ac:dyDescent="0.2">
      <c r="A1" s="40" t="s">
        <v>3</v>
      </c>
    </row>
  </sheetData>
  <phoneticPr fontId="1" type="noConversion"/>
  <hyperlinks>
    <hyperlink ref="A1" location="目录!A1" display="Back" xr:uid="{04F74A81-CAE9-4EEC-830C-96E64422166F}"/>
  </hyperlinks>
  <pageMargins left="0.7" right="0.7" top="0.75" bottom="0.75" header="0.3" footer="0.3"/>
  <pageSetup paperSize="9" orientation="portrait" horizontalDpi="30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8A647-9492-40E4-ABBA-11863A17EFB8}">
  <dimension ref="A1:B7"/>
  <sheetViews>
    <sheetView showGridLines="0" zoomScale="145" zoomScaleNormal="145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25" x14ac:dyDescent="0.2"/>
  <cols>
    <col min="1" max="1" width="5.25" bestFit="1" customWidth="1"/>
  </cols>
  <sheetData>
    <row r="1" spans="1:2" x14ac:dyDescent="0.2">
      <c r="A1" s="6" t="s">
        <v>3</v>
      </c>
    </row>
    <row r="3" spans="1:2" x14ac:dyDescent="0.2">
      <c r="B3" s="42" t="s">
        <v>78</v>
      </c>
    </row>
    <row r="4" spans="1:2" x14ac:dyDescent="0.2">
      <c r="B4" t="s">
        <v>79</v>
      </c>
    </row>
    <row r="5" spans="1:2" x14ac:dyDescent="0.2">
      <c r="B5" s="18" t="s">
        <v>80</v>
      </c>
    </row>
    <row r="6" spans="1:2" x14ac:dyDescent="0.2">
      <c r="B6" s="18" t="s">
        <v>81</v>
      </c>
    </row>
    <row r="7" spans="1:2" x14ac:dyDescent="0.2">
      <c r="B7" s="18" t="s">
        <v>82</v>
      </c>
    </row>
  </sheetData>
  <phoneticPr fontId="1" type="noConversion"/>
  <hyperlinks>
    <hyperlink ref="A1" location="目录!A1" display="Back" xr:uid="{7E39F030-818D-424F-A4BE-5EF1D815BCF1}"/>
  </hyperlink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4"/>
  <sheetViews>
    <sheetView showGridLines="0" zoomScale="175" zoomScaleNormal="175" workbookViewId="0">
      <selection activeCell="D6" sqref="D6"/>
    </sheetView>
  </sheetViews>
  <sheetFormatPr defaultRowHeight="14.25" x14ac:dyDescent="0.2"/>
  <cols>
    <col min="1" max="1" width="5.5" bestFit="1" customWidth="1"/>
    <col min="2" max="4" width="9.5" bestFit="1" customWidth="1"/>
    <col min="5" max="5" width="19.375" bestFit="1" customWidth="1"/>
    <col min="6" max="6" width="10.5" bestFit="1" customWidth="1"/>
    <col min="7" max="7" width="7.5" bestFit="1" customWidth="1"/>
    <col min="8" max="8" width="11.625" bestFit="1" customWidth="1"/>
  </cols>
  <sheetData>
    <row r="1" spans="1:8" x14ac:dyDescent="0.2">
      <c r="A1" s="6" t="s">
        <v>3</v>
      </c>
    </row>
    <row r="2" spans="1:8" ht="31.5" x14ac:dyDescent="0.2">
      <c r="B2" s="13" t="s">
        <v>83</v>
      </c>
      <c r="C2" s="13"/>
      <c r="D2" s="13"/>
      <c r="E2" s="13"/>
      <c r="F2" s="13"/>
      <c r="G2" s="13"/>
      <c r="H2" s="13"/>
    </row>
    <row r="4" spans="1:8" x14ac:dyDescent="0.2">
      <c r="B4" s="1" t="s">
        <v>4</v>
      </c>
      <c r="C4" s="11">
        <v>5000000</v>
      </c>
    </row>
    <row r="5" spans="1:8" x14ac:dyDescent="0.2">
      <c r="B5" s="1" t="s">
        <v>5</v>
      </c>
      <c r="C5" s="12">
        <v>9.5000000000000001E-2</v>
      </c>
    </row>
    <row r="6" spans="1:8" x14ac:dyDescent="0.2">
      <c r="D6" s="5"/>
    </row>
    <row r="7" spans="1:8" x14ac:dyDescent="0.2">
      <c r="B7" s="7" t="s">
        <v>0</v>
      </c>
      <c r="C7" s="7" t="s">
        <v>6</v>
      </c>
      <c r="D7" s="7" t="s">
        <v>7</v>
      </c>
      <c r="E7" s="7" t="s">
        <v>8</v>
      </c>
      <c r="F7" s="7" t="s">
        <v>9</v>
      </c>
      <c r="G7" s="7" t="s">
        <v>10</v>
      </c>
      <c r="H7" s="7" t="s">
        <v>11</v>
      </c>
    </row>
    <row r="8" spans="1:8" x14ac:dyDescent="0.2">
      <c r="B8" s="3">
        <v>1</v>
      </c>
      <c r="C8" s="1" t="s">
        <v>12</v>
      </c>
      <c r="D8" s="8">
        <v>0.08</v>
      </c>
      <c r="E8" s="8">
        <f>D8-$C$5</f>
        <v>-1.4999999999999999E-2</v>
      </c>
      <c r="F8" s="9">
        <f>E8*$C$4/4</f>
        <v>-18750</v>
      </c>
      <c r="G8" s="8">
        <v>0</v>
      </c>
      <c r="H8" s="9">
        <f>F8/(1+G8*B8/4)</f>
        <v>-18750</v>
      </c>
    </row>
    <row r="9" spans="1:8" x14ac:dyDescent="0.2">
      <c r="B9" s="3">
        <f>B8+1</f>
        <v>2</v>
      </c>
      <c r="C9" s="1" t="s">
        <v>13</v>
      </c>
      <c r="D9" s="8">
        <v>0.09</v>
      </c>
      <c r="E9" s="8">
        <f t="shared" ref="E9:E11" si="0">D9-$C$5</f>
        <v>-5.0000000000000044E-3</v>
      </c>
      <c r="F9" s="9">
        <f t="shared" ref="F9:F11" si="1">E9*$C$4/4</f>
        <v>-6250.0000000000055</v>
      </c>
      <c r="G9" s="8">
        <v>0</v>
      </c>
      <c r="H9" s="9">
        <f t="shared" ref="H9:H11" si="2">F9/(1+G9*B9/4)</f>
        <v>-6250.0000000000055</v>
      </c>
    </row>
    <row r="10" spans="1:8" x14ac:dyDescent="0.2">
      <c r="B10" s="3">
        <f t="shared" ref="B10:B11" si="3">B9+1</f>
        <v>3</v>
      </c>
      <c r="C10" s="1" t="s">
        <v>14</v>
      </c>
      <c r="D10" s="8">
        <v>0.1</v>
      </c>
      <c r="E10" s="8">
        <f t="shared" si="0"/>
        <v>5.0000000000000044E-3</v>
      </c>
      <c r="F10" s="9">
        <f t="shared" si="1"/>
        <v>6250.0000000000055</v>
      </c>
      <c r="G10" s="8">
        <v>0</v>
      </c>
      <c r="H10" s="9">
        <f t="shared" si="2"/>
        <v>6250.0000000000055</v>
      </c>
    </row>
    <row r="11" spans="1:8" x14ac:dyDescent="0.2">
      <c r="B11" s="3">
        <f t="shared" si="3"/>
        <v>4</v>
      </c>
      <c r="C11" s="1" t="s">
        <v>15</v>
      </c>
      <c r="D11" s="8">
        <v>0.11</v>
      </c>
      <c r="E11" s="8">
        <f t="shared" si="0"/>
        <v>1.4999999999999999E-2</v>
      </c>
      <c r="F11" s="9">
        <f t="shared" si="1"/>
        <v>18750</v>
      </c>
      <c r="G11" s="8">
        <v>0</v>
      </c>
      <c r="H11" s="9">
        <f t="shared" si="2"/>
        <v>18750</v>
      </c>
    </row>
    <row r="12" spans="1:8" x14ac:dyDescent="0.2">
      <c r="H12" s="10">
        <f>SUM(H8:H11)</f>
        <v>0</v>
      </c>
    </row>
    <row r="14" spans="1:8" x14ac:dyDescent="0.2">
      <c r="G14" s="7" t="s">
        <v>6</v>
      </c>
      <c r="H14" s="7" t="s">
        <v>10</v>
      </c>
    </row>
    <row r="15" spans="1:8" x14ac:dyDescent="0.2">
      <c r="G15" s="1" t="s">
        <v>84</v>
      </c>
      <c r="H15" s="8">
        <v>0.08</v>
      </c>
    </row>
    <row r="16" spans="1:8" x14ac:dyDescent="0.2">
      <c r="G16" s="1" t="s">
        <v>85</v>
      </c>
      <c r="H16" s="8">
        <v>8.5000000000000006E-2</v>
      </c>
    </row>
    <row r="17" spans="2:8" x14ac:dyDescent="0.2">
      <c r="G17" s="1" t="s">
        <v>86</v>
      </c>
      <c r="H17" s="8">
        <v>0.09</v>
      </c>
    </row>
    <row r="18" spans="2:8" x14ac:dyDescent="0.2">
      <c r="G18" s="1" t="s">
        <v>87</v>
      </c>
      <c r="H18" s="8">
        <v>0.1</v>
      </c>
    </row>
    <row r="23" spans="2:8" x14ac:dyDescent="0.2">
      <c r="B23" s="42" t="s">
        <v>121</v>
      </c>
    </row>
    <row r="24" spans="2:8" x14ac:dyDescent="0.2">
      <c r="B24" s="42" t="s">
        <v>88</v>
      </c>
    </row>
  </sheetData>
  <phoneticPr fontId="1" type="noConversion"/>
  <hyperlinks>
    <hyperlink ref="A1" location="目录!A1" display="Back" xr:uid="{00000000-0004-0000-0100-000000000000}"/>
  </hyperlink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1"/>
  <sheetViews>
    <sheetView showGridLines="0" zoomScale="130" zoomScaleNormal="130" workbookViewId="0">
      <selection activeCell="G8" sqref="G8"/>
    </sheetView>
  </sheetViews>
  <sheetFormatPr defaultRowHeight="14.25" x14ac:dyDescent="0.2"/>
  <cols>
    <col min="1" max="1" width="5.5" bestFit="1" customWidth="1"/>
    <col min="2" max="2" width="9.5" bestFit="1" customWidth="1"/>
    <col min="3" max="3" width="13.125" bestFit="1" customWidth="1"/>
    <col min="4" max="7" width="13.375" customWidth="1"/>
    <col min="8" max="8" width="16.5" bestFit="1" customWidth="1"/>
  </cols>
  <sheetData>
    <row r="1" spans="1:8" x14ac:dyDescent="0.2">
      <c r="A1" s="6" t="s">
        <v>3</v>
      </c>
    </row>
    <row r="2" spans="1:8" ht="31.5" x14ac:dyDescent="0.2">
      <c r="B2" s="13" t="s">
        <v>92</v>
      </c>
      <c r="C2" s="13"/>
      <c r="D2" s="13"/>
      <c r="E2" s="13"/>
      <c r="F2" s="13"/>
      <c r="G2" s="13"/>
      <c r="H2" s="13"/>
    </row>
    <row r="4" spans="1:8" x14ac:dyDescent="0.2">
      <c r="B4" s="42" t="s">
        <v>94</v>
      </c>
    </row>
    <row r="5" spans="1:8" x14ac:dyDescent="0.2">
      <c r="B5" t="s">
        <v>89</v>
      </c>
    </row>
    <row r="6" spans="1:8" x14ac:dyDescent="0.2">
      <c r="B6" s="18" t="s">
        <v>90</v>
      </c>
    </row>
    <row r="7" spans="1:8" x14ac:dyDescent="0.2">
      <c r="B7" s="18" t="s">
        <v>91</v>
      </c>
    </row>
    <row r="8" spans="1:8" x14ac:dyDescent="0.2">
      <c r="B8" s="18" t="s">
        <v>93</v>
      </c>
    </row>
    <row r="17" spans="2:7" x14ac:dyDescent="0.2">
      <c r="B17" s="43" t="s">
        <v>122</v>
      </c>
    </row>
    <row r="19" spans="2:7" x14ac:dyDescent="0.2">
      <c r="G19" t="s">
        <v>95</v>
      </c>
    </row>
    <row r="20" spans="2:7" x14ac:dyDescent="0.2">
      <c r="G20" t="s">
        <v>96</v>
      </c>
    </row>
    <row r="22" spans="2:7" x14ac:dyDescent="0.2">
      <c r="F22" t="s">
        <v>123</v>
      </c>
    </row>
    <row r="28" spans="2:7" x14ac:dyDescent="0.2">
      <c r="B28" t="s">
        <v>98</v>
      </c>
    </row>
    <row r="29" spans="2:7" x14ac:dyDescent="0.2">
      <c r="B29" t="s">
        <v>97</v>
      </c>
    </row>
    <row r="30" spans="2:7" x14ac:dyDescent="0.2">
      <c r="B30" t="s">
        <v>99</v>
      </c>
    </row>
    <row r="31" spans="2:7" x14ac:dyDescent="0.2">
      <c r="B31" s="42" t="s">
        <v>100</v>
      </c>
    </row>
    <row r="32" spans="2:7" x14ac:dyDescent="0.2">
      <c r="B32" t="s">
        <v>101</v>
      </c>
    </row>
    <row r="33" spans="2:2" x14ac:dyDescent="0.2">
      <c r="B33" t="s">
        <v>102</v>
      </c>
    </row>
    <row r="44" spans="2:2" x14ac:dyDescent="0.2">
      <c r="B44" t="s">
        <v>103</v>
      </c>
    </row>
    <row r="45" spans="2:2" x14ac:dyDescent="0.2">
      <c r="B45" t="s">
        <v>104</v>
      </c>
    </row>
    <row r="47" spans="2:2" x14ac:dyDescent="0.2">
      <c r="B47" t="s">
        <v>105</v>
      </c>
    </row>
    <row r="58" spans="2:3" x14ac:dyDescent="0.2">
      <c r="B58" s="43" t="s">
        <v>106</v>
      </c>
    </row>
    <row r="60" spans="2:3" ht="25.5" x14ac:dyDescent="0.2">
      <c r="B60" s="44" t="s">
        <v>6</v>
      </c>
      <c r="C60" s="45" t="s">
        <v>107</v>
      </c>
    </row>
    <row r="61" spans="2:3" x14ac:dyDescent="0.2">
      <c r="B61" s="1" t="s">
        <v>16</v>
      </c>
      <c r="C61" s="8">
        <v>0.08</v>
      </c>
    </row>
    <row r="62" spans="2:3" x14ac:dyDescent="0.2">
      <c r="B62" s="1" t="s">
        <v>17</v>
      </c>
      <c r="C62" s="8">
        <v>8.5000000000000006E-2</v>
      </c>
    </row>
    <row r="63" spans="2:3" x14ac:dyDescent="0.2">
      <c r="B63" s="1" t="s">
        <v>18</v>
      </c>
      <c r="C63" s="8">
        <v>0.09</v>
      </c>
    </row>
    <row r="64" spans="2:3" x14ac:dyDescent="0.2">
      <c r="B64" s="1" t="s">
        <v>19</v>
      </c>
      <c r="C64" s="8">
        <v>0.1</v>
      </c>
    </row>
    <row r="66" spans="2:8" x14ac:dyDescent="0.2">
      <c r="D66" s="46" t="s">
        <v>108</v>
      </c>
    </row>
    <row r="67" spans="2:8" x14ac:dyDescent="0.2">
      <c r="B67" s="7" t="s">
        <v>6</v>
      </c>
      <c r="C67" s="15" t="s">
        <v>20</v>
      </c>
      <c r="D67" s="15" t="s">
        <v>21</v>
      </c>
      <c r="E67" s="15" t="s">
        <v>22</v>
      </c>
      <c r="F67" s="15" t="s">
        <v>23</v>
      </c>
      <c r="G67" s="15" t="s">
        <v>24</v>
      </c>
      <c r="H67" s="14" t="s">
        <v>25</v>
      </c>
    </row>
    <row r="68" spans="2:8" x14ac:dyDescent="0.2">
      <c r="B68" s="1" t="s">
        <v>16</v>
      </c>
      <c r="C68" s="12">
        <f>C61</f>
        <v>0.08</v>
      </c>
      <c r="D68" s="1"/>
      <c r="E68" s="1"/>
      <c r="F68" s="1"/>
      <c r="G68" s="1"/>
      <c r="H68" s="1"/>
    </row>
    <row r="69" spans="2:8" x14ac:dyDescent="0.2">
      <c r="B69" s="1" t="s">
        <v>17</v>
      </c>
      <c r="C69" s="16">
        <v>8.5957445824676848E-2</v>
      </c>
      <c r="D69" s="1">
        <f>IF(COLUMNS($D$67:D$67)&lt;=ROWS($C$68:$C69),
(IF(COLUMNS($D$67:D$67)=ROWS($C$68:$C69),1,0)+$C62/4)
/
(1+INDEX($C$68:$C$71,COLUMNS($D$67:D$67),1)*COLUMNS($D$67:D$67)/4),0)</f>
        <v>2.0833333333333336E-2</v>
      </c>
      <c r="E69" s="1">
        <f>IF(COLUMNS($D$67:E$67)&lt;=ROWS($C$68:$C69),
(IF(COLUMNS($D$67:E$67)=ROWS($C$68:$C69),1,0)+$C62/4)
/
(1+INDEX($C$68:$C$71,COLUMNS($D$67:E$67),1)*COLUMNS($D$67:E$67)/4),0)</f>
        <v>0.97916666712848688</v>
      </c>
      <c r="F69" s="1">
        <f>IF(COLUMNS($D$67:F$67)&lt;=ROWS($C$68:$C69),
(IF(COLUMNS($D$67:F$67)=ROWS($C$68:$C69),1,0)+$C62/4)
/
(1+INDEX($C$68:$C$71,COLUMNS($D$67:F$67),1)*COLUMNS($D$67:F$67)/4),0)</f>
        <v>0</v>
      </c>
      <c r="G69" s="1">
        <f>IF(COLUMNS($D$67:G$67)&lt;=ROWS($C$68:$C69),
(IF(COLUMNS($D$67:G$67)=ROWS($C$68:$C69),1,0)+$C62/4)
/
(1+INDEX($C$68:$C$71,COLUMNS($D$67:G$67),1)*COLUMNS($D$67:G$67)/4),0)</f>
        <v>0</v>
      </c>
      <c r="H69" s="9">
        <f>SUM(D69:G69)*10000</f>
        <v>10000.000004618201</v>
      </c>
    </row>
    <row r="70" spans="2:8" x14ac:dyDescent="0.2">
      <c r="B70" s="1" t="s">
        <v>18</v>
      </c>
      <c r="C70" s="16">
        <v>9.2198298540420401E-2</v>
      </c>
      <c r="D70" s="1">
        <f>IF(COLUMNS($D$67:D$67)&lt;=ROWS($C$68:$C70),
(IF(COLUMNS($D$67:D$67)=ROWS($C$68:$C70),1,0)+$C63/4)
/
(1+INDEX($C$68:$C$71,COLUMNS($D$67:D$67),1)*COLUMNS($D$67:D$67)/4),0)</f>
        <v>2.2058823529411763E-2</v>
      </c>
      <c r="E70" s="1">
        <f>IF(COLUMNS($D$67:E$67)&lt;=ROWS($C$68:$C70),
(IF(COLUMNS($D$67:E$67)=ROWS($C$68:$C70),1,0)+$C63/4)
/
(1+INDEX($C$68:$C$71,COLUMNS($D$67:E$67),1)*COLUMNS($D$67:E$67)/4),0)</f>
        <v>2.15728274275554E-2</v>
      </c>
      <c r="F70" s="1">
        <f>IF(COLUMNS($D$67:F$67)&lt;=ROWS($C$68:$C70),
(IF(COLUMNS($D$67:F$67)=ROWS($C$68:$C70),1,0)+$C63/4)
/
(1+INDEX($C$68:$C$71,COLUMNS($D$67:F$67),1)*COLUMNS($D$67:F$67)/4),0)</f>
        <v>0.95636834907783463</v>
      </c>
      <c r="G70" s="1">
        <f>IF(COLUMNS($D$67:G$67)&lt;=ROWS($C$68:$C70),
(IF(COLUMNS($D$67:G$67)=ROWS($C$68:$C70),1,0)+$C63/4)
/
(1+INDEX($C$68:$C$71,COLUMNS($D$67:G$67),1)*COLUMNS($D$67:G$67)/4),0)</f>
        <v>0</v>
      </c>
      <c r="H70" s="9">
        <f t="shared" ref="H70:H71" si="0">SUM(D70:G70)*10000</f>
        <v>10000.000000348016</v>
      </c>
    </row>
    <row r="71" spans="2:8" x14ac:dyDescent="0.2">
      <c r="B71" s="1" t="s">
        <v>19</v>
      </c>
      <c r="C71" s="16">
        <v>0.10436246363005307</v>
      </c>
      <c r="D71" s="1">
        <f>IF(COLUMNS($D$67:D$67)&lt;=ROWS($C$68:$C71),
(IF(COLUMNS($D$67:D$67)=ROWS($C$68:$C71),1,0)+$C64/4)
/
(1+INDEX($C$68:$C$71,COLUMNS($D$67:D$67),1)*COLUMNS($D$67:D$67)/4),0)</f>
        <v>2.4509803921568627E-2</v>
      </c>
      <c r="E71" s="1">
        <f>IF(COLUMNS($D$67:E$67)&lt;=ROWS($C$68:$C71),
(IF(COLUMNS($D$67:E$67)=ROWS($C$68:$C71),1,0)+$C64/4)
/
(1+INDEX($C$68:$C$71,COLUMNS($D$67:E$67),1)*COLUMNS($D$67:E$67)/4),0)</f>
        <v>2.3969808252839338E-2</v>
      </c>
      <c r="F71" s="1">
        <f>IF(COLUMNS($D$67:F$67)&lt;=ROWS($C$68:$C71),
(IF(COLUMNS($D$67:F$67)=ROWS($C$68:$C71),1,0)+$C64/4)
/
(1+INDEX($C$68:$C$71,COLUMNS($D$67:F$67),1)*COLUMNS($D$67:F$67)/4),0)</f>
        <v>2.338308921950696E-2</v>
      </c>
      <c r="G71" s="1">
        <f>IF(COLUMNS($D$67:G$67)&lt;=ROWS($C$68:$C71),
(IF(COLUMNS($D$67:G$67)=ROWS($C$68:$C71),1,0)+$C64/4)
/
(1+INDEX($C$68:$C$71,COLUMNS($D$67:G$67),1)*COLUMNS($D$67:G$67)/4),0)</f>
        <v>0.92813730433286568</v>
      </c>
      <c r="H71" s="9">
        <f t="shared" si="0"/>
        <v>10000.000057267805</v>
      </c>
    </row>
  </sheetData>
  <phoneticPr fontId="1" type="noConversion"/>
  <hyperlinks>
    <hyperlink ref="A1" location="目录!A1" display="Back" xr:uid="{00000000-0004-0000-0200-000000000000}"/>
  </hyperlink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3"/>
  <sheetViews>
    <sheetView showGridLines="0" zoomScale="145" zoomScaleNormal="145" workbookViewId="0"/>
  </sheetViews>
  <sheetFormatPr defaultRowHeight="14.25" x14ac:dyDescent="0.2"/>
  <cols>
    <col min="1" max="1" width="5.5" bestFit="1" customWidth="1"/>
    <col min="2" max="2" width="16.75" style="20" bestFit="1" customWidth="1"/>
    <col min="3" max="3" width="13.625" customWidth="1"/>
    <col min="4" max="4" width="9.5" bestFit="1" customWidth="1"/>
    <col min="5" max="8" width="13.375" customWidth="1"/>
    <col min="9" max="9" width="16.5" bestFit="1" customWidth="1"/>
  </cols>
  <sheetData>
    <row r="1" spans="1:8" x14ac:dyDescent="0.2">
      <c r="A1" s="6" t="s">
        <v>3</v>
      </c>
      <c r="B1" s="19"/>
    </row>
    <row r="2" spans="1:8" ht="31.5" x14ac:dyDescent="0.2">
      <c r="B2" s="13" t="s">
        <v>114</v>
      </c>
      <c r="C2" s="13"/>
      <c r="D2" s="13"/>
      <c r="E2" s="13"/>
      <c r="F2" s="13"/>
      <c r="G2" s="13"/>
      <c r="H2" s="13"/>
    </row>
    <row r="3" spans="1:8" x14ac:dyDescent="0.2">
      <c r="A3" s="6"/>
      <c r="B3" s="19"/>
    </row>
    <row r="4" spans="1:8" x14ac:dyDescent="0.2">
      <c r="A4" s="6"/>
      <c r="B4" s="20">
        <v>1</v>
      </c>
      <c r="C4" s="17" t="s">
        <v>26</v>
      </c>
    </row>
    <row r="5" spans="1:8" x14ac:dyDescent="0.2">
      <c r="A5" s="6"/>
      <c r="B5" s="19"/>
      <c r="C5" s="18" t="s">
        <v>27</v>
      </c>
    </row>
    <row r="6" spans="1:8" x14ac:dyDescent="0.2">
      <c r="A6" s="6"/>
      <c r="B6" s="19"/>
      <c r="C6" s="18" t="s">
        <v>28</v>
      </c>
    </row>
    <row r="7" spans="1:8" x14ac:dyDescent="0.2">
      <c r="A7" s="6"/>
      <c r="B7" s="19"/>
      <c r="C7" s="18" t="s">
        <v>29</v>
      </c>
    </row>
    <row r="8" spans="1:8" x14ac:dyDescent="0.2">
      <c r="A8" s="6"/>
      <c r="B8" s="19"/>
      <c r="C8" s="18" t="s">
        <v>30</v>
      </c>
    </row>
    <row r="9" spans="1:8" x14ac:dyDescent="0.2">
      <c r="A9" s="6"/>
      <c r="B9" s="19"/>
    </row>
    <row r="28" spans="2:4" x14ac:dyDescent="0.2">
      <c r="B28" s="7" t="s">
        <v>126</v>
      </c>
      <c r="C28" s="7" t="s">
        <v>129</v>
      </c>
      <c r="D28" s="7" t="s">
        <v>128</v>
      </c>
    </row>
    <row r="29" spans="2:4" ht="17.25" x14ac:dyDescent="0.2">
      <c r="B29" s="49" t="s">
        <v>124</v>
      </c>
      <c r="C29" s="1">
        <v>12</v>
      </c>
      <c r="D29" s="1">
        <v>2.0474999999999999</v>
      </c>
    </row>
    <row r="30" spans="2:4" ht="17.25" x14ac:dyDescent="0.2">
      <c r="B30" s="49" t="s">
        <v>125</v>
      </c>
      <c r="C30" s="1">
        <v>24</v>
      </c>
      <c r="D30" s="1">
        <v>2.3199999999999998</v>
      </c>
    </row>
    <row r="31" spans="2:4" ht="17.25" x14ac:dyDescent="0.2">
      <c r="B31" s="49" t="s">
        <v>127</v>
      </c>
      <c r="C31" s="1">
        <v>15</v>
      </c>
      <c r="D31" s="1"/>
    </row>
    <row r="33" spans="4:4" x14ac:dyDescent="0.2">
      <c r="D33">
        <f>D29+(C31-C29)*(D30-D29)/(C30-C29)</f>
        <v>2.1156249999999996</v>
      </c>
    </row>
  </sheetData>
  <phoneticPr fontId="1" type="noConversion"/>
  <hyperlinks>
    <hyperlink ref="A1" location="目录!A1" display="Back" xr:uid="{00000000-0004-0000-0400-000000000000}"/>
  </hyperlinks>
  <pageMargins left="0.7" right="0.7" top="0.75" bottom="0.75" header="0.3" footer="0.3"/>
  <pageSetup paperSize="9" orientation="portrait" horizontalDpi="30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7"/>
  <sheetViews>
    <sheetView showGridLines="0" zoomScale="115" zoomScaleNormal="115" workbookViewId="0"/>
  </sheetViews>
  <sheetFormatPr defaultRowHeight="14.25" x14ac:dyDescent="0.2"/>
  <cols>
    <col min="1" max="1" width="5.5" bestFit="1" customWidth="1"/>
    <col min="2" max="3" width="9.5" bestFit="1" customWidth="1"/>
    <col min="4" max="7" width="13.375" customWidth="1"/>
    <col min="8" max="8" width="16.5" bestFit="1" customWidth="1"/>
  </cols>
  <sheetData>
    <row r="1" spans="1:8" x14ac:dyDescent="0.2">
      <c r="A1" s="6" t="s">
        <v>3</v>
      </c>
    </row>
    <row r="2" spans="1:8" ht="31.5" x14ac:dyDescent="0.2">
      <c r="B2" s="13" t="s">
        <v>115</v>
      </c>
      <c r="C2" s="13"/>
      <c r="D2" s="13"/>
      <c r="E2" s="13"/>
      <c r="F2" s="13"/>
      <c r="G2" s="13"/>
      <c r="H2" s="13"/>
    </row>
    <row r="3" spans="1:8" x14ac:dyDescent="0.2">
      <c r="A3" s="6"/>
    </row>
    <row r="23" spans="2:2" x14ac:dyDescent="0.2">
      <c r="B23" t="s">
        <v>109</v>
      </c>
    </row>
    <row r="24" spans="2:2" x14ac:dyDescent="0.2">
      <c r="B24" s="18" t="s">
        <v>110</v>
      </c>
    </row>
    <row r="25" spans="2:2" x14ac:dyDescent="0.2">
      <c r="B25" s="18" t="s">
        <v>111</v>
      </c>
    </row>
    <row r="26" spans="2:2" x14ac:dyDescent="0.2">
      <c r="B26" t="s">
        <v>112</v>
      </c>
    </row>
    <row r="27" spans="2:2" x14ac:dyDescent="0.2">
      <c r="B27" t="s">
        <v>113</v>
      </c>
    </row>
  </sheetData>
  <phoneticPr fontId="1" type="noConversion"/>
  <hyperlinks>
    <hyperlink ref="A1" location="目录!A1" display="Back" xr:uid="{00000000-0004-0000-0300-000000000000}"/>
  </hyperlink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13"/>
  <sheetViews>
    <sheetView showGridLines="0" zoomScale="115" zoomScaleNormal="115" workbookViewId="0"/>
  </sheetViews>
  <sheetFormatPr defaultRowHeight="14.25" x14ac:dyDescent="0.2"/>
  <cols>
    <col min="1" max="1" width="5.5" bestFit="1" customWidth="1"/>
    <col min="2" max="2" width="16.125" bestFit="1" customWidth="1"/>
    <col min="3" max="3" width="14" bestFit="1" customWidth="1"/>
    <col min="4" max="4" width="13.375" customWidth="1"/>
    <col min="5" max="7" width="18.375" bestFit="1" customWidth="1"/>
    <col min="8" max="9" width="12.5" bestFit="1" customWidth="1"/>
    <col min="10" max="11" width="18.5" bestFit="1" customWidth="1"/>
    <col min="12" max="15" width="12.5" bestFit="1" customWidth="1"/>
    <col min="16" max="16" width="11.625" bestFit="1" customWidth="1"/>
  </cols>
  <sheetData>
    <row r="1" spans="1:8" x14ac:dyDescent="0.2">
      <c r="A1" s="6" t="s">
        <v>3</v>
      </c>
    </row>
    <row r="2" spans="1:8" ht="31.5" x14ac:dyDescent="0.2">
      <c r="B2" s="13" t="s">
        <v>31</v>
      </c>
      <c r="C2" s="13"/>
      <c r="D2" s="13"/>
      <c r="E2" s="13"/>
      <c r="F2" s="13"/>
      <c r="G2" s="13"/>
      <c r="H2" s="13"/>
    </row>
    <row r="4" spans="1:8" x14ac:dyDescent="0.2">
      <c r="A4" t="s">
        <v>68</v>
      </c>
      <c r="B4" s="42" t="s">
        <v>116</v>
      </c>
    </row>
    <row r="5" spans="1:8" x14ac:dyDescent="0.2">
      <c r="B5" s="47" t="s">
        <v>32</v>
      </c>
      <c r="C5" s="23"/>
    </row>
    <row r="6" spans="1:8" x14ac:dyDescent="0.2">
      <c r="B6" s="1" t="s">
        <v>33</v>
      </c>
      <c r="C6" s="24">
        <v>43024</v>
      </c>
    </row>
    <row r="7" spans="1:8" x14ac:dyDescent="0.2">
      <c r="B7" s="1" t="s">
        <v>34</v>
      </c>
      <c r="C7" s="24">
        <v>43025</v>
      </c>
    </row>
    <row r="8" spans="1:8" x14ac:dyDescent="0.2">
      <c r="B8" s="1" t="s">
        <v>48</v>
      </c>
      <c r="C8" s="24">
        <v>43755</v>
      </c>
    </row>
    <row r="9" spans="1:8" x14ac:dyDescent="0.2">
      <c r="B9" s="1" t="s">
        <v>4</v>
      </c>
      <c r="C9" s="11">
        <v>5000000</v>
      </c>
    </row>
    <row r="10" spans="1:8" x14ac:dyDescent="0.2">
      <c r="B10" s="1" t="s">
        <v>6</v>
      </c>
      <c r="C10" s="1" t="s">
        <v>35</v>
      </c>
    </row>
    <row r="11" spans="1:8" x14ac:dyDescent="0.2">
      <c r="B11" s="1" t="s">
        <v>5</v>
      </c>
      <c r="C11" s="8">
        <v>4.2999999999999997E-2</v>
      </c>
    </row>
    <row r="12" spans="1:8" x14ac:dyDescent="0.2">
      <c r="B12" s="1" t="s">
        <v>7</v>
      </c>
      <c r="C12" s="1" t="s">
        <v>36</v>
      </c>
    </row>
    <row r="13" spans="1:8" x14ac:dyDescent="0.2">
      <c r="B13" s="1" t="s">
        <v>37</v>
      </c>
      <c r="C13" s="1" t="s">
        <v>38</v>
      </c>
    </row>
    <row r="14" spans="1:8" x14ac:dyDescent="0.2">
      <c r="B14" s="1" t="s">
        <v>39</v>
      </c>
      <c r="C14" s="1" t="s">
        <v>40</v>
      </c>
    </row>
    <row r="15" spans="1:8" x14ac:dyDescent="0.2">
      <c r="B15" s="1" t="s">
        <v>41</v>
      </c>
      <c r="C15" s="1" t="s">
        <v>42</v>
      </c>
    </row>
    <row r="16" spans="1:8" x14ac:dyDescent="0.2">
      <c r="B16" s="1" t="s">
        <v>43</v>
      </c>
      <c r="C16" s="1" t="s">
        <v>44</v>
      </c>
    </row>
    <row r="17" spans="1:3" x14ac:dyDescent="0.2">
      <c r="B17" s="1" t="s">
        <v>45</v>
      </c>
      <c r="C17" s="1" t="s">
        <v>46</v>
      </c>
    </row>
    <row r="18" spans="1:3" x14ac:dyDescent="0.2">
      <c r="B18" s="1" t="s">
        <v>47</v>
      </c>
      <c r="C18" s="1" t="s">
        <v>44</v>
      </c>
    </row>
    <row r="20" spans="1:3" x14ac:dyDescent="0.2">
      <c r="B20" s="47" t="s">
        <v>49</v>
      </c>
      <c r="C20" s="47" t="s">
        <v>50</v>
      </c>
    </row>
    <row r="21" spans="1:3" x14ac:dyDescent="0.2">
      <c r="B21" s="24">
        <v>43117</v>
      </c>
      <c r="C21" s="24">
        <v>43024</v>
      </c>
    </row>
    <row r="22" spans="1:3" x14ac:dyDescent="0.2">
      <c r="B22" s="25">
        <f>EDATE(B21,3)</f>
        <v>43207</v>
      </c>
      <c r="C22" s="25">
        <f>EDATE(C21,3)</f>
        <v>43116</v>
      </c>
    </row>
    <row r="23" spans="1:3" x14ac:dyDescent="0.2">
      <c r="B23" s="25">
        <f t="shared" ref="B23:B28" si="0">EDATE(B22,3)</f>
        <v>43298</v>
      </c>
      <c r="C23" s="25">
        <f t="shared" ref="C23:C28" si="1">EDATE(C22,3)</f>
        <v>43206</v>
      </c>
    </row>
    <row r="24" spans="1:3" x14ac:dyDescent="0.2">
      <c r="B24" s="25">
        <f t="shared" si="0"/>
        <v>43390</v>
      </c>
      <c r="C24" s="25">
        <f t="shared" si="1"/>
        <v>43297</v>
      </c>
    </row>
    <row r="25" spans="1:3" x14ac:dyDescent="0.2">
      <c r="B25" s="25">
        <f t="shared" si="0"/>
        <v>43482</v>
      </c>
      <c r="C25" s="25">
        <f t="shared" si="1"/>
        <v>43389</v>
      </c>
    </row>
    <row r="26" spans="1:3" x14ac:dyDescent="0.2">
      <c r="B26" s="25">
        <f t="shared" si="0"/>
        <v>43572</v>
      </c>
      <c r="C26" s="25">
        <f t="shared" si="1"/>
        <v>43481</v>
      </c>
    </row>
    <row r="27" spans="1:3" x14ac:dyDescent="0.2">
      <c r="B27" s="25">
        <f t="shared" si="0"/>
        <v>43663</v>
      </c>
      <c r="C27" s="25">
        <f t="shared" si="1"/>
        <v>43571</v>
      </c>
    </row>
    <row r="28" spans="1:3" x14ac:dyDescent="0.2">
      <c r="B28" s="25">
        <f t="shared" si="0"/>
        <v>43755</v>
      </c>
      <c r="C28" s="25">
        <f t="shared" si="1"/>
        <v>43662</v>
      </c>
    </row>
    <row r="30" spans="1:3" x14ac:dyDescent="0.2">
      <c r="A30" t="s">
        <v>68</v>
      </c>
      <c r="B30" s="17" t="s">
        <v>51</v>
      </c>
    </row>
    <row r="31" spans="1:3" x14ac:dyDescent="0.2">
      <c r="B31" s="17"/>
    </row>
    <row r="32" spans="1:3" x14ac:dyDescent="0.2">
      <c r="B32" s="17"/>
    </row>
    <row r="33" spans="1:2" x14ac:dyDescent="0.2">
      <c r="B33" s="17"/>
    </row>
    <row r="34" spans="1:2" x14ac:dyDescent="0.2">
      <c r="B34" s="17"/>
    </row>
    <row r="35" spans="1:2" x14ac:dyDescent="0.2">
      <c r="B35" s="17"/>
    </row>
    <row r="36" spans="1:2" x14ac:dyDescent="0.2">
      <c r="B36" s="17"/>
    </row>
    <row r="37" spans="1:2" x14ac:dyDescent="0.2">
      <c r="B37" s="17"/>
    </row>
    <row r="38" spans="1:2" x14ac:dyDescent="0.2">
      <c r="B38" s="17"/>
    </row>
    <row r="39" spans="1:2" x14ac:dyDescent="0.2">
      <c r="B39" s="17"/>
    </row>
    <row r="40" spans="1:2" x14ac:dyDescent="0.2">
      <c r="B40" s="17"/>
    </row>
    <row r="41" spans="1:2" x14ac:dyDescent="0.2">
      <c r="B41" s="17"/>
    </row>
    <row r="42" spans="1:2" x14ac:dyDescent="0.2">
      <c r="B42" s="17"/>
    </row>
    <row r="43" spans="1:2" x14ac:dyDescent="0.2">
      <c r="B43" s="17"/>
    </row>
    <row r="44" spans="1:2" x14ac:dyDescent="0.2">
      <c r="B44" s="17"/>
    </row>
    <row r="46" spans="1:2" x14ac:dyDescent="0.2">
      <c r="A46" t="s">
        <v>68</v>
      </c>
      <c r="B46" s="17" t="s">
        <v>52</v>
      </c>
    </row>
    <row r="47" spans="1:2" x14ac:dyDescent="0.2">
      <c r="B47" t="s">
        <v>53</v>
      </c>
    </row>
    <row r="48" spans="1:2" x14ac:dyDescent="0.2">
      <c r="B48" t="s">
        <v>54</v>
      </c>
    </row>
    <row r="50" spans="1:7" x14ac:dyDescent="0.2">
      <c r="A50" t="s">
        <v>68</v>
      </c>
      <c r="B50" s="17" t="s">
        <v>55</v>
      </c>
    </row>
    <row r="51" spans="1:7" x14ac:dyDescent="0.2">
      <c r="B51" s="27" t="s">
        <v>56</v>
      </c>
      <c r="C51" s="27" t="s">
        <v>58</v>
      </c>
      <c r="E51" s="27" t="s">
        <v>57</v>
      </c>
      <c r="F51" s="27" t="s">
        <v>58</v>
      </c>
    </row>
    <row r="52" spans="1:7" x14ac:dyDescent="0.2">
      <c r="B52" s="29">
        <v>6</v>
      </c>
      <c r="C52" s="28">
        <v>4.6124999999999999E-2</v>
      </c>
      <c r="E52" s="24">
        <v>43024</v>
      </c>
      <c r="F52" s="28">
        <v>4.3667999999999998E-2</v>
      </c>
    </row>
    <row r="53" spans="1:7" x14ac:dyDescent="0.2">
      <c r="B53" s="29">
        <v>9</v>
      </c>
      <c r="C53" s="28">
        <v>4.6449999999999998E-2</v>
      </c>
      <c r="E53" s="24">
        <v>43070</v>
      </c>
      <c r="F53" s="28">
        <v>4.7639000000000001E-2</v>
      </c>
    </row>
    <row r="54" spans="1:7" x14ac:dyDescent="0.2">
      <c r="B54" s="29">
        <v>12</v>
      </c>
      <c r="C54" s="28">
        <v>4.6025000000000003E-2</v>
      </c>
    </row>
    <row r="55" spans="1:7" x14ac:dyDescent="0.2">
      <c r="B55" s="29">
        <v>24</v>
      </c>
      <c r="C55" s="28">
        <v>4.5900000000000003E-2</v>
      </c>
    </row>
    <row r="56" spans="1:7" x14ac:dyDescent="0.2">
      <c r="C56" s="26"/>
    </row>
    <row r="57" spans="1:7" x14ac:dyDescent="0.2">
      <c r="A57" t="s">
        <v>68</v>
      </c>
      <c r="B57" t="s">
        <v>59</v>
      </c>
    </row>
    <row r="58" spans="1:7" x14ac:dyDescent="0.2">
      <c r="B58" s="27" t="s">
        <v>56</v>
      </c>
      <c r="C58" s="27" t="s">
        <v>58</v>
      </c>
    </row>
    <row r="59" spans="1:7" x14ac:dyDescent="0.2">
      <c r="B59" s="29">
        <v>6</v>
      </c>
      <c r="C59" s="12">
        <f>VLOOKUP(B59,$B$52:$C$55,2,FALSE)</f>
        <v>4.6124999999999999E-2</v>
      </c>
      <c r="G59" s="22"/>
    </row>
    <row r="60" spans="1:7" x14ac:dyDescent="0.2">
      <c r="B60" s="29">
        <v>9</v>
      </c>
      <c r="C60" s="12">
        <f t="shared" ref="C60:C61" si="2">VLOOKUP(B60,$B$52:$C$55,2,FALSE)</f>
        <v>4.6449999999999998E-2</v>
      </c>
    </row>
    <row r="61" spans="1:7" x14ac:dyDescent="0.2">
      <c r="B61" s="29">
        <v>12</v>
      </c>
      <c r="C61" s="12">
        <f t="shared" si="2"/>
        <v>4.6025000000000003E-2</v>
      </c>
    </row>
    <row r="62" spans="1:7" x14ac:dyDescent="0.2">
      <c r="B62" s="29">
        <v>15</v>
      </c>
      <c r="C62" s="16">
        <f>$C$61+($C$65-$C$61)*ROWS($B$62:B62)/4</f>
        <v>4.599375E-2</v>
      </c>
      <c r="D62" t="s">
        <v>60</v>
      </c>
    </row>
    <row r="63" spans="1:7" x14ac:dyDescent="0.2">
      <c r="B63" s="29">
        <v>18</v>
      </c>
      <c r="C63" s="16">
        <f>$C$61+($C$65-$C$61)*ROWS($B$62:B63)/4</f>
        <v>4.5962500000000003E-2</v>
      </c>
      <c r="D63" s="48" t="s">
        <v>117</v>
      </c>
    </row>
    <row r="64" spans="1:7" x14ac:dyDescent="0.2">
      <c r="B64" s="29">
        <v>21</v>
      </c>
      <c r="C64" s="16">
        <f>$C$61+($C$65-$C$61)*ROWS($B$62:B64)/4</f>
        <v>4.5931250000000007E-2</v>
      </c>
    </row>
    <row r="65" spans="1:16" x14ac:dyDescent="0.2">
      <c r="B65" s="29">
        <v>24</v>
      </c>
      <c r="C65" s="12">
        <f>VLOOKUP(B65,$B$52:$C$55,2,FALSE)</f>
        <v>4.5900000000000003E-2</v>
      </c>
    </row>
    <row r="67" spans="1:16" x14ac:dyDescent="0.2">
      <c r="A67" t="s">
        <v>68</v>
      </c>
      <c r="B67" s="17" t="s">
        <v>61</v>
      </c>
    </row>
    <row r="68" spans="1:16" x14ac:dyDescent="0.2">
      <c r="B68" s="17" t="s">
        <v>62</v>
      </c>
    </row>
    <row r="69" spans="1:16" x14ac:dyDescent="0.2">
      <c r="C69" s="36"/>
      <c r="H69" t="s">
        <v>118</v>
      </c>
    </row>
    <row r="70" spans="1:16" x14ac:dyDescent="0.2">
      <c r="H70">
        <f>H71-D72</f>
        <v>90</v>
      </c>
      <c r="I70">
        <f>I71-H71</f>
        <v>92</v>
      </c>
      <c r="J70">
        <f t="shared" ref="J70:O70" si="3">J71-I71</f>
        <v>92</v>
      </c>
      <c r="K70">
        <f t="shared" si="3"/>
        <v>91</v>
      </c>
      <c r="L70">
        <f t="shared" si="3"/>
        <v>90</v>
      </c>
      <c r="M70">
        <f t="shared" si="3"/>
        <v>92</v>
      </c>
      <c r="N70">
        <f t="shared" si="3"/>
        <v>92</v>
      </c>
      <c r="O70">
        <f t="shared" si="3"/>
        <v>91</v>
      </c>
    </row>
    <row r="71" spans="1:16" x14ac:dyDescent="0.2">
      <c r="A71" t="s">
        <v>68</v>
      </c>
      <c r="B71" s="27" t="s">
        <v>6</v>
      </c>
      <c r="C71" s="27" t="s">
        <v>63</v>
      </c>
      <c r="D71" s="27" t="s">
        <v>34</v>
      </c>
      <c r="E71" s="27" t="s">
        <v>66</v>
      </c>
      <c r="F71" s="27" t="s">
        <v>64</v>
      </c>
      <c r="G71" s="27" t="s">
        <v>65</v>
      </c>
      <c r="H71" s="25">
        <f t="array" ref="H71:O71">TRANSPOSE(D73:D80)</f>
        <v>43163</v>
      </c>
      <c r="I71" s="25">
        <v>43255</v>
      </c>
      <c r="J71" s="25">
        <v>43347</v>
      </c>
      <c r="K71" s="25">
        <v>43438</v>
      </c>
      <c r="L71" s="25">
        <v>43528</v>
      </c>
      <c r="M71" s="25">
        <v>43620</v>
      </c>
      <c r="N71" s="25">
        <v>43712</v>
      </c>
      <c r="O71" s="25">
        <v>43803</v>
      </c>
      <c r="P71" s="30" t="s">
        <v>67</v>
      </c>
    </row>
    <row r="72" spans="1:16" x14ac:dyDescent="0.2">
      <c r="B72" s="1"/>
      <c r="C72" s="1"/>
      <c r="D72" s="24">
        <v>43073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x14ac:dyDescent="0.2">
      <c r="B73" s="29">
        <v>3</v>
      </c>
      <c r="C73" s="24">
        <v>43070</v>
      </c>
      <c r="D73" s="25">
        <f t="shared" ref="D73:D80" si="4">EDATE(D72,3)</f>
        <v>43163</v>
      </c>
      <c r="E73" s="31">
        <f>F53</f>
        <v>4.7639000000000001E-2</v>
      </c>
      <c r="F73" s="32">
        <f t="shared" ref="F73:F80" si="5">1/(1+E73*(D73-D72)/360)</f>
        <v>0.98823042272297501</v>
      </c>
      <c r="G73" s="32">
        <f>1/(1+E73*(D73-D72)/360)</f>
        <v>0.98823042272297501</v>
      </c>
      <c r="H73" s="11"/>
      <c r="I73" s="1"/>
      <c r="J73" s="1"/>
      <c r="K73" s="1"/>
      <c r="L73" s="1"/>
      <c r="M73" s="1"/>
      <c r="N73" s="1"/>
      <c r="O73" s="1"/>
      <c r="P73" s="1"/>
    </row>
    <row r="74" spans="1:16" x14ac:dyDescent="0.2">
      <c r="B74" s="29">
        <f>B73+3</f>
        <v>6</v>
      </c>
      <c r="C74" s="25">
        <f>EDATE(C73,3)</f>
        <v>43160</v>
      </c>
      <c r="D74" s="25">
        <f t="shared" si="4"/>
        <v>43255</v>
      </c>
      <c r="E74" s="12">
        <v>4.3370683530128663E-2</v>
      </c>
      <c r="F74" s="32">
        <f t="shared" si="5"/>
        <v>0.98903788082931754</v>
      </c>
      <c r="G74" s="32">
        <f>F74*G73</f>
        <v>0.97739732306099181</v>
      </c>
      <c r="H74" s="33">
        <f>IF(COLUMNS($H$71:H$71)&lt;=ROWS($B$73:$B74),
$C$9*INDEX($G$73:$G$80,COLUMNS($H$71:H$71),1)*H$70*(INDEX($E$73:$E$80,COLUMNS($H$71:H$71),1)/360-VLOOKUP($B74,$B$59:$C$65,2,FALSE)/365),
0)</f>
        <v>2650.7419696624302</v>
      </c>
      <c r="I74" s="33">
        <f>IF(COLUMNS($H$71:I$71)&lt;=ROWS($B$73:$B74),
$C$9*INDEX($G$73:$G$80,COLUMNS($H$71:I$71),1)*I$70*(INDEX($E$73:$E$80,COLUMNS($H$71:I$71),1)/360-VLOOKUP($B74,$B$59:$C$65,2,FALSE)/365),
0)</f>
        <v>-2650.7419696639517</v>
      </c>
      <c r="J74" s="33">
        <f>IF(COLUMNS($H$71:J$71)&lt;=ROWS($B$73:$B74),
$C$9*INDEX($G$73:$G$80,COLUMNS($H$71:J$71),1)*J$70*(INDEX($E$73:$E$80,COLUMNS($H$71:J$71),1)/360-VLOOKUP($B74,$B$59:$C$65,2,FALSE)/365),
0)</f>
        <v>0</v>
      </c>
      <c r="K74" s="33">
        <f>IF(COLUMNS($H$71:K$71)&lt;=ROWS($B$73:$B74),
$C$9*INDEX($G$73:$G$80,COLUMNS($H$71:K$71),1)*K$70*(INDEX($E$73:$E$80,COLUMNS($H$71:K$71),1)/360-VLOOKUP($B74,$B$59:$C$65,2,FALSE)/365),
0)</f>
        <v>0</v>
      </c>
      <c r="L74" s="33">
        <f>IF(COLUMNS($H$71:L$71)&lt;=ROWS($B$73:$B74),
$C$9*INDEX($G$73:$G$80,COLUMNS($H$71:L$71),1)*L$70*(INDEX($E$73:$E$80,COLUMNS($H$71:L$71),1)/360-VLOOKUP($B74,$B$59:$C$65,2,FALSE)/365),
0)</f>
        <v>0</v>
      </c>
      <c r="M74" s="33">
        <f>IF(COLUMNS($H$71:M$71)&lt;=ROWS($B$73:$B74),
$C$9*INDEX($G$73:$G$80,COLUMNS($H$71:M$71),1)*M$70*(INDEX($E$73:$E$80,COLUMNS($H$71:M$71),1)/360-VLOOKUP($B74,$B$59:$C$65,2,FALSE)/365),
0)</f>
        <v>0</v>
      </c>
      <c r="N74" s="33">
        <f>IF(COLUMNS($H$71:N$71)&lt;=ROWS($B$73:$B74),
$C$9*INDEX($G$73:$G$80,COLUMNS($H$71:N$71),1)*N$70*(INDEX($E$73:$E$80,COLUMNS($H$71:N$71),1)/360-VLOOKUP($B74,$B$59:$C$65,2,FALSE)/365),
0)</f>
        <v>0</v>
      </c>
      <c r="O74" s="33">
        <f>IF(COLUMNS($H$71:O$71)&lt;=ROWS($B$73:$B74),
$C$9*INDEX($G$73:$G$80,COLUMNS($H$71:O$71),1)*O$70*(INDEX($E$73:$E$80,COLUMNS($H$71:O$71),1)/360-VLOOKUP($B74,$B$59:$C$65,2,FALSE)/365),
0)</f>
        <v>0</v>
      </c>
      <c r="P74" s="33">
        <f>SUM(H74:O74)</f>
        <v>-1.5215846360661089E-9</v>
      </c>
    </row>
    <row r="75" spans="1:16" x14ac:dyDescent="0.2">
      <c r="B75" s="29">
        <f t="shared" ref="B75:B80" si="6">B74+3</f>
        <v>9</v>
      </c>
      <c r="C75" s="25">
        <f t="shared" ref="C75:C80" si="7">EDATE(C74,3)</f>
        <v>43252</v>
      </c>
      <c r="D75" s="25">
        <f t="shared" si="4"/>
        <v>43347</v>
      </c>
      <c r="E75" s="12">
        <v>4.6458871795789808E-2</v>
      </c>
      <c r="F75" s="32">
        <f t="shared" si="5"/>
        <v>0.98826648712681664</v>
      </c>
      <c r="G75" s="32">
        <f t="shared" ref="G75:G80" si="8">F75*G74</f>
        <v>0.9659290189886407</v>
      </c>
      <c r="H75" s="33">
        <f>IF(COLUMNS($H$71:H$71)&lt;=ROWS($B$73:$B75),
$C$9*INDEX($G$73:$G$80,COLUMNS($H$71:H$71),1)*H$70*(INDEX($E$73:$E$80,COLUMNS($H$71:H$71),1)/360-VLOOKUP($B75,$B$59:$C$65,2,FALSE)/365),
0)</f>
        <v>2254.7729304206882</v>
      </c>
      <c r="I75" s="33">
        <f>IF(COLUMNS($H$71:I$71)&lt;=ROWS($B$73:$B75),
$C$9*INDEX($G$73:$G$80,COLUMNS($H$71:I$71),1)*I$70*(INDEX($E$73:$E$80,COLUMNS($H$71:I$71),1)/360-VLOOKUP($B75,$B$59:$C$65,2,FALSE)/365),
0)</f>
        <v>-3051.0732019861957</v>
      </c>
      <c r="J75" s="33">
        <f>IF(COLUMNS($H$71:J$71)&lt;=ROWS($B$73:$B75),
$C$9*INDEX($G$73:$G$80,COLUMNS($H$71:J$71),1)*J$70*(INDEX($E$73:$E$80,COLUMNS($H$71:J$71),1)/360-VLOOKUP($B75,$B$59:$C$65,2,FALSE)/365),
0)</f>
        <v>796.30022824816103</v>
      </c>
      <c r="K75" s="33">
        <f>IF(COLUMNS($H$71:K$71)&lt;=ROWS($B$73:$B75),
$C$9*INDEX($G$73:$G$80,COLUMNS($H$71:K$71),1)*K$70*(INDEX($E$73:$E$80,COLUMNS($H$71:K$71),1)/360-VLOOKUP($B75,$B$59:$C$65,2,FALSE)/365),
0)</f>
        <v>0</v>
      </c>
      <c r="L75" s="33">
        <f>IF(COLUMNS($H$71:L$71)&lt;=ROWS($B$73:$B75),
$C$9*INDEX($G$73:$G$80,COLUMNS($H$71:L$71),1)*L$70*(INDEX($E$73:$E$80,COLUMNS($H$71:L$71),1)/360-VLOOKUP($B75,$B$59:$C$65,2,FALSE)/365),
0)</f>
        <v>0</v>
      </c>
      <c r="M75" s="33">
        <f>IF(COLUMNS($H$71:M$71)&lt;=ROWS($B$73:$B75),
$C$9*INDEX($G$73:$G$80,COLUMNS($H$71:M$71),1)*M$70*(INDEX($E$73:$E$80,COLUMNS($H$71:M$71),1)/360-VLOOKUP($B75,$B$59:$C$65,2,FALSE)/365),
0)</f>
        <v>0</v>
      </c>
      <c r="N75" s="33">
        <f>IF(COLUMNS($H$71:N$71)&lt;=ROWS($B$73:$B75),
$C$9*INDEX($G$73:$G$80,COLUMNS($H$71:N$71),1)*N$70*(INDEX($E$73:$E$80,COLUMNS($H$71:N$71),1)/360-VLOOKUP($B75,$B$59:$C$65,2,FALSE)/365),
0)</f>
        <v>0</v>
      </c>
      <c r="O75" s="33">
        <f>IF(COLUMNS($H$71:O$71)&lt;=ROWS($B$73:$B75),
$C$9*INDEX($G$73:$G$80,COLUMNS($H$71:O$71),1)*O$70*(INDEX($E$73:$E$80,COLUMNS($H$71:O$71),1)/360-VLOOKUP($B75,$B$59:$C$65,2,FALSE)/365),
0)</f>
        <v>0</v>
      </c>
      <c r="P75" s="33">
        <f t="shared" ref="P75:P80" si="9">SUM(H75:O75)</f>
        <v>-4.3317346467119933E-5</v>
      </c>
    </row>
    <row r="76" spans="1:16" x14ac:dyDescent="0.2">
      <c r="B76" s="29">
        <f t="shared" si="6"/>
        <v>12</v>
      </c>
      <c r="C76" s="25">
        <f t="shared" si="7"/>
        <v>43344</v>
      </c>
      <c r="D76" s="25">
        <f t="shared" si="4"/>
        <v>43438</v>
      </c>
      <c r="E76" s="12">
        <v>4.4103543135720923E-2</v>
      </c>
      <c r="F76" s="32">
        <f t="shared" si="5"/>
        <v>0.9889745207783549</v>
      </c>
      <c r="G76" s="32">
        <f t="shared" si="8"/>
        <v>0.95527918866019745</v>
      </c>
      <c r="H76" s="33">
        <f>IF(COLUMNS($H$71:H$71)&lt;=ROWS($B$73:$B76),
$C$9*INDEX($G$73:$G$80,COLUMNS($H$71:H$71),1)*H$70*(INDEX($E$73:$E$80,COLUMNS($H$71:H$71),1)/360-VLOOKUP($B76,$B$59:$C$65,2,FALSE)/365),
0)</f>
        <v>2772.5785971214191</v>
      </c>
      <c r="I76" s="33">
        <f>IF(COLUMNS($H$71:I$71)&lt;=ROWS($B$73:$B76),
$C$9*INDEX($G$73:$G$80,COLUMNS($H$71:I$71),1)*I$70*(INDEX($E$73:$E$80,COLUMNS($H$71:I$71),1)/360-VLOOKUP($B76,$B$59:$C$65,2,FALSE)/365),
0)</f>
        <v>-2527.5631289494236</v>
      </c>
      <c r="J76" s="33">
        <f>IF(COLUMNS($H$71:J$71)&lt;=ROWS($B$73:$B76),
$C$9*INDEX($G$73:$G$80,COLUMNS($H$71:J$71),1)*J$70*(INDEX($E$73:$E$80,COLUMNS($H$71:J$71),1)/360-VLOOKUP($B76,$B$59:$C$65,2,FALSE)/365),
0)</f>
        <v>1313.6676891037148</v>
      </c>
      <c r="K76" s="33">
        <f>IF(COLUMNS($H$71:K$71)&lt;=ROWS($B$73:$B76),
$C$9*INDEX($G$73:$G$80,COLUMNS($H$71:K$71),1)*K$70*(INDEX($E$73:$E$80,COLUMNS($H$71:K$71),1)/360-VLOOKUP($B76,$B$59:$C$65,2,FALSE)/365),
0)</f>
        <v>-1558.6832055343302</v>
      </c>
      <c r="L76" s="33">
        <f>IF(COLUMNS($H$71:L$71)&lt;=ROWS($B$73:$B76),
$C$9*INDEX($G$73:$G$80,COLUMNS($H$71:L$71),1)*L$70*(INDEX($E$73:$E$80,COLUMNS($H$71:L$71),1)/360-VLOOKUP($B76,$B$59:$C$65,2,FALSE)/365),
0)</f>
        <v>0</v>
      </c>
      <c r="M76" s="33">
        <f>IF(COLUMNS($H$71:M$71)&lt;=ROWS($B$73:$B76),
$C$9*INDEX($G$73:$G$80,COLUMNS($H$71:M$71),1)*M$70*(INDEX($E$73:$E$80,COLUMNS($H$71:M$71),1)/360-VLOOKUP($B76,$B$59:$C$65,2,FALSE)/365),
0)</f>
        <v>0</v>
      </c>
      <c r="N76" s="33">
        <f>IF(COLUMNS($H$71:N$71)&lt;=ROWS($B$73:$B76),
$C$9*INDEX($G$73:$G$80,COLUMNS($H$71:N$71),1)*N$70*(INDEX($E$73:$E$80,COLUMNS($H$71:N$71),1)/360-VLOOKUP($B76,$B$59:$C$65,2,FALSE)/365),
0)</f>
        <v>0</v>
      </c>
      <c r="O76" s="33">
        <f>IF(COLUMNS($H$71:O$71)&lt;=ROWS($B$73:$B76),
$C$9*INDEX($G$73:$G$80,COLUMNS($H$71:O$71),1)*O$70*(INDEX($E$73:$E$80,COLUMNS($H$71:O$71),1)/360-VLOOKUP($B76,$B$59:$C$65,2,FALSE)/365),
0)</f>
        <v>0</v>
      </c>
      <c r="P76" s="33">
        <f t="shared" si="9"/>
        <v>-4.8258619926855317E-5</v>
      </c>
    </row>
    <row r="77" spans="1:16" x14ac:dyDescent="0.2">
      <c r="B77" s="29">
        <f t="shared" si="6"/>
        <v>15</v>
      </c>
      <c r="C77" s="25">
        <f t="shared" si="7"/>
        <v>43435</v>
      </c>
      <c r="D77" s="25">
        <f t="shared" si="4"/>
        <v>43528</v>
      </c>
      <c r="E77" s="12">
        <v>4.5235116645708576E-2</v>
      </c>
      <c r="F77" s="32">
        <f t="shared" si="5"/>
        <v>0.98881767923462072</v>
      </c>
      <c r="G77" s="32">
        <f t="shared" si="8"/>
        <v>0.94459695035210789</v>
      </c>
      <c r="H77" s="33">
        <f>IF(COLUMNS($H$71:H$71)&lt;=ROWS($B$73:$B77),
$C$9*INDEX($G$73:$G$80,COLUMNS($H$71:H$71),1)*H$70*(INDEX($E$73:$E$80,COLUMNS($H$71:H$71),1)/360-VLOOKUP($B77,$B$59:$C$65,2,FALSE)/365),
0)</f>
        <v>2810.6525432023632</v>
      </c>
      <c r="I77" s="33">
        <f>IF(COLUMNS($H$71:I$71)&lt;=ROWS($B$73:$B77),
$C$9*INDEX($G$73:$G$80,COLUMNS($H$71:I$71),1)*I$70*(INDEX($E$73:$E$80,COLUMNS($H$71:I$71),1)/360-VLOOKUP($B77,$B$59:$C$65,2,FALSE)/365),
0)</f>
        <v>-2489.0697412261238</v>
      </c>
      <c r="J77" s="33">
        <f>IF(COLUMNS($H$71:J$71)&lt;=ROWS($B$73:$B77),
$C$9*INDEX($G$73:$G$80,COLUMNS($H$71:J$71),1)*J$70*(INDEX($E$73:$E$80,COLUMNS($H$71:J$71),1)/360-VLOOKUP($B77,$B$59:$C$65,2,FALSE)/365),
0)</f>
        <v>1351.7094141666309</v>
      </c>
      <c r="K77" s="33">
        <f>IF(COLUMNS($H$71:K$71)&lt;=ROWS($B$73:$B77),
$C$9*INDEX($G$73:$G$80,COLUMNS($H$71:K$71),1)*K$70*(INDEX($E$73:$E$80,COLUMNS($H$71:K$71),1)/360-VLOOKUP($B77,$B$59:$C$65,2,FALSE)/365),
0)</f>
        <v>-1521.4698467294952</v>
      </c>
      <c r="L77" s="33">
        <f>IF(COLUMNS($H$71:L$71)&lt;=ROWS($B$73:$B77),
$C$9*INDEX($G$73:$G$80,COLUMNS($H$71:L$71),1)*L$70*(INDEX($E$73:$E$80,COLUMNS($H$71:L$71),1)/360-VLOOKUP($B77,$B$59:$C$65,2,FALSE)/365),
0)</f>
        <v>-151.82268795162764</v>
      </c>
      <c r="M77" s="33">
        <f>IF(COLUMNS($H$71:M$71)&lt;=ROWS($B$73:$B77),
$C$9*INDEX($G$73:$G$80,COLUMNS($H$71:M$71),1)*M$70*(INDEX($E$73:$E$80,COLUMNS($H$71:M$71),1)/360-VLOOKUP($B77,$B$59:$C$65,2,FALSE)/365),
0)</f>
        <v>0</v>
      </c>
      <c r="N77" s="33">
        <f>IF(COLUMNS($H$71:N$71)&lt;=ROWS($B$73:$B77),
$C$9*INDEX($G$73:$G$80,COLUMNS($H$71:N$71),1)*N$70*(INDEX($E$73:$E$80,COLUMNS($H$71:N$71),1)/360-VLOOKUP($B77,$B$59:$C$65,2,FALSE)/365),
0)</f>
        <v>0</v>
      </c>
      <c r="O77" s="33">
        <f>IF(COLUMNS($H$71:O$71)&lt;=ROWS($B$73:$B77),
$C$9*INDEX($G$73:$G$80,COLUMNS($H$71:O$71),1)*O$70*(INDEX($E$73:$E$80,COLUMNS($H$71:O$71),1)/360-VLOOKUP($B77,$B$59:$C$65,2,FALSE)/365),
0)</f>
        <v>0</v>
      </c>
      <c r="P77" s="33">
        <f t="shared" si="9"/>
        <v>-3.1853825254302137E-4</v>
      </c>
    </row>
    <row r="78" spans="1:16" x14ac:dyDescent="0.2">
      <c r="B78" s="29">
        <f t="shared" si="6"/>
        <v>18</v>
      </c>
      <c r="C78" s="25">
        <f t="shared" si="7"/>
        <v>43525</v>
      </c>
      <c r="D78" s="25">
        <f t="shared" si="4"/>
        <v>43620</v>
      </c>
      <c r="E78" s="12">
        <v>4.5175138079886372E-2</v>
      </c>
      <c r="F78" s="32">
        <f t="shared" si="5"/>
        <v>0.9885870027760999</v>
      </c>
      <c r="G78" s="32">
        <f t="shared" si="8"/>
        <v>0.93381626798003481</v>
      </c>
      <c r="H78" s="33">
        <f>IF(COLUMNS($H$71:H$71)&lt;=ROWS($B$73:$B78),
$C$9*INDEX($G$73:$G$80,COLUMNS($H$71:H$71),1)*H$70*(INDEX($E$73:$E$80,COLUMNS($H$71:H$71),1)/360-VLOOKUP($B78,$B$59:$C$65,2,FALSE)/365),
0)</f>
        <v>2848.726489283295</v>
      </c>
      <c r="I78" s="33">
        <f>IF(COLUMNS($H$71:I$71)&lt;=ROWS($B$73:$B78),
$C$9*INDEX($G$73:$G$80,COLUMNS($H$71:I$71),1)*I$70*(INDEX($E$73:$E$80,COLUMNS($H$71:I$71),1)/360-VLOOKUP($B78,$B$59:$C$65,2,FALSE)/365),
0)</f>
        <v>-2450.5763535028359</v>
      </c>
      <c r="J78" s="33">
        <f>IF(COLUMNS($H$71:J$71)&lt;=ROWS($B$73:$B78),
$C$9*INDEX($G$73:$G$80,COLUMNS($H$71:J$71),1)*J$70*(INDEX($E$73:$E$80,COLUMNS($H$71:J$71),1)/360-VLOOKUP($B78,$B$59:$C$65,2,FALSE)/365),
0)</f>
        <v>1389.7511392295351</v>
      </c>
      <c r="K78" s="33">
        <f>IF(COLUMNS($H$71:K$71)&lt;=ROWS($B$73:$B78),
$C$9*INDEX($G$73:$G$80,COLUMNS($H$71:K$71),1)*K$70*(INDEX($E$73:$E$80,COLUMNS($H$71:K$71),1)/360-VLOOKUP($B78,$B$59:$C$65,2,FALSE)/365),
0)</f>
        <v>-1484.2564879246718</v>
      </c>
      <c r="L78" s="33">
        <f>IF(COLUMNS($H$71:L$71)&lt;=ROWS($B$73:$B78),
$C$9*INDEX($G$73:$G$80,COLUMNS($H$71:L$71),1)*L$70*(INDEX($E$73:$E$80,COLUMNS($H$71:L$71),1)/360-VLOOKUP($B78,$B$59:$C$65,2,FALSE)/365),
0)</f>
        <v>-115.42982599457316</v>
      </c>
      <c r="M78" s="33">
        <f>IF(COLUMNS($H$71:M$71)&lt;=ROWS($B$73:$B78),
$C$9*INDEX($G$73:$G$80,COLUMNS($H$71:M$71),1)*M$70*(INDEX($E$73:$E$80,COLUMNS($H$71:M$71),1)/360-VLOOKUP($B78,$B$59:$C$65,2,FALSE)/365),
0)</f>
        <v>-188.21526247020392</v>
      </c>
      <c r="N78" s="33">
        <f>IF(COLUMNS($H$71:N$71)&lt;=ROWS($B$73:$B78),
$C$9*INDEX($G$73:$G$80,COLUMNS($H$71:N$71),1)*N$70*(INDEX($E$73:$E$80,COLUMNS($H$71:N$71),1)/360-VLOOKUP($B78,$B$59:$C$65,2,FALSE)/365),
0)</f>
        <v>0</v>
      </c>
      <c r="O78" s="33">
        <f>IF(COLUMNS($H$71:O$71)&lt;=ROWS($B$73:$B78),
$C$9*INDEX($G$73:$G$80,COLUMNS($H$71:O$71),1)*O$70*(INDEX($E$73:$E$80,COLUMNS($H$71:O$71),1)/360-VLOOKUP($B78,$B$59:$C$65,2,FALSE)/365),
0)</f>
        <v>0</v>
      </c>
      <c r="P78" s="33">
        <f t="shared" si="9"/>
        <v>-3.0137945469732585E-4</v>
      </c>
    </row>
    <row r="79" spans="1:16" x14ac:dyDescent="0.2">
      <c r="B79" s="29">
        <f t="shared" si="6"/>
        <v>21</v>
      </c>
      <c r="C79" s="25">
        <f t="shared" si="7"/>
        <v>43617</v>
      </c>
      <c r="D79" s="25">
        <f t="shared" si="4"/>
        <v>43712</v>
      </c>
      <c r="E79" s="12">
        <v>4.51113204482331E-2</v>
      </c>
      <c r="F79" s="32">
        <f t="shared" si="5"/>
        <v>0.98860294183973163</v>
      </c>
      <c r="G79" s="32">
        <f t="shared" si="8"/>
        <v>0.9231735096628616</v>
      </c>
      <c r="H79" s="33">
        <f>IF(COLUMNS($H$71:H$71)&lt;=ROWS($B$73:$B79),
$C$9*INDEX($G$73:$G$80,COLUMNS($H$71:H$71),1)*H$70*(INDEX($E$73:$E$80,COLUMNS($H$71:H$71),1)/360-VLOOKUP($B79,$B$59:$C$65,2,FALSE)/365),
0)</f>
        <v>2886.8004353642268</v>
      </c>
      <c r="I79" s="33">
        <f>IF(COLUMNS($H$71:I$71)&lt;=ROWS($B$73:$B79),
$C$9*INDEX($G$73:$G$80,COLUMNS($H$71:I$71),1)*I$70*(INDEX($E$73:$E$80,COLUMNS($H$71:I$71),1)/360-VLOOKUP($B79,$B$59:$C$65,2,FALSE)/365),
0)</f>
        <v>-2412.0829657795484</v>
      </c>
      <c r="J79" s="33">
        <f>IF(COLUMNS($H$71:J$71)&lt;=ROWS($B$73:$B79),
$C$9*INDEX($G$73:$G$80,COLUMNS($H$71:J$71),1)*J$70*(INDEX($E$73:$E$80,COLUMNS($H$71:J$71),1)/360-VLOOKUP($B79,$B$59:$C$65,2,FALSE)/365),
0)</f>
        <v>1427.7928642924392</v>
      </c>
      <c r="K79" s="33">
        <f>IF(COLUMNS($H$71:K$71)&lt;=ROWS($B$73:$B79),
$C$9*INDEX($G$73:$G$80,COLUMNS($H$71:K$71),1)*K$70*(INDEX($E$73:$E$80,COLUMNS($H$71:K$71),1)/360-VLOOKUP($B79,$B$59:$C$65,2,FALSE)/365),
0)</f>
        <v>-1447.0431291198486</v>
      </c>
      <c r="L79" s="33">
        <f>IF(COLUMNS($H$71:L$71)&lt;=ROWS($B$73:$B79),
$C$9*INDEX($G$73:$G$80,COLUMNS($H$71:L$71),1)*L$70*(INDEX($E$73:$E$80,COLUMNS($H$71:L$71),1)/360-VLOOKUP($B79,$B$59:$C$65,2,FALSE)/365),
0)</f>
        <v>-79.036964037518686</v>
      </c>
      <c r="M79" s="33">
        <f>IF(COLUMNS($H$71:M$71)&lt;=ROWS($B$73:$B79),
$C$9*INDEX($G$73:$G$80,COLUMNS($H$71:M$71),1)*M$70*(INDEX($E$73:$E$80,COLUMNS($H$71:M$71),1)/360-VLOOKUP($B79,$B$59:$C$65,2,FALSE)/365),
0)</f>
        <v>-151.43825191620024</v>
      </c>
      <c r="N79" s="33">
        <f>IF(COLUMNS($H$71:N$71)&lt;=ROWS($B$73:$B79),
$C$9*INDEX($G$73:$G$80,COLUMNS($H$71:N$71),1)*N$70*(INDEX($E$73:$E$80,COLUMNS($H$71:N$71),1)/360-VLOOKUP($B79,$B$59:$C$65,2,FALSE)/365),
0)</f>
        <v>-224.99225584084078</v>
      </c>
      <c r="O79" s="33">
        <f>IF(COLUMNS($H$71:O$71)&lt;=ROWS($B$73:$B79),
$C$9*INDEX($G$73:$G$80,COLUMNS($H$71:O$71),1)*O$70*(INDEX($E$73:$E$80,COLUMNS($H$71:O$71),1)/360-VLOOKUP($B79,$B$59:$C$65,2,FALSE)/365),
0)</f>
        <v>0</v>
      </c>
      <c r="P79" s="33">
        <f t="shared" si="9"/>
        <v>-2.6703729076871241E-4</v>
      </c>
    </row>
    <row r="80" spans="1:16" x14ac:dyDescent="0.2">
      <c r="B80" s="29">
        <f t="shared" si="6"/>
        <v>24</v>
      </c>
      <c r="C80" s="25">
        <f t="shared" si="7"/>
        <v>43709</v>
      </c>
      <c r="D80" s="25">
        <f t="shared" si="4"/>
        <v>43803</v>
      </c>
      <c r="E80" s="12">
        <v>4.5044691504320611E-2</v>
      </c>
      <c r="F80" s="32">
        <f t="shared" si="5"/>
        <v>0.98874189115206879</v>
      </c>
      <c r="G80" s="32">
        <f t="shared" si="8"/>
        <v>0.91278032180555047</v>
      </c>
      <c r="H80" s="33">
        <f>IF(COLUMNS($H$71:H$71)&lt;=ROWS($B$73:$B80),
$C$9*INDEX($G$73:$G$80,COLUMNS($H$71:H$71),1)*H$70*(INDEX($E$73:$E$80,COLUMNS($H$71:H$71),1)/360-VLOOKUP($B80,$B$59:$C$65,2,FALSE)/365),
0)</f>
        <v>2924.8743814451709</v>
      </c>
      <c r="I80" s="33">
        <f>IF(COLUMNS($H$71:I$71)&lt;=ROWS($B$73:$B80),
$C$9*INDEX($G$73:$G$80,COLUMNS($H$71:I$71),1)*I$70*(INDEX($E$73:$E$80,COLUMNS($H$71:I$71),1)/360-VLOOKUP($B80,$B$59:$C$65,2,FALSE)/365),
0)</f>
        <v>-2373.5895780562482</v>
      </c>
      <c r="J80" s="33">
        <f>IF(COLUMNS($H$71:J$71)&lt;=ROWS($B$73:$B80),
$C$9*INDEX($G$73:$G$80,COLUMNS($H$71:J$71),1)*J$70*(INDEX($E$73:$E$80,COLUMNS($H$71:J$71),1)/360-VLOOKUP($B80,$B$59:$C$65,2,FALSE)/365),
0)</f>
        <v>1465.8345893553553</v>
      </c>
      <c r="K80" s="33">
        <f>IF(COLUMNS($H$71:K$71)&lt;=ROWS($B$73:$B80),
$C$9*INDEX($G$73:$G$80,COLUMNS($H$71:K$71),1)*K$70*(INDEX($E$73:$E$80,COLUMNS($H$71:K$71),1)/360-VLOOKUP($B80,$B$59:$C$65,2,FALSE)/365),
0)</f>
        <v>-1409.8297703150135</v>
      </c>
      <c r="L80" s="33">
        <f>IF(COLUMNS($H$71:L$71)&lt;=ROWS($B$73:$B80),
$C$9*INDEX($G$73:$G$80,COLUMNS($H$71:L$71),1)*L$70*(INDEX($E$73:$E$80,COLUMNS($H$71:L$71),1)/360-VLOOKUP($B80,$B$59:$C$65,2,FALSE)/365),
0)</f>
        <v>-42.644102080452697</v>
      </c>
      <c r="M80" s="33">
        <f>IF(COLUMNS($H$71:M$71)&lt;=ROWS($B$73:$B80),
$C$9*INDEX($G$73:$G$80,COLUMNS($H$71:M$71),1)*M$70*(INDEX($E$73:$E$80,COLUMNS($H$71:M$71),1)/360-VLOOKUP($B80,$B$59:$C$65,2,FALSE)/365),
0)</f>
        <v>-114.66124136218491</v>
      </c>
      <c r="N80" s="33">
        <f>IF(COLUMNS($H$71:N$71)&lt;=ROWS($B$73:$B80),
$C$9*INDEX($G$73:$G$80,COLUMNS($H$71:N$71),1)*N$70*(INDEX($E$73:$E$80,COLUMNS($H$71:N$71),1)/360-VLOOKUP($B80,$B$59:$C$65,2,FALSE)/365),
0)</f>
        <v>-188.63439501507037</v>
      </c>
      <c r="O80" s="33">
        <f>IF(COLUMNS($H$71:O$71)&lt;=ROWS($B$73:$B80),
$C$9*INDEX($G$73:$G$80,COLUMNS($H$71:O$71),1)*O$70*(INDEX($E$73:$E$80,COLUMNS($H$71:O$71),1)/360-VLOOKUP($B80,$B$59:$C$65,2,FALSE)/365),
0)</f>
        <v>-261.35011275350354</v>
      </c>
      <c r="P80" s="33">
        <f t="shared" si="9"/>
        <v>-2.287819471007424E-4</v>
      </c>
    </row>
    <row r="81" spans="1:5" x14ac:dyDescent="0.2">
      <c r="C81" s="21"/>
    </row>
    <row r="82" spans="1:5" x14ac:dyDescent="0.2">
      <c r="C82" s="21"/>
    </row>
    <row r="83" spans="1:5" x14ac:dyDescent="0.2">
      <c r="A83" t="s">
        <v>71</v>
      </c>
      <c r="B83" t="s">
        <v>119</v>
      </c>
      <c r="C83" s="21"/>
    </row>
    <row r="84" spans="1:5" x14ac:dyDescent="0.2">
      <c r="B84" s="23" t="s">
        <v>69</v>
      </c>
      <c r="C84" s="23" t="s">
        <v>70</v>
      </c>
    </row>
    <row r="85" spans="1:5" x14ac:dyDescent="0.2">
      <c r="B85" s="24">
        <v>43024</v>
      </c>
      <c r="C85" s="12">
        <v>4.3667999999999998E-2</v>
      </c>
    </row>
    <row r="86" spans="1:5" x14ac:dyDescent="0.2">
      <c r="B86" s="34">
        <v>43070</v>
      </c>
      <c r="C86" s="12">
        <v>4.7639000000000001E-2</v>
      </c>
    </row>
    <row r="87" spans="1:5" x14ac:dyDescent="0.2">
      <c r="B87" s="34">
        <v>43116</v>
      </c>
      <c r="C87" s="31">
        <f>C86+(C88-C86)*(B87-B86)/(B88-B86)</f>
        <v>4.5457416044229385E-2</v>
      </c>
    </row>
    <row r="88" spans="1:5" x14ac:dyDescent="0.2">
      <c r="B88" s="34">
        <v>43160</v>
      </c>
      <c r="C88" s="12">
        <v>4.3370683564796619E-2</v>
      </c>
    </row>
    <row r="89" spans="1:5" x14ac:dyDescent="0.2">
      <c r="B89" s="34">
        <v>43206</v>
      </c>
      <c r="C89" s="31">
        <f>C88+(C90-C88)*(B89-B88)/(B90-B88)</f>
        <v>4.4914777680293214E-2</v>
      </c>
    </row>
    <row r="90" spans="1:5" x14ac:dyDescent="0.2">
      <c r="B90" s="34">
        <v>43252</v>
      </c>
      <c r="C90" s="12">
        <v>4.6458871795789808E-2</v>
      </c>
    </row>
    <row r="91" spans="1:5" x14ac:dyDescent="0.2">
      <c r="B91" s="34">
        <v>43297</v>
      </c>
      <c r="C91" s="31">
        <f>C90+(C92-C90)*(B91-B90)/(B92-B90)</f>
        <v>4.5306808864234376E-2</v>
      </c>
    </row>
    <row r="92" spans="1:5" x14ac:dyDescent="0.2">
      <c r="B92" s="34">
        <v>43344</v>
      </c>
      <c r="C92" s="12">
        <v>4.4103543135720923E-2</v>
      </c>
    </row>
    <row r="93" spans="1:5" x14ac:dyDescent="0.2">
      <c r="B93" s="34">
        <v>43389</v>
      </c>
      <c r="C93" s="31">
        <f>C92+(C94-C92)*(B93-B92)/(B94-B92)</f>
        <v>4.4663112453846687E-2</v>
      </c>
    </row>
    <row r="94" spans="1:5" x14ac:dyDescent="0.2">
      <c r="B94" s="34">
        <v>43435</v>
      </c>
      <c r="C94" s="12">
        <v>4.5235116645708576E-2</v>
      </c>
    </row>
    <row r="95" spans="1:5" x14ac:dyDescent="0.2">
      <c r="B95" s="34">
        <v>43481</v>
      </c>
      <c r="C95" s="31">
        <f>C94+(C96-C94)*(B95-B94)/(B96-B94)</f>
        <v>4.5204460934288336E-2</v>
      </c>
      <c r="E95" s="36"/>
    </row>
    <row r="96" spans="1:5" x14ac:dyDescent="0.2">
      <c r="B96" s="34">
        <v>43525</v>
      </c>
      <c r="C96" s="12">
        <v>4.5175138079886372E-2</v>
      </c>
    </row>
    <row r="97" spans="1:10" x14ac:dyDescent="0.2">
      <c r="B97" s="34">
        <v>43571</v>
      </c>
      <c r="C97" s="31">
        <f>C96+(C98-C96)*(B97-B96)/(B98-B96)</f>
        <v>4.5143229264059739E-2</v>
      </c>
    </row>
    <row r="98" spans="1:10" x14ac:dyDescent="0.2">
      <c r="B98" s="34">
        <v>43617</v>
      </c>
      <c r="C98" s="12">
        <v>4.51113204482331E-2</v>
      </c>
    </row>
    <row r="99" spans="1:10" x14ac:dyDescent="0.2">
      <c r="B99" s="34">
        <v>43662</v>
      </c>
      <c r="C99" s="31">
        <f>C98+(C100-C98)*(B99-B98)/(B100-B98)</f>
        <v>4.507873020392808E-2</v>
      </c>
    </row>
    <row r="100" spans="1:10" x14ac:dyDescent="0.2">
      <c r="B100" s="34">
        <v>43709</v>
      </c>
      <c r="C100" s="12">
        <v>4.5044691504320611E-2</v>
      </c>
    </row>
    <row r="103" spans="1:10" x14ac:dyDescent="0.2">
      <c r="A103" t="s">
        <v>71</v>
      </c>
      <c r="B103" t="s">
        <v>120</v>
      </c>
    </row>
    <row r="104" spans="1:10" x14ac:dyDescent="0.2">
      <c r="B104" s="38" t="s">
        <v>69</v>
      </c>
      <c r="C104" s="38" t="s">
        <v>72</v>
      </c>
      <c r="D104" s="39">
        <v>43073</v>
      </c>
      <c r="E104" s="38" t="s">
        <v>74</v>
      </c>
      <c r="F104" s="38" t="s">
        <v>73</v>
      </c>
      <c r="G104" s="38" t="s">
        <v>75</v>
      </c>
      <c r="H104" s="38" t="s">
        <v>65</v>
      </c>
      <c r="I104" s="38" t="s">
        <v>76</v>
      </c>
      <c r="J104" s="38" t="s">
        <v>77</v>
      </c>
    </row>
    <row r="105" spans="1:10" x14ac:dyDescent="0.2">
      <c r="B105" s="24">
        <v>43024</v>
      </c>
      <c r="C105" s="24">
        <v>43025</v>
      </c>
      <c r="D105" s="34">
        <v>43117</v>
      </c>
      <c r="E105" s="35">
        <f>D105-C105</f>
        <v>92</v>
      </c>
      <c r="F105" s="12">
        <f>F52</f>
        <v>4.3667999999999998E-2</v>
      </c>
      <c r="G105" s="32">
        <f>1/(1+F105*(D105-D104)/360)</f>
        <v>0.99469113447706892</v>
      </c>
      <c r="H105" s="32">
        <f>G105</f>
        <v>0.99469113447706892</v>
      </c>
      <c r="I105" s="35">
        <f>$C$9*E105*(F105/360-$C$11/365)</f>
        <v>1606.2191780821918</v>
      </c>
      <c r="J105" s="35">
        <f>I105*H105</f>
        <v>1597.6919764654006</v>
      </c>
    </row>
    <row r="106" spans="1:10" x14ac:dyDescent="0.2">
      <c r="B106" s="25">
        <f>C106-1</f>
        <v>43116</v>
      </c>
      <c r="C106" s="25">
        <f t="shared" ref="C106:C112" si="10">EDATE(D106,-3)</f>
        <v>43117</v>
      </c>
      <c r="D106" s="34">
        <v>43207</v>
      </c>
      <c r="E106" s="35">
        <f>D106-C106</f>
        <v>90</v>
      </c>
      <c r="F106" s="31">
        <f t="shared" ref="F106:F112" si="11">VLOOKUP(B106,$B$85:$C$100,2,FALSE)</f>
        <v>4.5457416044229385E-2</v>
      </c>
      <c r="G106" s="32">
        <f t="shared" ref="G106:G112" si="12">1/(1+F106*(D106-D105)/360)</f>
        <v>0.98876334333320492</v>
      </c>
      <c r="H106" s="32">
        <f>G106*H105</f>
        <v>0.98351413170944524</v>
      </c>
      <c r="I106" s="35">
        <f t="shared" ref="I106:I112" si="13">$C$9*E106*(F106/360-$C$11/365)</f>
        <v>3808.0714251497411</v>
      </c>
      <c r="J106" s="35">
        <f t="shared" ref="J106:J112" si="14">I106*H106</f>
        <v>3745.2920611936975</v>
      </c>
    </row>
    <row r="107" spans="1:10" x14ac:dyDescent="0.2">
      <c r="B107" s="25">
        <f t="shared" ref="B107:B112" si="15">C107-1</f>
        <v>43206</v>
      </c>
      <c r="C107" s="25">
        <f t="shared" si="10"/>
        <v>43207</v>
      </c>
      <c r="D107" s="34">
        <v>43298</v>
      </c>
      <c r="E107" s="35">
        <f t="shared" ref="E107:E112" si="16">D107-C107</f>
        <v>91</v>
      </c>
      <c r="F107" s="31">
        <f t="shared" si="11"/>
        <v>4.4914777680293214E-2</v>
      </c>
      <c r="G107" s="32">
        <f t="shared" si="12"/>
        <v>0.98877399626701856</v>
      </c>
      <c r="H107" s="32">
        <f t="shared" ref="H107:H112" si="17">G107*H106</f>
        <v>0.972473198395435</v>
      </c>
      <c r="I107" s="35">
        <f t="shared" si="13"/>
        <v>3164.5487310098615</v>
      </c>
      <c r="J107" s="35">
        <f t="shared" si="14"/>
        <v>3077.4388259233751</v>
      </c>
    </row>
    <row r="108" spans="1:10" x14ac:dyDescent="0.2">
      <c r="B108" s="25">
        <f t="shared" si="15"/>
        <v>43297</v>
      </c>
      <c r="C108" s="25">
        <f t="shared" si="10"/>
        <v>43298</v>
      </c>
      <c r="D108" s="34">
        <v>43390</v>
      </c>
      <c r="E108" s="35">
        <f t="shared" si="16"/>
        <v>92</v>
      </c>
      <c r="F108" s="31">
        <f t="shared" si="11"/>
        <v>4.5306808864234376E-2</v>
      </c>
      <c r="G108" s="32">
        <f t="shared" si="12"/>
        <v>0.988554118362996</v>
      </c>
      <c r="H108" s="32">
        <f t="shared" si="17"/>
        <v>0.96134238527144211</v>
      </c>
      <c r="I108" s="35">
        <f t="shared" si="13"/>
        <v>3700.2527268261238</v>
      </c>
      <c r="J108" s="35">
        <f t="shared" si="14"/>
        <v>3557.2097825141836</v>
      </c>
    </row>
    <row r="109" spans="1:10" x14ac:dyDescent="0.2">
      <c r="B109" s="25">
        <f t="shared" si="15"/>
        <v>43389</v>
      </c>
      <c r="C109" s="25">
        <f t="shared" si="10"/>
        <v>43390</v>
      </c>
      <c r="D109" s="34">
        <v>43482</v>
      </c>
      <c r="E109" s="35">
        <f t="shared" si="16"/>
        <v>92</v>
      </c>
      <c r="F109" s="31">
        <f t="shared" si="11"/>
        <v>4.4663112453846687E-2</v>
      </c>
      <c r="G109" s="32">
        <f t="shared" si="12"/>
        <v>0.98871490055411582</v>
      </c>
      <c r="H109" s="32">
        <f t="shared" si="17"/>
        <v>0.95049354085211035</v>
      </c>
      <c r="I109" s="35">
        <f t="shared" si="13"/>
        <v>2877.7517579974042</v>
      </c>
      <c r="J109" s="35">
        <f t="shared" si="14"/>
        <v>2735.2844581523382</v>
      </c>
    </row>
    <row r="110" spans="1:10" x14ac:dyDescent="0.2">
      <c r="B110" s="25">
        <f t="shared" si="15"/>
        <v>43481</v>
      </c>
      <c r="C110" s="25">
        <f t="shared" si="10"/>
        <v>43482</v>
      </c>
      <c r="D110" s="34">
        <v>43572</v>
      </c>
      <c r="E110" s="35">
        <f t="shared" si="16"/>
        <v>90</v>
      </c>
      <c r="F110" s="31">
        <f t="shared" si="11"/>
        <v>4.5204460934288336E-2</v>
      </c>
      <c r="G110" s="32">
        <f t="shared" si="12"/>
        <v>0.98882517277659499</v>
      </c>
      <c r="H110" s="32">
        <f t="shared" si="17"/>
        <v>0.9398719397561256</v>
      </c>
      <c r="I110" s="35">
        <f t="shared" si="13"/>
        <v>3491.8775377234351</v>
      </c>
      <c r="J110" s="35">
        <f t="shared" si="14"/>
        <v>3281.9177147709688</v>
      </c>
    </row>
    <row r="111" spans="1:10" x14ac:dyDescent="0.2">
      <c r="B111" s="25">
        <f t="shared" si="15"/>
        <v>43571</v>
      </c>
      <c r="C111" s="25">
        <f t="shared" si="10"/>
        <v>43572</v>
      </c>
      <c r="D111" s="34">
        <v>43663</v>
      </c>
      <c r="E111" s="35">
        <f t="shared" si="16"/>
        <v>91</v>
      </c>
      <c r="F111" s="31">
        <f t="shared" si="11"/>
        <v>4.5143229264059739E-2</v>
      </c>
      <c r="G111" s="32">
        <f t="shared" si="12"/>
        <v>0.98871754127629374</v>
      </c>
      <c r="H111" s="32">
        <f t="shared" si="17"/>
        <v>0.9292678733902574</v>
      </c>
      <c r="I111" s="35">
        <f t="shared" si="13"/>
        <v>3453.286149381443</v>
      </c>
      <c r="J111" s="35">
        <f t="shared" si="14"/>
        <v>3209.0278762437242</v>
      </c>
    </row>
    <row r="112" spans="1:10" x14ac:dyDescent="0.2">
      <c r="B112" s="25">
        <f t="shared" si="15"/>
        <v>43662</v>
      </c>
      <c r="C112" s="25">
        <f t="shared" si="10"/>
        <v>43663</v>
      </c>
      <c r="D112" s="34">
        <v>43755</v>
      </c>
      <c r="E112" s="35">
        <f t="shared" si="16"/>
        <v>92</v>
      </c>
      <c r="F112" s="31">
        <f t="shared" si="11"/>
        <v>4.507873020392808E-2</v>
      </c>
      <c r="G112" s="32">
        <f t="shared" si="12"/>
        <v>0.98861108176308377</v>
      </c>
      <c r="H112" s="32">
        <f t="shared" si="17"/>
        <v>0.91868451756002278</v>
      </c>
      <c r="I112" s="35">
        <f t="shared" si="13"/>
        <v>3408.8188831014095</v>
      </c>
      <c r="J112" s="35">
        <f t="shared" si="14"/>
        <v>3131.6291310715142</v>
      </c>
    </row>
    <row r="113" spans="9:10" x14ac:dyDescent="0.2">
      <c r="I113" s="37">
        <f>SUM(I105:I112)</f>
        <v>25510.82638927161</v>
      </c>
      <c r="J113" s="37">
        <f>SUM(J105:J112)</f>
        <v>24335.491826335197</v>
      </c>
    </row>
  </sheetData>
  <sortState xmlns:xlrd2="http://schemas.microsoft.com/office/spreadsheetml/2017/richdata2" ref="B85:B100">
    <sortCondition ref="B85:B100"/>
  </sortState>
  <phoneticPr fontId="1" type="noConversion"/>
  <hyperlinks>
    <hyperlink ref="A1" location="目录!A1" display="Back" xr:uid="{00000000-0004-0000-0500-000000000000}"/>
  </hyperlinks>
  <pageMargins left="0.7" right="0.7" top="0.75" bottom="0.75" header="0.3" footer="0.3"/>
  <pageSetup paperSize="9" orientation="portrait" horizont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目录</vt:lpstr>
      <vt:lpstr>前言及书籍推荐</vt:lpstr>
      <vt:lpstr>什么是IRS</vt:lpstr>
      <vt:lpstr>IRS定价</vt:lpstr>
      <vt:lpstr>如何计算贴现率</vt:lpstr>
      <vt:lpstr>差值法</vt:lpstr>
      <vt:lpstr>合约估值</vt:lpstr>
      <vt:lpstr>估值运算案例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2022-09-11T08:40:48Z</dcterms:created>
  <dcterms:modified xsi:type="dcterms:W3CDTF">2022-09-11T08:43:00Z</dcterms:modified>
  <cp:category/>
  <cp:contentStatus/>
</cp:coreProperties>
</file>