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EEF529FC-068D-4B4F-8C58-865CB7F2E57B}" xr6:coauthVersionLast="47" xr6:coauthVersionMax="47" xr10:uidLastSave="{00000000-0000-0000-0000-000000000000}"/>
  <bookViews>
    <workbookView xWindow="-19320" yWindow="-1515" windowWidth="19440" windowHeight="15000" xr2:uid="{00000000-000D-0000-FFFF-FFFF00000000}"/>
  </bookViews>
  <sheets>
    <sheet name="ANN" sheetId="2" r:id="rId1"/>
  </sheets>
  <definedNames>
    <definedName name="a">ANN!$H$23</definedName>
    <definedName name="Af">ANN!$I$35</definedName>
    <definedName name="b">ANN!$I$8</definedName>
    <definedName name="d">ANN!$I$39</definedName>
    <definedName name="e">ANN!$O$24</definedName>
    <definedName name="Ef">ANN!$O$25</definedName>
    <definedName name="fc">ANN!$O$23</definedName>
    <definedName name="fu">ANN!$O$24</definedName>
    <definedName name="fud">ANN!$I$47</definedName>
    <definedName name="gammac">ANN!#REF!</definedName>
    <definedName name="gammaf">ANN!#REF!</definedName>
    <definedName name="h">ANN!$H$22</definedName>
    <definedName name="M">ANN!$H$20</definedName>
    <definedName name="nb">ANN!$H$26</definedName>
    <definedName name="phi">ANN!$H$25</definedName>
    <definedName name="phis">ANN!$H$24</definedName>
    <definedName name="w">ANN!#REF!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2" l="1"/>
  <c r="X35" i="2"/>
  <c r="X34" i="2"/>
  <c r="P37" i="2"/>
  <c r="P36" i="2"/>
  <c r="P35" i="2"/>
  <c r="W47" i="2" l="1"/>
  <c r="X56" i="2" s="1"/>
  <c r="P45" i="2"/>
  <c r="Q54" i="2" s="1"/>
  <c r="P47" i="2"/>
  <c r="Q56" i="2" s="1"/>
  <c r="P44" i="2"/>
  <c r="Q53" i="2" s="1"/>
  <c r="P46" i="2"/>
  <c r="Q55" i="2" s="1"/>
  <c r="W44" i="2"/>
  <c r="X53" i="2" s="1"/>
  <c r="W45" i="2"/>
  <c r="X54" i="2" s="1"/>
  <c r="W46" i="2"/>
  <c r="X55" i="2" s="1"/>
  <c r="Q60" i="2" l="1"/>
  <c r="T63" i="2" s="1"/>
</calcChain>
</file>

<file path=xl/sharedStrings.xml><?xml version="1.0" encoding="utf-8"?>
<sst xmlns="http://schemas.openxmlformats.org/spreadsheetml/2006/main" count="58" uniqueCount="54">
  <si>
    <t>Document No.</t>
  </si>
  <si>
    <t>Sheet No.</t>
  </si>
  <si>
    <t>REF</t>
  </si>
  <si>
    <t>Calculations</t>
  </si>
  <si>
    <r>
      <t xml:space="preserve">Input Data (Enter Data in </t>
    </r>
    <r>
      <rPr>
        <b/>
        <sz val="12"/>
        <color theme="4"/>
        <rFont val="Arial"/>
        <family val="2"/>
      </rPr>
      <t>Blue Cells</t>
    </r>
    <r>
      <rPr>
        <b/>
        <sz val="12"/>
        <color theme="1"/>
        <rFont val="Arial"/>
        <family val="2"/>
      </rPr>
      <t xml:space="preserve"> only)</t>
    </r>
  </si>
  <si>
    <t>Basic calculations</t>
  </si>
  <si>
    <t>Exponent constant for the Activation Function</t>
  </si>
  <si>
    <t>H1</t>
  </si>
  <si>
    <t>H2</t>
  </si>
  <si>
    <t>H3</t>
  </si>
  <si>
    <t>H4</t>
  </si>
  <si>
    <t>H5</t>
  </si>
  <si>
    <t>H6</t>
  </si>
  <si>
    <t>H7</t>
  </si>
  <si>
    <t>H8</t>
  </si>
  <si>
    <t>Activation Functions</t>
  </si>
  <si>
    <t>Activation Function 1</t>
  </si>
  <si>
    <t>Activation Function 2</t>
  </si>
  <si>
    <t>Activation Function 3</t>
  </si>
  <si>
    <t>Activation Function 4</t>
  </si>
  <si>
    <t>Activation Function 5</t>
  </si>
  <si>
    <t>Activation Function 6</t>
  </si>
  <si>
    <t>Activation Function 7</t>
  </si>
  <si>
    <t>Activation Function 8</t>
  </si>
  <si>
    <t>Normalised Inputs Variables</t>
  </si>
  <si>
    <t>Buckling Resistance using ANN</t>
  </si>
  <si>
    <t>Prepared By: Dr Rabee Shamass</t>
  </si>
  <si>
    <t>DATE:</t>
  </si>
  <si>
    <t>ANN Based formula</t>
  </si>
  <si>
    <r>
      <t>w</t>
    </r>
    <r>
      <rPr>
        <vertAlign val="subscript"/>
        <sz val="11"/>
        <color theme="1"/>
        <rFont val="Calibri"/>
        <family val="2"/>
        <scheme val="minor"/>
      </rPr>
      <t>j,k</t>
    </r>
    <r>
      <rPr>
        <vertAlign val="superscript"/>
        <sz val="11"/>
        <color theme="1"/>
        <rFont val="Calibri"/>
        <family val="2"/>
        <scheme val="minor"/>
      </rPr>
      <t>ih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</si>
  <si>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k</t>
    </r>
  </si>
  <si>
    <r>
      <t>w</t>
    </r>
    <r>
      <rPr>
        <vertAlign val="subscript"/>
        <sz val="11"/>
        <color theme="1"/>
        <rFont val="Calibri"/>
        <family val="2"/>
        <scheme val="minor"/>
      </rPr>
      <t>k,l</t>
    </r>
    <r>
      <rPr>
        <vertAlign val="superscript"/>
        <sz val="11"/>
        <color theme="1"/>
        <rFont val="Calibri"/>
        <family val="2"/>
        <scheme val="minor"/>
      </rPr>
      <t>ho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</si>
  <si>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s</t>
    </r>
  </si>
  <si>
    <r>
      <t>I</t>
    </r>
    <r>
      <rPr>
        <vertAlign val="subscript"/>
        <sz val="12"/>
        <color theme="1"/>
        <rFont val="Arial"/>
        <family val="2"/>
      </rPr>
      <t>j</t>
    </r>
  </si>
  <si>
    <t>Normalised output value</t>
  </si>
  <si>
    <t>kN</t>
  </si>
  <si>
    <t>Subject: Web-Post Buckling Resistance Prediction for High-Strength Steel Beams with Elliptical Web Openings</t>
  </si>
  <si>
    <t>do</t>
  </si>
  <si>
    <t>mm</t>
  </si>
  <si>
    <t>R</t>
  </si>
  <si>
    <t>tw</t>
  </si>
  <si>
    <t>w</t>
  </si>
  <si>
    <t>Mpa</t>
  </si>
  <si>
    <t>H</t>
  </si>
  <si>
    <t>Normalised do</t>
  </si>
  <si>
    <t>Normalised H</t>
  </si>
  <si>
    <t>Normalised R</t>
  </si>
  <si>
    <t>Normalised tw</t>
  </si>
  <si>
    <t>Normalised w</t>
  </si>
  <si>
    <t>Normalised fy</t>
  </si>
  <si>
    <t xml:space="preserve">Lower limit </t>
  </si>
  <si>
    <t>Upper limit</t>
  </si>
  <si>
    <t>Shear resistance</t>
  </si>
  <si>
    <t>fy (Yield Stress)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</si>
</sst>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4"/>
      <name val="Arial"/>
      <family val="2"/>
    </font>
    <font>
      <sz val="11"/>
      <color theme="4"/>
      <name val="Arial"/>
      <family val="2"/>
    </font>
    <font>
      <b/>
      <u/>
      <sz val="11"/>
      <color theme="1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Century"/>
      <family val="1"/>
    </font>
    <font>
      <b/>
      <sz val="12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9" xfId="0" applyFon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8" xfId="0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1" fillId="0" borderId="0" xfId="0" applyFont="1" applyProtection="1">
      <protection locked="0"/>
    </xf>
    <xf numFmtId="0" fontId="1" fillId="0" borderId="0" xfId="0" quotePrefix="1" applyFont="1" applyProtection="1">
      <protection locked="0"/>
    </xf>
    <xf numFmtId="0" fontId="1" fillId="0" borderId="0" xfId="0" quotePrefix="1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9" xfId="0" applyFont="1" applyBorder="1" applyAlignment="1" applyProtection="1">
      <alignment wrapText="1"/>
      <protection locked="0"/>
    </xf>
    <xf numFmtId="0" fontId="1" fillId="0" borderId="11" xfId="0" quotePrefix="1" applyFont="1" applyBorder="1" applyProtection="1">
      <protection locked="0"/>
    </xf>
    <xf numFmtId="164" fontId="7" fillId="0" borderId="11" xfId="0" applyNumberFormat="1" applyFont="1" applyBorder="1" applyProtection="1">
      <protection locked="0"/>
    </xf>
    <xf numFmtId="2" fontId="1" fillId="0" borderId="11" xfId="0" applyNumberFormat="1" applyFont="1" applyBorder="1" applyAlignment="1" applyProtection="1">
      <alignment horizontal="center"/>
      <protection locked="0"/>
    </xf>
    <xf numFmtId="0" fontId="1" fillId="0" borderId="8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/>
    <xf numFmtId="165" fontId="7" fillId="0" borderId="0" xfId="0" applyNumberFormat="1" applyFont="1"/>
    <xf numFmtId="166" fontId="1" fillId="0" borderId="0" xfId="0" applyNumberFormat="1" applyFont="1" applyAlignment="1">
      <alignment wrapText="1"/>
    </xf>
    <xf numFmtId="0" fontId="1" fillId="3" borderId="11" xfId="0" applyFont="1" applyFill="1" applyBorder="1"/>
    <xf numFmtId="0" fontId="0" fillId="0" borderId="1" xfId="0" applyBorder="1"/>
    <xf numFmtId="0" fontId="0" fillId="0" borderId="1" xfId="0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2" borderId="1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top"/>
      <protection locked="0"/>
    </xf>
    <xf numFmtId="0" fontId="2" fillId="2" borderId="7" xfId="0" applyFont="1" applyFill="1" applyBorder="1" applyAlignment="1" applyProtection="1">
      <alignment horizontal="left" vertical="top"/>
      <protection locked="0"/>
    </xf>
    <xf numFmtId="0" fontId="1" fillId="0" borderId="0" xfId="0" applyFont="1" applyAlignment="1"/>
    <xf numFmtId="0" fontId="6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30</xdr:row>
      <xdr:rowOff>121920</xdr:rowOff>
    </xdr:from>
    <xdr:to>
      <xdr:col>17</xdr:col>
      <xdr:colOff>464820</xdr:colOff>
      <xdr:row>33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4A03A-0E86-A14A-09F0-3F084A97F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140" y="5905500"/>
          <a:ext cx="2514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365760</xdr:colOff>
      <xdr:row>39</xdr:row>
      <xdr:rowOff>7620</xdr:rowOff>
    </xdr:from>
    <xdr:to>
      <xdr:col>16</xdr:col>
      <xdr:colOff>91440</xdr:colOff>
      <xdr:row>42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579D79-CC6D-D382-1C2C-BAA9C47A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7498080"/>
          <a:ext cx="13716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373380</xdr:colOff>
      <xdr:row>58</xdr:row>
      <xdr:rowOff>7620</xdr:rowOff>
    </xdr:from>
    <xdr:to>
      <xdr:col>21</xdr:col>
      <xdr:colOff>320040</xdr:colOff>
      <xdr:row>61</xdr:row>
      <xdr:rowOff>129540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3D75B0-A806-7CAF-653D-06176947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5720" y="11186160"/>
          <a:ext cx="2385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205740</xdr:colOff>
      <xdr:row>49</xdr:row>
      <xdr:rowOff>53340</xdr:rowOff>
    </xdr:from>
    <xdr:to>
      <xdr:col>15</xdr:col>
      <xdr:colOff>571500</xdr:colOff>
      <xdr:row>52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320603-1C90-B0CC-FC62-07D9741D4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140" y="9532620"/>
          <a:ext cx="14020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235323</xdr:colOff>
      <xdr:row>5</xdr:row>
      <xdr:rowOff>41014</xdr:rowOff>
    </xdr:from>
    <xdr:to>
      <xdr:col>22</xdr:col>
      <xdr:colOff>59614</xdr:colOff>
      <xdr:row>17</xdr:row>
      <xdr:rowOff>288493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E6E869-D4EB-B1B9-A10E-4FE9A60B6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49117" y="1161602"/>
          <a:ext cx="4377690" cy="265102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556260</xdr:colOff>
      <xdr:row>16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78A6B7E-8C8D-09A5-1C3F-A396FFFE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9420"/>
          <a:ext cx="5562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594360</xdr:colOff>
      <xdr:row>16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00CC3A3-9115-7625-010A-E6309767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9420"/>
          <a:ext cx="5943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571500</xdr:colOff>
      <xdr:row>16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15C26A-7634-8B8D-57C9-C3B5C065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9420"/>
          <a:ext cx="5715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525780</xdr:colOff>
      <xdr:row>16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CC99AB-5724-297E-9C31-74A26B648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9420"/>
          <a:ext cx="52578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</xdr:row>
      <xdr:rowOff>0</xdr:rowOff>
    </xdr:from>
    <xdr:to>
      <xdr:col>5</xdr:col>
      <xdr:colOff>510540</xdr:colOff>
      <xdr:row>16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13DF3E1-7DAC-2E3E-5C2D-D0287B184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9420"/>
          <a:ext cx="5105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0</xdr:rowOff>
    </xdr:from>
    <xdr:to>
      <xdr:col>7</xdr:col>
      <xdr:colOff>15240</xdr:colOff>
      <xdr:row>16</xdr:row>
      <xdr:rowOff>175260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BBA1B9-0182-054F-00AB-E5443824D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79420"/>
          <a:ext cx="6248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145676</xdr:colOff>
      <xdr:row>15</xdr:row>
      <xdr:rowOff>0</xdr:rowOff>
    </xdr:from>
    <xdr:to>
      <xdr:col>7</xdr:col>
      <xdr:colOff>574301</xdr:colOff>
      <xdr:row>16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693DF63-8AA7-D9ED-33AB-C1C8AF183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2924735"/>
          <a:ext cx="428625" cy="365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D8ED-B6B5-45A1-8FA7-A75077577D3B}">
  <dimension ref="A1:Z65"/>
  <sheetViews>
    <sheetView tabSelected="1" topLeftCell="F1" zoomScale="85" zoomScaleNormal="85" workbookViewId="0">
      <selection activeCell="M5" sqref="M5:N5"/>
    </sheetView>
  </sheetViews>
  <sheetFormatPr defaultRowHeight="14.4" x14ac:dyDescent="0.3"/>
  <cols>
    <col min="1" max="7" width="8.88671875" style="1"/>
    <col min="8" max="8" width="12.77734375" style="1" customWidth="1"/>
    <col min="9" max="14" width="8.88671875" style="1"/>
    <col min="15" max="15" width="15.109375" style="1" customWidth="1"/>
    <col min="16" max="16" width="8.88671875" style="1"/>
    <col min="17" max="17" width="13.44140625" style="1" bestFit="1" customWidth="1"/>
    <col min="18" max="22" width="8.88671875" style="1"/>
    <col min="23" max="23" width="10.6640625" style="1" customWidth="1"/>
    <col min="24" max="24" width="8.88671875" style="1"/>
    <col min="25" max="25" width="10.88671875" style="1" customWidth="1"/>
    <col min="26" max="16384" width="8.88671875" style="1"/>
  </cols>
  <sheetData>
    <row r="1" spans="1:26" ht="18" thickBot="1" x14ac:dyDescent="0.4">
      <c r="B1" s="81" t="s">
        <v>29</v>
      </c>
      <c r="C1" s="81"/>
      <c r="D1" s="81"/>
      <c r="E1" s="81"/>
      <c r="F1" s="81"/>
      <c r="G1" s="81"/>
      <c r="H1" s="36" t="s">
        <v>30</v>
      </c>
      <c r="I1" s="36" t="s">
        <v>31</v>
      </c>
      <c r="J1" s="36" t="s">
        <v>32</v>
      </c>
      <c r="M1" s="66"/>
      <c r="N1" s="67"/>
      <c r="O1" s="67"/>
      <c r="P1" s="68"/>
      <c r="Q1" s="75" t="s">
        <v>0</v>
      </c>
      <c r="R1" s="76"/>
      <c r="S1" s="76"/>
      <c r="T1" s="76"/>
      <c r="U1" s="76"/>
      <c r="V1" s="82" t="s">
        <v>1</v>
      </c>
      <c r="W1" s="83"/>
      <c r="X1" s="83"/>
      <c r="Y1" s="83"/>
      <c r="Z1" s="84"/>
    </row>
    <row r="2" spans="1:26" ht="18" thickBot="1" x14ac:dyDescent="0.35">
      <c r="A2"/>
      <c r="B2" s="36">
        <v>-7.6812185036972496</v>
      </c>
      <c r="C2" s="36">
        <v>2.3511867972029199</v>
      </c>
      <c r="D2" s="36">
        <v>4.9447844486575496</v>
      </c>
      <c r="E2" s="36">
        <v>1.9655013484046</v>
      </c>
      <c r="F2" s="36">
        <v>-0.20761336701576599</v>
      </c>
      <c r="G2" s="36">
        <v>0.150976426618049</v>
      </c>
      <c r="H2" s="36">
        <v>-1.4107700000000001</v>
      </c>
      <c r="I2" s="36">
        <v>-0.43615999999999999</v>
      </c>
      <c r="J2" s="36">
        <v>-0.13980000000000001</v>
      </c>
      <c r="M2" s="69"/>
      <c r="N2" s="70"/>
      <c r="O2" s="70"/>
      <c r="P2" s="71"/>
      <c r="Q2" s="77"/>
      <c r="R2" s="78"/>
      <c r="S2" s="78"/>
      <c r="T2" s="78"/>
      <c r="U2" s="78"/>
      <c r="V2" s="40" t="s">
        <v>27</v>
      </c>
      <c r="W2" s="41"/>
      <c r="X2" s="41"/>
      <c r="Y2" s="41"/>
      <c r="Z2" s="42"/>
    </row>
    <row r="3" spans="1:26" ht="18" thickBot="1" x14ac:dyDescent="0.35">
      <c r="A3"/>
      <c r="B3" s="36">
        <v>4.5525828781433804</v>
      </c>
      <c r="C3" s="36">
        <v>-2.3140713559999102</v>
      </c>
      <c r="D3" s="36">
        <v>-3.0311594593659001</v>
      </c>
      <c r="E3" s="36">
        <v>-0.39832156091054299</v>
      </c>
      <c r="F3" s="36">
        <v>0.40336727165356101</v>
      </c>
      <c r="G3" s="36">
        <v>0.17279569135835399</v>
      </c>
      <c r="H3" s="36">
        <v>2.5990190000000002</v>
      </c>
      <c r="I3" s="36">
        <v>-0.70628000000000002</v>
      </c>
      <c r="J3" s="37"/>
      <c r="M3" s="72"/>
      <c r="N3" s="73"/>
      <c r="O3" s="73"/>
      <c r="P3" s="74"/>
      <c r="Q3" s="79"/>
      <c r="R3" s="80"/>
      <c r="S3" s="80"/>
      <c r="T3" s="80"/>
      <c r="U3" s="80"/>
      <c r="V3" s="40" t="s">
        <v>26</v>
      </c>
      <c r="W3" s="41"/>
      <c r="X3" s="41"/>
      <c r="Y3" s="41"/>
      <c r="Z3" s="42"/>
    </row>
    <row r="4" spans="1:26" ht="18" thickBot="1" x14ac:dyDescent="0.35">
      <c r="A4"/>
      <c r="B4" s="36">
        <v>-3.8737607939124499</v>
      </c>
      <c r="C4" s="36">
        <v>-2.5530998586491198</v>
      </c>
      <c r="D4" s="36">
        <v>3.5352191849410199</v>
      </c>
      <c r="E4" s="36">
        <v>3.0093706819630501</v>
      </c>
      <c r="F4" s="36">
        <v>1.26500707114014</v>
      </c>
      <c r="G4" s="36">
        <v>-5.1262291789905703</v>
      </c>
      <c r="H4" s="36">
        <v>1.421894</v>
      </c>
      <c r="I4" s="36">
        <v>-1.6899999999999998E-2</v>
      </c>
      <c r="J4" s="37"/>
      <c r="M4" s="43" t="s">
        <v>36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</row>
    <row r="5" spans="1:26" ht="18" thickBot="1" x14ac:dyDescent="0.35">
      <c r="A5"/>
      <c r="B5" s="36">
        <v>0.30374991937964302</v>
      </c>
      <c r="C5" s="36">
        <v>-8.6672390947641495E-2</v>
      </c>
      <c r="D5" s="36">
        <v>-0.242266634842975</v>
      </c>
      <c r="E5" s="36">
        <v>8.7219005779072493E-3</v>
      </c>
      <c r="F5" s="36">
        <v>3.5396242246725001E-3</v>
      </c>
      <c r="G5" s="36">
        <v>0.17864238866990201</v>
      </c>
      <c r="H5" s="36">
        <v>0.36427700000000002</v>
      </c>
      <c r="I5" s="36">
        <v>36.724350000000001</v>
      </c>
      <c r="J5" s="37"/>
      <c r="M5" s="46" t="s">
        <v>2</v>
      </c>
      <c r="N5" s="47"/>
      <c r="O5" s="48" t="s">
        <v>3</v>
      </c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4.4" customHeight="1" x14ac:dyDescent="0.3">
      <c r="A6"/>
      <c r="B6" s="36">
        <v>0.23973262817970101</v>
      </c>
      <c r="C6" s="36">
        <v>-0.21470748149879701</v>
      </c>
      <c r="D6" s="36">
        <v>-0.13858794565895799</v>
      </c>
      <c r="E6" s="36">
        <v>-1.76178601567815E-2</v>
      </c>
      <c r="F6" s="36">
        <v>4.0843752617281898E-3</v>
      </c>
      <c r="G6" s="36">
        <v>0.14548013468945001</v>
      </c>
      <c r="H6" s="36">
        <v>0.24646399999999999</v>
      </c>
      <c r="I6" s="36">
        <v>-21.815100000000001</v>
      </c>
      <c r="J6" s="37"/>
      <c r="M6" s="49" t="s">
        <v>28</v>
      </c>
      <c r="N6" s="50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spans="1:26" x14ac:dyDescent="0.3">
      <c r="A7"/>
      <c r="B7" s="36">
        <v>1.9787573096904501</v>
      </c>
      <c r="C7" s="36">
        <v>0.44594955693759603</v>
      </c>
      <c r="D7" s="36">
        <v>-1.80453792138762</v>
      </c>
      <c r="E7" s="36">
        <v>-0.79171673623155203</v>
      </c>
      <c r="F7" s="36">
        <v>-0.52703027520594503</v>
      </c>
      <c r="G7" s="36">
        <v>0.440180464672557</v>
      </c>
      <c r="H7" s="36">
        <v>-2.3147000000000002</v>
      </c>
      <c r="I7" s="36">
        <v>0.679037</v>
      </c>
      <c r="J7" s="37"/>
      <c r="M7" s="51"/>
      <c r="N7" s="52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 spans="1:26" x14ac:dyDescent="0.3">
      <c r="A8"/>
      <c r="B8" s="36">
        <v>-0.56907416446062298</v>
      </c>
      <c r="C8" s="36">
        <v>0.87477228579591504</v>
      </c>
      <c r="D8" s="36">
        <v>0.47970894775300099</v>
      </c>
      <c r="E8" s="36">
        <v>-0.90913780258979704</v>
      </c>
      <c r="F8" s="36">
        <v>-0.29292157010485198</v>
      </c>
      <c r="G8" s="36">
        <v>0.125450857766227</v>
      </c>
      <c r="H8" s="36">
        <v>-1.93225</v>
      </c>
      <c r="I8" s="36">
        <v>-1.3449199999999999</v>
      </c>
      <c r="J8" s="37"/>
      <c r="M8" s="51"/>
      <c r="N8" s="52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7"/>
    </row>
    <row r="9" spans="1:26" x14ac:dyDescent="0.3">
      <c r="A9"/>
      <c r="B9" s="36">
        <v>0.32258727597200798</v>
      </c>
      <c r="C9" s="36">
        <v>6.4977005729677101E-2</v>
      </c>
      <c r="D9" s="36">
        <v>-0.31679330084657598</v>
      </c>
      <c r="E9" s="36">
        <v>4.0056972334311401E-2</v>
      </c>
      <c r="F9" s="36">
        <v>4.9842402323530804E-3</v>
      </c>
      <c r="G9" s="36">
        <v>0.18509469994650801</v>
      </c>
      <c r="H9" s="36">
        <v>0.49216199999999999</v>
      </c>
      <c r="I9" s="36">
        <v>-18.268699999999999</v>
      </c>
      <c r="J9" s="37"/>
      <c r="M9" s="51"/>
      <c r="N9" s="52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7"/>
    </row>
    <row r="10" spans="1:26" x14ac:dyDescent="0.3">
      <c r="A10"/>
      <c r="B10"/>
      <c r="C10"/>
      <c r="D10"/>
      <c r="E10"/>
      <c r="F10"/>
      <c r="G10"/>
      <c r="H10"/>
      <c r="I10"/>
      <c r="M10" s="51"/>
      <c r="N10" s="52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</row>
    <row r="11" spans="1:26" x14ac:dyDescent="0.3">
      <c r="A11"/>
      <c r="B11"/>
      <c r="C11"/>
      <c r="D11"/>
      <c r="E11"/>
      <c r="F11"/>
      <c r="G11"/>
      <c r="H11"/>
      <c r="I11"/>
      <c r="M11" s="51"/>
      <c r="N11" s="52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</row>
    <row r="12" spans="1:26" x14ac:dyDescent="0.3">
      <c r="C12"/>
      <c r="D12"/>
      <c r="E12"/>
      <c r="F12"/>
      <c r="G12"/>
      <c r="H12"/>
      <c r="I12"/>
      <c r="M12" s="51"/>
      <c r="N12" s="52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</row>
    <row r="13" spans="1:26" x14ac:dyDescent="0.3">
      <c r="A13"/>
      <c r="C13"/>
      <c r="D13"/>
      <c r="E13"/>
      <c r="F13"/>
      <c r="G13"/>
      <c r="H13"/>
      <c r="I13"/>
      <c r="M13" s="51"/>
      <c r="N13" s="52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</row>
    <row r="14" spans="1:26" x14ac:dyDescent="0.3">
      <c r="A14"/>
      <c r="C14"/>
      <c r="D14"/>
      <c r="E14"/>
      <c r="F14"/>
      <c r="G14"/>
      <c r="H14"/>
      <c r="I14"/>
      <c r="M14" s="51"/>
      <c r="N14" s="52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</row>
    <row r="15" spans="1:26" ht="15" thickBot="1" x14ac:dyDescent="0.35">
      <c r="A15"/>
      <c r="C15"/>
      <c r="D15"/>
      <c r="E15"/>
      <c r="F15"/>
      <c r="G15"/>
      <c r="H15"/>
      <c r="I15"/>
      <c r="M15" s="51"/>
      <c r="N15" s="52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</row>
    <row r="16" spans="1:26" ht="16.2" thickTop="1" thickBot="1" x14ac:dyDescent="0.35">
      <c r="A16" s="88"/>
      <c r="B16" s="89"/>
      <c r="C16" s="89"/>
      <c r="D16" s="89"/>
      <c r="E16" s="89"/>
      <c r="F16" s="89"/>
      <c r="G16" s="89"/>
      <c r="H16" s="89"/>
      <c r="I16"/>
      <c r="M16" s="51"/>
      <c r="N16" s="52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</row>
    <row r="17" spans="1:26" ht="30.6" thickTop="1" x14ac:dyDescent="0.3">
      <c r="A17" s="90" t="s">
        <v>50</v>
      </c>
      <c r="B17" s="90">
        <v>213.4</v>
      </c>
      <c r="C17" s="90">
        <v>4.8</v>
      </c>
      <c r="D17" s="90">
        <v>138.69999999999999</v>
      </c>
      <c r="E17" s="90">
        <v>34.700000000000003</v>
      </c>
      <c r="F17" s="90">
        <v>13.9</v>
      </c>
      <c r="G17" s="90">
        <v>460</v>
      </c>
      <c r="H17" s="90">
        <v>48.7</v>
      </c>
      <c r="I17"/>
      <c r="M17" s="51"/>
      <c r="N17" s="52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</row>
    <row r="18" spans="1:26" ht="30.6" thickBot="1" x14ac:dyDescent="0.35">
      <c r="A18" s="91" t="s">
        <v>51</v>
      </c>
      <c r="B18" s="91">
        <v>1335.8</v>
      </c>
      <c r="C18" s="91">
        <v>21.1</v>
      </c>
      <c r="D18" s="91">
        <v>1202.3</v>
      </c>
      <c r="E18" s="91">
        <v>781.5</v>
      </c>
      <c r="F18" s="91">
        <v>360.7</v>
      </c>
      <c r="G18" s="91">
        <v>960</v>
      </c>
      <c r="H18" s="91">
        <v>4212.8</v>
      </c>
      <c r="I18"/>
      <c r="M18" s="51"/>
      <c r="N18" s="52"/>
      <c r="O18" s="8"/>
      <c r="Z18" s="9"/>
    </row>
    <row r="19" spans="1:26" ht="15" thickTop="1" x14ac:dyDescent="0.3">
      <c r="A19"/>
      <c r="C19"/>
      <c r="D19"/>
      <c r="E19"/>
      <c r="F19"/>
      <c r="G19"/>
      <c r="H19"/>
      <c r="I19"/>
      <c r="M19" s="51"/>
      <c r="N19" s="52"/>
      <c r="O19" s="8"/>
      <c r="Z19" s="9"/>
    </row>
    <row r="20" spans="1:26" x14ac:dyDescent="0.3">
      <c r="A20"/>
      <c r="B20"/>
      <c r="C20"/>
      <c r="D20"/>
      <c r="E20"/>
      <c r="F20"/>
      <c r="G20"/>
      <c r="H20"/>
      <c r="I20"/>
      <c r="M20" s="51"/>
      <c r="N20" s="52"/>
      <c r="O20" s="8"/>
      <c r="Z20" s="9"/>
    </row>
    <row r="21" spans="1:26" ht="15.6" x14ac:dyDescent="0.3">
      <c r="M21" s="51"/>
      <c r="N21" s="52"/>
      <c r="O21" s="10" t="s">
        <v>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7"/>
    </row>
    <row r="22" spans="1:26" ht="15.6" x14ac:dyDescent="0.3">
      <c r="A22"/>
      <c r="B22"/>
      <c r="C22"/>
      <c r="D22"/>
      <c r="E22"/>
      <c r="F22"/>
      <c r="G22"/>
      <c r="H22"/>
      <c r="I22"/>
      <c r="M22" s="51"/>
      <c r="N22" s="52"/>
      <c r="O22" s="10"/>
      <c r="P22" s="6"/>
      <c r="Q22" s="6"/>
      <c r="R22" s="6"/>
      <c r="S22" s="6"/>
      <c r="T22" s="6"/>
      <c r="U22" s="6"/>
      <c r="V22" s="6"/>
      <c r="W22" s="6"/>
      <c r="X22" s="6"/>
      <c r="Y22" s="11"/>
      <c r="Z22" s="9"/>
    </row>
    <row r="23" spans="1:26" x14ac:dyDescent="0.3">
      <c r="A23"/>
      <c r="B23"/>
      <c r="C23"/>
      <c r="D23"/>
      <c r="E23"/>
      <c r="F23"/>
      <c r="G23"/>
      <c r="H23"/>
      <c r="I23"/>
      <c r="M23" s="51"/>
      <c r="N23" s="52"/>
      <c r="O23" s="28" t="s">
        <v>43</v>
      </c>
      <c r="P23" s="11">
        <v>213.36</v>
      </c>
      <c r="Q23" s="6" t="s">
        <v>38</v>
      </c>
      <c r="S23" s="12"/>
      <c r="T23" s="11"/>
      <c r="U23" s="6"/>
      <c r="V23" s="85" t="s">
        <v>41</v>
      </c>
      <c r="W23" s="85"/>
      <c r="X23" s="86">
        <v>90.14</v>
      </c>
      <c r="Y23" s="87" t="s">
        <v>38</v>
      </c>
      <c r="Z23" s="9"/>
    </row>
    <row r="24" spans="1:26" x14ac:dyDescent="0.3">
      <c r="C24"/>
      <c r="D24"/>
      <c r="E24"/>
      <c r="F24"/>
      <c r="G24"/>
      <c r="H24"/>
      <c r="I24"/>
      <c r="M24" s="51"/>
      <c r="N24" s="52"/>
      <c r="O24" s="28" t="s">
        <v>40</v>
      </c>
      <c r="P24" s="11">
        <v>4.8</v>
      </c>
      <c r="Q24" s="6" t="s">
        <v>38</v>
      </c>
      <c r="R24" s="11"/>
      <c r="S24" s="12"/>
      <c r="T24" s="11"/>
      <c r="U24" s="6"/>
      <c r="V24" s="85" t="s">
        <v>39</v>
      </c>
      <c r="W24" s="85"/>
      <c r="X24" s="86">
        <v>41.61</v>
      </c>
      <c r="Y24" s="87" t="s">
        <v>38</v>
      </c>
      <c r="Z24" s="9"/>
    </row>
    <row r="25" spans="1:26" x14ac:dyDescent="0.3">
      <c r="M25" s="51"/>
      <c r="N25" s="52"/>
      <c r="O25" s="28" t="s">
        <v>37</v>
      </c>
      <c r="P25" s="11">
        <v>138.68</v>
      </c>
      <c r="Q25" s="6" t="s">
        <v>38</v>
      </c>
      <c r="R25" s="11"/>
      <c r="S25" s="12"/>
      <c r="T25" s="11"/>
      <c r="U25" s="6"/>
      <c r="V25" s="85" t="s">
        <v>53</v>
      </c>
      <c r="W25" s="85"/>
      <c r="X25" s="86">
        <v>460</v>
      </c>
      <c r="Y25" s="87" t="s">
        <v>42</v>
      </c>
      <c r="Z25" s="9"/>
    </row>
    <row r="26" spans="1:26" x14ac:dyDescent="0.3">
      <c r="M26" s="51"/>
      <c r="N26" s="52"/>
      <c r="O26" s="5"/>
      <c r="P26" s="6"/>
      <c r="Q26" s="6"/>
      <c r="R26" s="12"/>
      <c r="S26" s="12"/>
      <c r="T26" s="11"/>
      <c r="U26" s="6"/>
      <c r="V26" s="6"/>
      <c r="W26" s="6"/>
      <c r="X26" s="6"/>
      <c r="Y26" s="11"/>
      <c r="Z26" s="9"/>
    </row>
    <row r="27" spans="1:26" x14ac:dyDescent="0.3">
      <c r="M27" s="51"/>
      <c r="N27" s="52"/>
      <c r="O27" s="5"/>
      <c r="P27" s="6"/>
      <c r="Q27" s="6"/>
      <c r="R27" s="6"/>
      <c r="S27" s="6"/>
      <c r="T27" s="11"/>
      <c r="U27" s="6"/>
      <c r="V27" s="6"/>
      <c r="W27" s="6"/>
      <c r="X27" s="6"/>
      <c r="Y27" s="11"/>
      <c r="Z27" s="7"/>
    </row>
    <row r="28" spans="1:26" ht="15" thickBot="1" x14ac:dyDescent="0.35">
      <c r="M28" s="51"/>
      <c r="N28" s="52"/>
      <c r="O28" s="13"/>
      <c r="P28" s="14"/>
      <c r="Q28" s="14"/>
      <c r="R28" s="14"/>
      <c r="S28" s="14"/>
      <c r="T28" s="15"/>
      <c r="U28" s="14"/>
      <c r="V28" s="14"/>
      <c r="W28" s="14"/>
      <c r="X28" s="14"/>
      <c r="Y28" s="15"/>
      <c r="Z28" s="16"/>
    </row>
    <row r="29" spans="1:26" ht="15.6" x14ac:dyDescent="0.3">
      <c r="M29" s="51"/>
      <c r="N29" s="52"/>
      <c r="O29" s="55" t="s">
        <v>5</v>
      </c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/>
    </row>
    <row r="30" spans="1:26" ht="18.600000000000001" x14ac:dyDescent="0.4">
      <c r="M30" s="51"/>
      <c r="N30" s="52"/>
      <c r="O30" s="10" t="s">
        <v>24</v>
      </c>
      <c r="P30" s="6"/>
      <c r="Q30" s="6"/>
      <c r="R30" s="17" t="s">
        <v>33</v>
      </c>
      <c r="S30" s="6"/>
      <c r="T30" s="6"/>
      <c r="U30" s="6"/>
      <c r="V30" s="6"/>
      <c r="W30" s="6"/>
      <c r="X30" s="6"/>
      <c r="Y30" s="18"/>
      <c r="Z30" s="7"/>
    </row>
    <row r="31" spans="1:26" ht="15.6" x14ac:dyDescent="0.3">
      <c r="M31" s="51"/>
      <c r="N31" s="52"/>
      <c r="O31" s="10"/>
      <c r="P31" s="6"/>
      <c r="Q31" s="6"/>
      <c r="R31" s="6"/>
      <c r="S31" s="6"/>
      <c r="T31" s="6"/>
      <c r="U31" s="6"/>
      <c r="V31" s="6"/>
      <c r="W31" s="6"/>
      <c r="X31" s="6"/>
      <c r="Y31" s="18"/>
      <c r="Z31" s="7"/>
    </row>
    <row r="32" spans="1:26" ht="15.6" x14ac:dyDescent="0.3">
      <c r="M32" s="51"/>
      <c r="N32" s="52"/>
      <c r="O32" s="10"/>
      <c r="P32" s="6"/>
      <c r="Q32" s="6"/>
      <c r="R32" s="6"/>
      <c r="S32" s="6"/>
      <c r="T32" s="6"/>
      <c r="U32" s="6"/>
      <c r="V32" s="6"/>
      <c r="W32" s="6"/>
      <c r="X32" s="6"/>
      <c r="Y32" s="18"/>
      <c r="Z32" s="7"/>
    </row>
    <row r="33" spans="13:26" ht="15.6" x14ac:dyDescent="0.3">
      <c r="M33" s="51"/>
      <c r="N33" s="52"/>
      <c r="O33" s="10"/>
      <c r="P33" s="6"/>
      <c r="Q33" s="6"/>
      <c r="R33" s="6"/>
      <c r="S33" s="6"/>
      <c r="T33" s="6"/>
      <c r="U33" s="6"/>
      <c r="V33" s="6"/>
      <c r="W33" s="6"/>
      <c r="X33" s="6"/>
      <c r="Y33" s="18"/>
      <c r="Z33" s="7"/>
    </row>
    <row r="34" spans="13:26" x14ac:dyDescent="0.3">
      <c r="M34" s="51"/>
      <c r="N34" s="52"/>
      <c r="O34" s="5"/>
      <c r="P34" s="6"/>
      <c r="Q34" s="6"/>
      <c r="R34" s="6"/>
      <c r="S34" s="6"/>
      <c r="T34" s="6"/>
      <c r="U34" s="6"/>
      <c r="V34" s="61" t="s">
        <v>48</v>
      </c>
      <c r="W34" s="61"/>
      <c r="X34" s="29">
        <f>2*(X23-34.7)/(781.5-34.7)-1</f>
        <v>-0.8515265131226567</v>
      </c>
      <c r="Y34" s="6"/>
      <c r="Z34" s="7"/>
    </row>
    <row r="35" spans="13:26" x14ac:dyDescent="0.3">
      <c r="M35" s="51"/>
      <c r="N35" s="52"/>
      <c r="O35" s="28" t="s">
        <v>45</v>
      </c>
      <c r="P35" s="29">
        <f>2*(P23-213.4)/(1335.8-213.4)-1</f>
        <v>-1.000071275837491</v>
      </c>
      <c r="Q35" s="6"/>
      <c r="R35" s="19"/>
      <c r="S35" s="20"/>
      <c r="T35" s="6"/>
      <c r="U35" s="6"/>
      <c r="V35" s="61" t="s">
        <v>46</v>
      </c>
      <c r="W35" s="61"/>
      <c r="X35" s="29">
        <f>2*(X24-13.9)/(360.7-13.9)-1</f>
        <v>-0.84019607843137256</v>
      </c>
      <c r="Y35" s="6"/>
      <c r="Z35" s="7"/>
    </row>
    <row r="36" spans="13:26" x14ac:dyDescent="0.3">
      <c r="M36" s="51"/>
      <c r="N36" s="52"/>
      <c r="O36" s="28" t="s">
        <v>47</v>
      </c>
      <c r="P36" s="29">
        <f>2*(P24-4.8)/(21.1-4.8)-1</f>
        <v>-1</v>
      </c>
      <c r="Q36" s="6"/>
      <c r="R36" s="21"/>
      <c r="S36" s="21"/>
      <c r="T36" s="6"/>
      <c r="U36" s="6"/>
      <c r="V36" s="61" t="s">
        <v>49</v>
      </c>
      <c r="W36" s="61"/>
      <c r="X36" s="29">
        <f>2*(X25-460)/(690-460)-1</f>
        <v>-1</v>
      </c>
      <c r="Y36" s="6"/>
      <c r="Z36" s="7"/>
    </row>
    <row r="37" spans="13:26" x14ac:dyDescent="0.3">
      <c r="M37" s="51"/>
      <c r="N37" s="52"/>
      <c r="O37" s="28" t="s">
        <v>44</v>
      </c>
      <c r="P37" s="29">
        <f>2*(P25-138.7)/(1202.3-138.7)-1</f>
        <v>-1.0000376081233546</v>
      </c>
      <c r="Q37" s="6"/>
      <c r="R37" s="21"/>
      <c r="S37" s="21"/>
      <c r="T37" s="6"/>
      <c r="U37" s="6"/>
      <c r="V37" s="6"/>
      <c r="W37" s="6"/>
      <c r="X37" s="6"/>
      <c r="Y37" s="6"/>
      <c r="Z37" s="7"/>
    </row>
    <row r="38" spans="13:26" x14ac:dyDescent="0.3">
      <c r="M38" s="51"/>
      <c r="N38" s="52"/>
      <c r="O38" s="5"/>
      <c r="P38" s="6"/>
      <c r="Q38" s="6"/>
      <c r="R38" s="21"/>
      <c r="S38" s="21"/>
      <c r="T38" s="6"/>
      <c r="U38" s="6"/>
      <c r="V38" s="6"/>
      <c r="W38" s="6"/>
      <c r="X38" s="6"/>
      <c r="Y38" s="6"/>
      <c r="Z38" s="7"/>
    </row>
    <row r="39" spans="13:26" ht="15.6" x14ac:dyDescent="0.3">
      <c r="M39" s="51"/>
      <c r="N39" s="52"/>
      <c r="O39" s="10" t="s">
        <v>6</v>
      </c>
      <c r="P39" s="6"/>
      <c r="Q39" s="6"/>
      <c r="R39" s="19"/>
      <c r="S39" s="21"/>
      <c r="T39" s="6"/>
      <c r="V39" s="6"/>
      <c r="W39" s="18"/>
      <c r="X39" s="6"/>
      <c r="Y39" s="6"/>
      <c r="Z39" s="7"/>
    </row>
    <row r="40" spans="13:26" ht="15.6" x14ac:dyDescent="0.3">
      <c r="M40" s="51"/>
      <c r="N40" s="52"/>
      <c r="O40" s="10"/>
      <c r="P40" s="6"/>
      <c r="Q40" s="6"/>
      <c r="R40" s="19"/>
      <c r="S40" s="21"/>
      <c r="T40" s="6"/>
      <c r="V40" s="6"/>
      <c r="W40" s="18"/>
      <c r="X40" s="6"/>
      <c r="Y40" s="6"/>
      <c r="Z40" s="7"/>
    </row>
    <row r="41" spans="13:26" x14ac:dyDescent="0.3">
      <c r="M41" s="51"/>
      <c r="N41" s="52"/>
      <c r="O41" s="8"/>
      <c r="P41" s="6"/>
      <c r="Q41" s="6"/>
      <c r="R41" s="19"/>
      <c r="S41" s="21"/>
      <c r="T41" s="6"/>
      <c r="V41" s="6"/>
      <c r="W41" s="18"/>
      <c r="X41" s="6"/>
      <c r="Y41" s="6"/>
      <c r="Z41" s="7"/>
    </row>
    <row r="42" spans="13:26" ht="15.6" x14ac:dyDescent="0.3">
      <c r="M42" s="51"/>
      <c r="N42" s="52"/>
      <c r="O42" s="10"/>
      <c r="P42" s="6"/>
      <c r="Q42" s="6"/>
      <c r="R42" s="19"/>
      <c r="S42" s="21"/>
      <c r="T42" s="6"/>
      <c r="V42" s="6"/>
      <c r="W42" s="18"/>
      <c r="X42" s="6"/>
      <c r="Y42" s="6"/>
      <c r="Z42" s="7"/>
    </row>
    <row r="43" spans="13:26" x14ac:dyDescent="0.3">
      <c r="M43" s="51"/>
      <c r="N43" s="52"/>
      <c r="O43" s="5"/>
      <c r="P43" s="6"/>
      <c r="Q43" s="6"/>
      <c r="R43" s="21"/>
      <c r="S43" s="21"/>
      <c r="T43" s="6"/>
      <c r="U43" s="6"/>
      <c r="V43" s="6"/>
      <c r="W43" s="6"/>
      <c r="X43" s="6"/>
      <c r="Y43" s="6"/>
      <c r="Z43" s="7"/>
    </row>
    <row r="44" spans="13:26" x14ac:dyDescent="0.3">
      <c r="M44" s="51"/>
      <c r="N44" s="52"/>
      <c r="O44" s="28" t="s">
        <v>7</v>
      </c>
      <c r="P44" s="29">
        <f>H2+B2*P35+C2*P36+D2*P37+E2*X34+F2*X35+G2*X36</f>
        <v>-2.6753782205112437</v>
      </c>
      <c r="Q44" s="29"/>
      <c r="R44" s="30"/>
      <c r="S44" s="31"/>
      <c r="T44" s="29"/>
      <c r="U44" s="29"/>
      <c r="V44" s="29" t="s">
        <v>11</v>
      </c>
      <c r="W44" s="29">
        <f>H6+B6*P35+C6*P36+D6*P37+E6*X34+F6*X35+G6*X36</f>
        <v>0.22610518812755295</v>
      </c>
      <c r="X44" s="6"/>
      <c r="Y44" s="6"/>
      <c r="Z44" s="7"/>
    </row>
    <row r="45" spans="13:26" x14ac:dyDescent="0.3">
      <c r="M45" s="51"/>
      <c r="N45" s="52"/>
      <c r="O45" s="28" t="s">
        <v>8</v>
      </c>
      <c r="P45" s="29">
        <f>H3+B3*P35+C3*P36+D3*P37+E3*X34+F3*X35+G3*X36</f>
        <v>3.2189345229783894</v>
      </c>
      <c r="Q45" s="29"/>
      <c r="R45" s="30"/>
      <c r="S45" s="31"/>
      <c r="T45" s="29"/>
      <c r="U45" s="29"/>
      <c r="V45" s="29" t="s">
        <v>12</v>
      </c>
      <c r="W45" s="29">
        <f>H7+B7*P35+C7*P36+D7*P37+E7*X34+F7*X35+G7*X36</f>
        <v>-2.2581460199859316</v>
      </c>
      <c r="X45" s="6"/>
      <c r="Y45" s="6"/>
      <c r="Z45" s="7"/>
    </row>
    <row r="46" spans="13:26" x14ac:dyDescent="0.3">
      <c r="M46" s="51"/>
      <c r="N46" s="52"/>
      <c r="O46" s="28" t="s">
        <v>9</v>
      </c>
      <c r="P46" s="29">
        <f>H4+B4*P35+C4*P36+D4*P37+E4*X34+F4*X35+G4*X36</f>
        <v>5.8144948953313023</v>
      </c>
      <c r="Q46" s="29"/>
      <c r="R46" s="30"/>
      <c r="S46" s="30"/>
      <c r="T46" s="29"/>
      <c r="U46" s="29"/>
      <c r="V46" t="s">
        <v>13</v>
      </c>
      <c r="W46" s="29">
        <f>H8+B8*P35+C8*P36+D8*P37+E8*X34+F8*X35+G8*X36</f>
        <v>-1.8228189090927944</v>
      </c>
      <c r="X46" s="6"/>
      <c r="Y46" s="6"/>
      <c r="Z46" s="7"/>
    </row>
    <row r="47" spans="13:26" x14ac:dyDescent="0.3">
      <c r="M47" s="51"/>
      <c r="N47" s="52"/>
      <c r="O47" s="28" t="s">
        <v>10</v>
      </c>
      <c r="P47" s="29">
        <f>H5+B5*P35+C5*P36+D5*P37+E5*X34+F5*X35+G5*X36</f>
        <v>0.20041027092506941</v>
      </c>
      <c r="Q47" s="29"/>
      <c r="R47" s="31"/>
      <c r="S47" s="30"/>
      <c r="T47" s="29"/>
      <c r="U47" s="29"/>
      <c r="V47" s="29" t="s">
        <v>14</v>
      </c>
      <c r="W47" s="29">
        <f>H9+B9*P35+C9*P36+D9*P37+E9*X34+F9*X35+G9*X36</f>
        <v>0.19798792744639032</v>
      </c>
      <c r="X47" s="22"/>
      <c r="Y47" s="6"/>
      <c r="Z47" s="7"/>
    </row>
    <row r="48" spans="13:26" x14ac:dyDescent="0.3">
      <c r="M48" s="51"/>
      <c r="N48" s="52"/>
      <c r="O48" s="8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spans="13:26" ht="15.6" x14ac:dyDescent="0.3">
      <c r="M49" s="51"/>
      <c r="N49" s="52"/>
      <c r="O49" s="10" t="s">
        <v>15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spans="13:26" ht="15.6" x14ac:dyDescent="0.3">
      <c r="M50" s="51"/>
      <c r="N50" s="52"/>
      <c r="O50" s="10"/>
      <c r="P50" s="6"/>
      <c r="R50" s="6"/>
      <c r="S50" s="6"/>
      <c r="T50" s="6"/>
      <c r="U50" s="6"/>
      <c r="V50" s="6"/>
      <c r="W50" s="6"/>
      <c r="X50" s="6"/>
      <c r="Y50" s="6"/>
      <c r="Z50" s="7"/>
    </row>
    <row r="51" spans="13:26" ht="15.6" x14ac:dyDescent="0.3">
      <c r="M51" s="51"/>
      <c r="N51" s="52"/>
      <c r="O51" s="10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spans="13:26" x14ac:dyDescent="0.3">
      <c r="M52" s="51"/>
      <c r="N52" s="52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spans="13:26" x14ac:dyDescent="0.3">
      <c r="M53" s="51"/>
      <c r="N53" s="52"/>
      <c r="O53" s="38" t="s">
        <v>16</v>
      </c>
      <c r="P53" s="39"/>
      <c r="Q53" s="29">
        <f>I2*(2/(1+EXP(-2*P44))-1)</f>
        <v>0.43204076878628422</v>
      </c>
      <c r="R53" s="29"/>
      <c r="S53" s="29"/>
      <c r="T53" s="29"/>
      <c r="U53" s="29"/>
      <c r="V53" s="39" t="s">
        <v>20</v>
      </c>
      <c r="W53" s="39"/>
      <c r="X53" s="29">
        <f>I6*(2/(1+EXP(-2*W44))-1)</f>
        <v>-4.8501355635590944</v>
      </c>
      <c r="Y53" s="6"/>
      <c r="Z53" s="7"/>
    </row>
    <row r="54" spans="13:26" x14ac:dyDescent="0.3">
      <c r="M54" s="51"/>
      <c r="N54" s="52"/>
      <c r="O54" s="38" t="s">
        <v>17</v>
      </c>
      <c r="P54" s="39"/>
      <c r="Q54" s="29">
        <f>I3*(2/(1+EXP(-2*P45))-1)</f>
        <v>-0.70402377884123857</v>
      </c>
      <c r="R54" s="29"/>
      <c r="S54" s="29"/>
      <c r="T54" s="29"/>
      <c r="U54" s="29"/>
      <c r="V54" s="39" t="s">
        <v>21</v>
      </c>
      <c r="W54" s="39"/>
      <c r="X54" s="29">
        <f>I7*(2/(1+EXP(-2*W45))-1)</f>
        <v>-0.6643544372979201</v>
      </c>
      <c r="Y54" s="6"/>
      <c r="Z54" s="7"/>
    </row>
    <row r="55" spans="13:26" x14ac:dyDescent="0.3">
      <c r="M55" s="51"/>
      <c r="N55" s="52"/>
      <c r="O55" s="38" t="s">
        <v>18</v>
      </c>
      <c r="P55" s="39"/>
      <c r="Q55" s="29">
        <f>I4*(2/(1+EXP(-2*P46))-1)</f>
        <v>-1.6899699041414477E-2</v>
      </c>
      <c r="R55"/>
      <c r="S55"/>
      <c r="T55"/>
      <c r="U55"/>
      <c r="V55" s="39" t="s">
        <v>22</v>
      </c>
      <c r="W55" s="39"/>
      <c r="X55" s="29">
        <f>I8*(2/(1+EXP(-2*W46))-1)</f>
        <v>1.2764887677885903</v>
      </c>
      <c r="Z55" s="9"/>
    </row>
    <row r="56" spans="13:26" x14ac:dyDescent="0.3">
      <c r="M56" s="51"/>
      <c r="N56" s="52"/>
      <c r="O56" s="38" t="s">
        <v>19</v>
      </c>
      <c r="P56" s="39"/>
      <c r="Q56" s="29">
        <f>I5*(2/(1+EXP(-2*P47))-1)</f>
        <v>7.2629591383141063</v>
      </c>
      <c r="R56" s="32"/>
      <c r="S56" s="33"/>
      <c r="T56" s="29"/>
      <c r="U56" s="29"/>
      <c r="V56" s="39" t="s">
        <v>23</v>
      </c>
      <c r="W56" s="39"/>
      <c r="X56" s="29">
        <f>I9*(2/(1+EXP(-2*W47))-1)</f>
        <v>-3.5704505558224411</v>
      </c>
      <c r="Y56" s="6"/>
      <c r="Z56" s="7"/>
    </row>
    <row r="57" spans="13:26" ht="15" thickBot="1" x14ac:dyDescent="0.35">
      <c r="M57" s="51"/>
      <c r="N57" s="52"/>
      <c r="O57" s="1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6"/>
    </row>
    <row r="58" spans="13:26" ht="15.6" x14ac:dyDescent="0.3">
      <c r="M58" s="51"/>
      <c r="N58" s="52"/>
      <c r="O58" s="58" t="s">
        <v>25</v>
      </c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60"/>
    </row>
    <row r="59" spans="13:26" x14ac:dyDescent="0.3">
      <c r="M59" s="51"/>
      <c r="N59" s="52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7"/>
    </row>
    <row r="60" spans="13:26" ht="15" customHeight="1" x14ac:dyDescent="0.3">
      <c r="M60" s="51"/>
      <c r="N60" s="52"/>
      <c r="O60" s="62" t="s">
        <v>34</v>
      </c>
      <c r="P60" s="63"/>
      <c r="Q60" s="34">
        <f>SUM(Q53:Q56,X53:X56)+J2</f>
        <v>-0.97417535967312785</v>
      </c>
      <c r="R60" s="23"/>
      <c r="T60" s="23"/>
      <c r="U60" s="23"/>
      <c r="V60" s="23"/>
      <c r="W60" s="23"/>
      <c r="X60" s="23"/>
      <c r="Y60" s="23"/>
      <c r="Z60" s="24"/>
    </row>
    <row r="61" spans="13:26" x14ac:dyDescent="0.3">
      <c r="M61" s="51"/>
      <c r="N61" s="52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7"/>
    </row>
    <row r="62" spans="13:26" x14ac:dyDescent="0.3">
      <c r="M62" s="51"/>
      <c r="N62" s="52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7"/>
    </row>
    <row r="63" spans="13:26" ht="16.2" thickBot="1" x14ac:dyDescent="0.35">
      <c r="M63" s="51"/>
      <c r="N63" s="52"/>
      <c r="O63" s="64" t="s">
        <v>52</v>
      </c>
      <c r="P63" s="65"/>
      <c r="Q63" s="65"/>
      <c r="R63" s="65"/>
      <c r="S63" s="65"/>
      <c r="T63" s="35">
        <f>(Q60+1)*(4212.8-48.7)/2+48.7</f>
        <v>102.46819239256416</v>
      </c>
      <c r="U63" s="6" t="s">
        <v>35</v>
      </c>
      <c r="V63" s="6"/>
      <c r="W63" s="6"/>
      <c r="X63" s="6"/>
      <c r="Y63" s="6"/>
      <c r="Z63" s="7"/>
    </row>
    <row r="64" spans="13:26" x14ac:dyDescent="0.3">
      <c r="M64" s="51"/>
      <c r="N64" s="52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7"/>
    </row>
    <row r="65" spans="13:26" ht="15" thickBot="1" x14ac:dyDescent="0.35">
      <c r="M65" s="53"/>
      <c r="N65" s="54"/>
      <c r="O65" s="13"/>
      <c r="P65" s="25"/>
      <c r="Q65" s="26"/>
      <c r="R65" s="14"/>
      <c r="S65" s="14"/>
      <c r="T65" s="27"/>
      <c r="U65" s="14"/>
      <c r="V65" s="14"/>
      <c r="W65" s="14"/>
      <c r="X65" s="14"/>
      <c r="Y65" s="14"/>
      <c r="Z65" s="16"/>
    </row>
  </sheetData>
  <mergeCells count="25">
    <mergeCell ref="Q1:U3"/>
    <mergeCell ref="B1:G1"/>
    <mergeCell ref="V1:Z1"/>
    <mergeCell ref="V2:Z2"/>
    <mergeCell ref="V3:Z3"/>
    <mergeCell ref="M4:Z4"/>
    <mergeCell ref="M5:N5"/>
    <mergeCell ref="O5:Z5"/>
    <mergeCell ref="M6:N65"/>
    <mergeCell ref="O29:Z29"/>
    <mergeCell ref="O58:Z58"/>
    <mergeCell ref="V34:W34"/>
    <mergeCell ref="O60:P60"/>
    <mergeCell ref="O63:S63"/>
    <mergeCell ref="V35:W35"/>
    <mergeCell ref="V36:W36"/>
    <mergeCell ref="M1:P3"/>
    <mergeCell ref="O56:P56"/>
    <mergeCell ref="V53:W53"/>
    <mergeCell ref="V54:W54"/>
    <mergeCell ref="V55:W55"/>
    <mergeCell ref="V56:W56"/>
    <mergeCell ref="O53:P53"/>
    <mergeCell ref="O54:P54"/>
    <mergeCell ref="O55:P55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ANN</vt:lpstr>
      <vt:lpstr>a</vt:lpstr>
      <vt:lpstr>Af</vt:lpstr>
      <vt:lpstr>b</vt:lpstr>
      <vt:lpstr>d</vt:lpstr>
      <vt:lpstr>e</vt:lpstr>
      <vt:lpstr>Ef</vt:lpstr>
      <vt:lpstr>fc</vt:lpstr>
      <vt:lpstr>fu</vt:lpstr>
      <vt:lpstr>fud</vt:lpstr>
      <vt:lpstr>h</vt:lpstr>
      <vt:lpstr>M</vt:lpstr>
      <vt:lpstr>nb</vt:lpstr>
      <vt:lpstr>phi</vt:lpstr>
      <vt:lpstr>phis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2023-09-25T18:58:27Z</dcterms:modified>
</cp:coreProperties>
</file>