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Lei\Documents\Git\tiSPHi\data\"/>
    </mc:Choice>
  </mc:AlternateContent>
  <xr:revisionPtr revIDLastSave="0" documentId="13_ncr:1_{BA3D8867-EF7C-46EE-A129-D696EB95C31E}" xr6:coauthVersionLast="47" xr6:coauthVersionMax="47" xr10:uidLastSave="{00000000-0000-0000-0000-000000000000}"/>
  <bookViews>
    <workbookView xWindow="-110" yWindow="-110" windowWidth="25820" windowHeight="15620" activeTab="2" xr2:uid="{F96AF2A0-9E31-4557-A308-4BAF8AA6954F}"/>
  </bookViews>
  <sheets>
    <sheet name="kernel" sheetId="1" r:id="rId1"/>
    <sheet name="tensor" sheetId="2" r:id="rId2"/>
    <sheet name="D-P" sheetId="3" r:id="rId3"/>
    <sheet name="mu(I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3" l="1"/>
  <c r="L8" i="3"/>
  <c r="K9" i="3" s="1"/>
  <c r="K16" i="3" s="1"/>
  <c r="L7" i="3"/>
  <c r="J9" i="3" s="1"/>
  <c r="J16" i="3" s="1"/>
  <c r="K7" i="3"/>
  <c r="J8" i="3" s="1"/>
  <c r="J15" i="3" s="1"/>
  <c r="E8" i="3"/>
  <c r="G8" i="3" s="1"/>
  <c r="E9" i="3"/>
  <c r="G9" i="3" s="1"/>
  <c r="E7" i="3"/>
  <c r="G7" i="3" s="1"/>
  <c r="N4" i="3"/>
  <c r="N3" i="3"/>
  <c r="N2" i="3"/>
  <c r="N1" i="3"/>
  <c r="H17" i="2"/>
  <c r="F17" i="2"/>
  <c r="F8" i="3" l="1"/>
  <c r="L27" i="3"/>
  <c r="K28" i="3" s="1"/>
  <c r="K35" i="3" s="1"/>
  <c r="L15" i="3"/>
  <c r="K8" i="3"/>
  <c r="L9" i="3"/>
  <c r="J7" i="3"/>
  <c r="K14" i="3"/>
  <c r="L14" i="3"/>
  <c r="L26" i="3"/>
  <c r="J28" i="3" s="1"/>
  <c r="J35" i="3" s="1"/>
  <c r="K26" i="3"/>
  <c r="K33" i="3" s="1"/>
  <c r="F7" i="3"/>
  <c r="H7" i="3" s="1"/>
  <c r="F9" i="3"/>
  <c r="H9" i="3" s="1"/>
  <c r="H8" i="3"/>
  <c r="L33" i="3"/>
  <c r="L34" i="3"/>
  <c r="K11" i="3" l="1"/>
  <c r="L16" i="3" s="1"/>
  <c r="K18" i="3"/>
  <c r="J27" i="3"/>
  <c r="J34" i="3" s="1"/>
  <c r="F14" i="3"/>
  <c r="F13" i="3"/>
  <c r="O8" i="3" s="1"/>
  <c r="N9" i="3" s="1"/>
  <c r="F12" i="3"/>
  <c r="G13" i="3"/>
  <c r="P8" i="3" s="1"/>
  <c r="O9" i="3" s="1"/>
  <c r="G12" i="3"/>
  <c r="E12" i="3"/>
  <c r="N7" i="3" s="1"/>
  <c r="E14" i="3"/>
  <c r="E13" i="3"/>
  <c r="G14" i="3"/>
  <c r="P9" i="3" s="1"/>
  <c r="J26" i="3" l="1"/>
  <c r="K27" i="3"/>
  <c r="J14" i="3"/>
  <c r="K19" i="3" s="1"/>
  <c r="O24" i="3" s="1"/>
  <c r="K15" i="3"/>
  <c r="L28" i="3"/>
  <c r="K30" i="3" s="1"/>
  <c r="K23" i="3"/>
  <c r="O11" i="3"/>
  <c r="P7" i="3"/>
  <c r="O7" i="3"/>
  <c r="S3" i="3" l="1"/>
  <c r="T2" i="3"/>
  <c r="N26" i="3"/>
  <c r="J33" i="3"/>
  <c r="L35" i="3"/>
  <c r="K34" i="3"/>
  <c r="K37" i="3"/>
  <c r="K42" i="3" s="1"/>
  <c r="N8" i="3"/>
  <c r="O12" i="3"/>
  <c r="K38" i="3"/>
  <c r="K40" i="3" s="1"/>
  <c r="S4" i="3" l="1"/>
  <c r="T3" i="3"/>
  <c r="P28" i="3"/>
  <c r="O13" i="3"/>
  <c r="N16" i="3" s="1"/>
  <c r="O23" i="3"/>
  <c r="K21" i="3"/>
  <c r="O26" i="3"/>
  <c r="O33" i="3" s="1"/>
  <c r="P26" i="3"/>
  <c r="N28" i="3" s="1"/>
  <c r="N35" i="3" s="1"/>
  <c r="P27" i="3"/>
  <c r="P34" i="3" s="1"/>
  <c r="O27" i="3"/>
  <c r="O37" i="3" s="1"/>
  <c r="P18" i="3" l="1"/>
  <c r="P16" i="3"/>
  <c r="N18" i="3" s="1"/>
  <c r="O15" i="3"/>
  <c r="P17" i="3"/>
  <c r="O18" i="3" s="1"/>
  <c r="S5" i="3"/>
  <c r="T4" i="3"/>
  <c r="N27" i="3"/>
  <c r="N34" i="3" s="1"/>
  <c r="P33" i="3"/>
  <c r="O16" i="3"/>
  <c r="N17" i="3" s="1"/>
  <c r="O17" i="3"/>
  <c r="O30" i="3"/>
  <c r="P35" i="3" s="1"/>
  <c r="O28" i="3"/>
  <c r="O35" i="3" s="1"/>
  <c r="F7" i="2"/>
  <c r="F8" i="2"/>
  <c r="F6" i="2"/>
  <c r="G17" i="2" s="1"/>
  <c r="A17" i="2"/>
  <c r="C17" i="2"/>
  <c r="A18" i="2"/>
  <c r="B18" i="2"/>
  <c r="B16" i="2"/>
  <c r="C16" i="2"/>
  <c r="B10" i="2"/>
  <c r="C13" i="2" s="1"/>
  <c r="C18" i="2" s="1"/>
  <c r="G13" i="1"/>
  <c r="G15" i="1"/>
  <c r="G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B2" i="1"/>
  <c r="F5" i="1" s="1"/>
  <c r="S6" i="3" l="1"/>
  <c r="T5" i="3"/>
  <c r="N33" i="3"/>
  <c r="O34" i="3"/>
  <c r="A11" i="2"/>
  <c r="A16" i="2" s="1"/>
  <c r="B12" i="2"/>
  <c r="B17" i="2" s="1"/>
  <c r="G17" i="1"/>
  <c r="G31" i="1"/>
  <c r="F36" i="1"/>
  <c r="F20" i="1"/>
  <c r="F4" i="1"/>
  <c r="G30" i="1"/>
  <c r="G14" i="1"/>
  <c r="G28" i="1"/>
  <c r="G2" i="1"/>
  <c r="G27" i="1"/>
  <c r="G11" i="1"/>
  <c r="G33" i="1"/>
  <c r="G12" i="1"/>
  <c r="G42" i="1"/>
  <c r="G26" i="1"/>
  <c r="G10" i="1"/>
  <c r="G34" i="1"/>
  <c r="G41" i="1"/>
  <c r="G25" i="1"/>
  <c r="G9" i="1"/>
  <c r="F19" i="1"/>
  <c r="F2" i="1"/>
  <c r="G40" i="1"/>
  <c r="G24" i="1"/>
  <c r="G8" i="1"/>
  <c r="G29" i="1"/>
  <c r="G39" i="1"/>
  <c r="G23" i="1"/>
  <c r="G7" i="1"/>
  <c r="F28" i="1"/>
  <c r="F12" i="1"/>
  <c r="G38" i="1"/>
  <c r="G22" i="1"/>
  <c r="G6" i="1"/>
  <c r="G16" i="1"/>
  <c r="G37" i="1"/>
  <c r="G21" i="1"/>
  <c r="G5" i="1"/>
  <c r="G36" i="1"/>
  <c r="G20" i="1"/>
  <c r="G4" i="1"/>
  <c r="G32" i="1"/>
  <c r="G35" i="1"/>
  <c r="G19" i="1"/>
  <c r="G3" i="1"/>
  <c r="F35" i="1"/>
  <c r="F27" i="1"/>
  <c r="F3" i="1"/>
  <c r="F26" i="1"/>
  <c r="F41" i="1"/>
  <c r="F25" i="1"/>
  <c r="F9" i="1"/>
  <c r="F11" i="1"/>
  <c r="F17" i="1"/>
  <c r="F40" i="1"/>
  <c r="F32" i="1"/>
  <c r="F24" i="1"/>
  <c r="F16" i="1"/>
  <c r="F8" i="1"/>
  <c r="F42" i="1"/>
  <c r="F34" i="1"/>
  <c r="F18" i="1"/>
  <c r="F10" i="1"/>
  <c r="F33" i="1"/>
  <c r="F39" i="1"/>
  <c r="F31" i="1"/>
  <c r="F23" i="1"/>
  <c r="F15" i="1"/>
  <c r="F7" i="1"/>
  <c r="F38" i="1"/>
  <c r="F30" i="1"/>
  <c r="F22" i="1"/>
  <c r="F14" i="1"/>
  <c r="F6" i="1"/>
  <c r="F37" i="1"/>
  <c r="F29" i="1"/>
  <c r="F21" i="1"/>
  <c r="F13" i="1"/>
  <c r="O38" i="3" l="1"/>
  <c r="O40" i="3" s="1"/>
  <c r="S7" i="3"/>
  <c r="T6" i="3"/>
  <c r="F18" i="2"/>
  <c r="F16" i="2"/>
  <c r="O42" i="3" l="1"/>
  <c r="S8" i="3"/>
  <c r="T7" i="3"/>
  <c r="S9" i="3" l="1"/>
  <c r="T8" i="3"/>
  <c r="S10" i="3" l="1"/>
  <c r="T9" i="3"/>
  <c r="S11" i="3" l="1"/>
  <c r="T10" i="3"/>
  <c r="S12" i="3" l="1"/>
  <c r="T11" i="3"/>
  <c r="S13" i="3" l="1"/>
  <c r="T12" i="3"/>
  <c r="S14" i="3" l="1"/>
  <c r="T13" i="3"/>
  <c r="S15" i="3" l="1"/>
  <c r="T14" i="3"/>
  <c r="S16" i="3" l="1"/>
  <c r="T15" i="3"/>
  <c r="S17" i="3" l="1"/>
  <c r="T16" i="3"/>
  <c r="S18" i="3" l="1"/>
  <c r="T17" i="3"/>
  <c r="S19" i="3" l="1"/>
  <c r="T18" i="3"/>
  <c r="S20" i="3" l="1"/>
  <c r="T19" i="3"/>
  <c r="S21" i="3" l="1"/>
  <c r="T20" i="3"/>
  <c r="S22" i="3" l="1"/>
  <c r="T21" i="3"/>
  <c r="S23" i="3" l="1"/>
  <c r="T22" i="3"/>
  <c r="S24" i="3" l="1"/>
  <c r="T23" i="3"/>
  <c r="S25" i="3" l="1"/>
  <c r="T24" i="3"/>
  <c r="S26" i="3" l="1"/>
  <c r="T25" i="3"/>
  <c r="S27" i="3" l="1"/>
  <c r="T26" i="3"/>
  <c r="S28" i="3" l="1"/>
  <c r="T27" i="3"/>
  <c r="S29" i="3" l="1"/>
  <c r="T28" i="3"/>
  <c r="S30" i="3" l="1"/>
  <c r="T29" i="3"/>
  <c r="S31" i="3" l="1"/>
  <c r="T30" i="3"/>
  <c r="S32" i="3" l="1"/>
  <c r="T31" i="3"/>
  <c r="S33" i="3" l="1"/>
  <c r="T32" i="3"/>
  <c r="S34" i="3" l="1"/>
  <c r="T33" i="3"/>
  <c r="S35" i="3" l="1"/>
  <c r="T34" i="3"/>
  <c r="S36" i="3" l="1"/>
  <c r="T35" i="3"/>
  <c r="S37" i="3" l="1"/>
  <c r="T36" i="3"/>
  <c r="S38" i="3" l="1"/>
  <c r="T37" i="3"/>
  <c r="S39" i="3" l="1"/>
  <c r="T38" i="3"/>
  <c r="S40" i="3" l="1"/>
  <c r="T39" i="3"/>
  <c r="S41" i="3" l="1"/>
  <c r="T40" i="3"/>
  <c r="S42" i="3" l="1"/>
  <c r="T41" i="3"/>
  <c r="S43" i="3" l="1"/>
  <c r="T42" i="3"/>
  <c r="S44" i="3" l="1"/>
  <c r="T43" i="3"/>
  <c r="S45" i="3" l="1"/>
  <c r="T44" i="3"/>
  <c r="S46" i="3" l="1"/>
  <c r="T45" i="3"/>
  <c r="S47" i="3" l="1"/>
  <c r="T46" i="3"/>
  <c r="S48" i="3" l="1"/>
  <c r="T47" i="3"/>
  <c r="S49" i="3" l="1"/>
  <c r="T48" i="3"/>
  <c r="S50" i="3" l="1"/>
  <c r="T49" i="3"/>
  <c r="S51" i="3" l="1"/>
  <c r="T50" i="3"/>
  <c r="S52" i="3" l="1"/>
  <c r="T51" i="3"/>
  <c r="S53" i="3" l="1"/>
  <c r="T52" i="3"/>
  <c r="S54" i="3" l="1"/>
  <c r="T53" i="3"/>
  <c r="S55" i="3" l="1"/>
  <c r="T54" i="3"/>
  <c r="S56" i="3" l="1"/>
  <c r="T55" i="3"/>
  <c r="S57" i="3" l="1"/>
  <c r="T56" i="3"/>
  <c r="S58" i="3" l="1"/>
  <c r="T57" i="3"/>
  <c r="S59" i="3" l="1"/>
  <c r="T58" i="3"/>
  <c r="S60" i="3" l="1"/>
  <c r="T59" i="3"/>
  <c r="S61" i="3" l="1"/>
  <c r="T60" i="3"/>
  <c r="S62" i="3" l="1"/>
  <c r="T61" i="3"/>
  <c r="S63" i="3" l="1"/>
  <c r="T62" i="3"/>
  <c r="S64" i="3" l="1"/>
  <c r="T63" i="3"/>
  <c r="S65" i="3" l="1"/>
  <c r="T64" i="3"/>
  <c r="S66" i="3" l="1"/>
  <c r="T65" i="3"/>
  <c r="S67" i="3" l="1"/>
  <c r="T66" i="3"/>
  <c r="S68" i="3" l="1"/>
  <c r="T67" i="3"/>
  <c r="S69" i="3" l="1"/>
  <c r="T68" i="3"/>
  <c r="S70" i="3" l="1"/>
  <c r="T69" i="3"/>
  <c r="S71" i="3" l="1"/>
  <c r="T70" i="3"/>
  <c r="S72" i="3" l="1"/>
  <c r="T71" i="3"/>
  <c r="S73" i="3" l="1"/>
  <c r="T72" i="3"/>
  <c r="S74" i="3" l="1"/>
  <c r="T73" i="3"/>
  <c r="S75" i="3" l="1"/>
  <c r="T74" i="3"/>
  <c r="S76" i="3" l="1"/>
  <c r="T75" i="3"/>
  <c r="S77" i="3" l="1"/>
  <c r="T76" i="3"/>
  <c r="S78" i="3" l="1"/>
  <c r="T77" i="3"/>
  <c r="S79" i="3" l="1"/>
  <c r="T78" i="3"/>
  <c r="S80" i="3" l="1"/>
  <c r="T79" i="3"/>
  <c r="S81" i="3" l="1"/>
  <c r="T80" i="3"/>
  <c r="S82" i="3" l="1"/>
  <c r="T81" i="3"/>
  <c r="S83" i="3" l="1"/>
  <c r="T82" i="3"/>
  <c r="S84" i="3" l="1"/>
  <c r="T83" i="3"/>
  <c r="S85" i="3" l="1"/>
  <c r="T84" i="3"/>
  <c r="S86" i="3" l="1"/>
  <c r="T85" i="3"/>
  <c r="S87" i="3" l="1"/>
  <c r="T86" i="3"/>
  <c r="S88" i="3" l="1"/>
  <c r="T87" i="3"/>
  <c r="S89" i="3" l="1"/>
  <c r="T88" i="3"/>
  <c r="S90" i="3" l="1"/>
  <c r="T89" i="3"/>
  <c r="S91" i="3" l="1"/>
  <c r="T90" i="3"/>
  <c r="S92" i="3" l="1"/>
  <c r="T91" i="3"/>
  <c r="S93" i="3" l="1"/>
  <c r="T92" i="3"/>
  <c r="S94" i="3" l="1"/>
  <c r="T93" i="3"/>
  <c r="S95" i="3" l="1"/>
  <c r="T94" i="3"/>
  <c r="S96" i="3" l="1"/>
  <c r="T95" i="3"/>
  <c r="S97" i="3" l="1"/>
  <c r="T96" i="3"/>
  <c r="S98" i="3" l="1"/>
  <c r="T97" i="3"/>
  <c r="S99" i="3" l="1"/>
  <c r="T98" i="3"/>
  <c r="S100" i="3" l="1"/>
  <c r="T99" i="3"/>
  <c r="S101" i="3" l="1"/>
  <c r="T100" i="3"/>
  <c r="S102" i="3" l="1"/>
  <c r="T101" i="3"/>
  <c r="S103" i="3" l="1"/>
  <c r="T102" i="3"/>
  <c r="S104" i="3" l="1"/>
  <c r="T103" i="3"/>
  <c r="S105" i="3" l="1"/>
  <c r="T104" i="3"/>
  <c r="S106" i="3" l="1"/>
  <c r="T105" i="3"/>
  <c r="S107" i="3" l="1"/>
  <c r="T106" i="3"/>
  <c r="S108" i="3" l="1"/>
  <c r="T107" i="3"/>
  <c r="S109" i="3" l="1"/>
  <c r="T108" i="3"/>
  <c r="S110" i="3" l="1"/>
  <c r="T109" i="3"/>
  <c r="S111" i="3" l="1"/>
  <c r="T110" i="3"/>
  <c r="S112" i="3" l="1"/>
  <c r="T111" i="3"/>
  <c r="S113" i="3" l="1"/>
  <c r="T112" i="3"/>
  <c r="S114" i="3" l="1"/>
  <c r="T113" i="3"/>
  <c r="S115" i="3" l="1"/>
  <c r="T114" i="3"/>
  <c r="S116" i="3" l="1"/>
  <c r="T115" i="3"/>
  <c r="S117" i="3" l="1"/>
  <c r="T116" i="3"/>
  <c r="S118" i="3" l="1"/>
  <c r="T117" i="3"/>
  <c r="S119" i="3" l="1"/>
  <c r="T118" i="3"/>
  <c r="S120" i="3" l="1"/>
  <c r="T119" i="3"/>
  <c r="S121" i="3" l="1"/>
  <c r="T120" i="3"/>
  <c r="S122" i="3" l="1"/>
  <c r="T121" i="3"/>
  <c r="S123" i="3" l="1"/>
  <c r="T122" i="3"/>
  <c r="S124" i="3" l="1"/>
  <c r="T123" i="3"/>
  <c r="S125" i="3" l="1"/>
  <c r="T124" i="3"/>
  <c r="S126" i="3" l="1"/>
  <c r="T125" i="3"/>
  <c r="S127" i="3" l="1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<sst xmlns="http://schemas.openxmlformats.org/spreadsheetml/2006/main" count="64" uniqueCount="47">
  <si>
    <t>r</t>
  </si>
  <si>
    <t>h</t>
  </si>
  <si>
    <t>alpha_d</t>
  </si>
  <si>
    <t>Wij</t>
  </si>
  <si>
    <t>∇Wij</t>
  </si>
  <si>
    <t>q</t>
  </si>
  <si>
    <t>σij</t>
  </si>
  <si>
    <t>I1</t>
  </si>
  <si>
    <t>I2</t>
  </si>
  <si>
    <t>I3</t>
  </si>
  <si>
    <t>σm</t>
  </si>
  <si>
    <t>s</t>
  </si>
  <si>
    <t>J1</t>
  </si>
  <si>
    <t>J2</t>
  </si>
  <si>
    <t>J3</t>
  </si>
  <si>
    <t>c</t>
  </si>
  <si>
    <t>φ</t>
  </si>
  <si>
    <t>sij</t>
  </si>
  <si>
    <t>-I1</t>
  </si>
  <si>
    <t>√J2</t>
  </si>
  <si>
    <t>f D-P</t>
  </si>
  <si>
    <t>αφ</t>
  </si>
  <si>
    <t>kc</t>
  </si>
  <si>
    <t>check 1</t>
  </si>
  <si>
    <t>check 2</t>
  </si>
  <si>
    <t>σ1ij</t>
  </si>
  <si>
    <t>σ2ij</t>
  </si>
  <si>
    <t>rσ</t>
  </si>
  <si>
    <t>λ</t>
  </si>
  <si>
    <t>εij</t>
  </si>
  <si>
    <t>E</t>
  </si>
  <si>
    <t>ν</t>
  </si>
  <si>
    <t>G</t>
  </si>
  <si>
    <t>K</t>
  </si>
  <si>
    <t>εm</t>
  </si>
  <si>
    <t>s·ε</t>
  </si>
  <si>
    <t>∇u</t>
  </si>
  <si>
    <t>dt</t>
  </si>
  <si>
    <t>a i</t>
  </si>
  <si>
    <t>du</t>
  </si>
  <si>
    <t>dx</t>
  </si>
  <si>
    <t>g</t>
  </si>
  <si>
    <t>ρ</t>
  </si>
  <si>
    <t>x t+1</t>
  </si>
  <si>
    <t>u t+1</t>
  </si>
  <si>
    <t>u t</t>
  </si>
  <si>
    <t>x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</si>
</sst>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1" fontId="0" fillId="2" borderId="0" xfId="0" applyNumberFormat="1" applyFill="1"/>
    <xf numFmtId="11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4" borderId="0" xfId="0" applyFont="1" applyFill="1"/>
    <xf numFmtId="11" fontId="0" fillId="3" borderId="0" xfId="0" applyNumberFormat="1" applyFill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kernel!$F$1</c:f>
              <c:strCache>
                <c:ptCount val="1"/>
                <c:pt idx="0">
                  <c:v>Wij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kernel!$E$2:$E$42</c:f>
              <c:numCache>
                <c:formatCode>General</c:formatCode>
                <c:ptCount val="4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cat>
          <c:val>
            <c:numRef>
              <c:f>kernel!$F$2:$F$42</c:f>
              <c:numCache>
                <c:formatCode>General</c:formatCode>
                <c:ptCount val="41"/>
                <c:pt idx="0">
                  <c:v>0</c:v>
                </c:pt>
                <c:pt idx="1">
                  <c:v>1.1368210220849697E-4</c:v>
                </c:pt>
                <c:pt idx="2">
                  <c:v>9.0945681766797272E-4</c:v>
                </c:pt>
                <c:pt idx="3">
                  <c:v>3.0694167596294112E-3</c:v>
                </c:pt>
                <c:pt idx="4">
                  <c:v>7.2756545413437818E-3</c:v>
                </c:pt>
                <c:pt idx="5">
                  <c:v>1.4210262776062084E-2</c:v>
                </c:pt>
                <c:pt idx="6">
                  <c:v>2.4555334077035289E-2</c:v>
                </c:pt>
                <c:pt idx="7">
                  <c:v>3.8992961057514347E-2</c:v>
                </c:pt>
                <c:pt idx="8">
                  <c:v>5.8205236330750303E-2</c:v>
                </c:pt>
                <c:pt idx="9">
                  <c:v>8.2874252509994042E-2</c:v>
                </c:pt>
                <c:pt idx="10">
                  <c:v>0.11368210220849667</c:v>
                </c:pt>
                <c:pt idx="11">
                  <c:v>0.15085614963067506</c:v>
                </c:pt>
                <c:pt idx="12">
                  <c:v>0.19280484534561029</c:v>
                </c:pt>
                <c:pt idx="13">
                  <c:v>0.23748191151354953</c:v>
                </c:pt>
                <c:pt idx="14">
                  <c:v>0.2828410702947397</c:v>
                </c:pt>
                <c:pt idx="15">
                  <c:v>0.32683604384942788</c:v>
                </c:pt>
                <c:pt idx="16">
                  <c:v>0.36742055433786119</c:v>
                </c:pt>
                <c:pt idx="17">
                  <c:v>0.40254832392028667</c:v>
                </c:pt>
                <c:pt idx="18">
                  <c:v>0.43017307475695138</c:v>
                </c:pt>
                <c:pt idx="19">
                  <c:v>0.44824852900810236</c:v>
                </c:pt>
                <c:pt idx="20">
                  <c:v>0.45472840883398669</c:v>
                </c:pt>
                <c:pt idx="21">
                  <c:v>0.44824852900810236</c:v>
                </c:pt>
                <c:pt idx="22">
                  <c:v>0.43017307475695138</c:v>
                </c:pt>
                <c:pt idx="23">
                  <c:v>0.40254832392028667</c:v>
                </c:pt>
                <c:pt idx="24">
                  <c:v>0.36742055433786119</c:v>
                </c:pt>
                <c:pt idx="25">
                  <c:v>0.32683604384942788</c:v>
                </c:pt>
                <c:pt idx="26">
                  <c:v>0.2828410702947397</c:v>
                </c:pt>
                <c:pt idx="27">
                  <c:v>0.23748191151354953</c:v>
                </c:pt>
                <c:pt idx="28">
                  <c:v>0.19280484534561029</c:v>
                </c:pt>
                <c:pt idx="29">
                  <c:v>0.15085614963067506</c:v>
                </c:pt>
                <c:pt idx="30">
                  <c:v>0.11368210220849667</c:v>
                </c:pt>
                <c:pt idx="31">
                  <c:v>8.2874252509994042E-2</c:v>
                </c:pt>
                <c:pt idx="32">
                  <c:v>5.8205236330750303E-2</c:v>
                </c:pt>
                <c:pt idx="33">
                  <c:v>3.8992961057514347E-2</c:v>
                </c:pt>
                <c:pt idx="34">
                  <c:v>2.4555334077035289E-2</c:v>
                </c:pt>
                <c:pt idx="35">
                  <c:v>1.4210262776062084E-2</c:v>
                </c:pt>
                <c:pt idx="36">
                  <c:v>7.2756545413437818E-3</c:v>
                </c:pt>
                <c:pt idx="37">
                  <c:v>3.0694167596294112E-3</c:v>
                </c:pt>
                <c:pt idx="38">
                  <c:v>9.0945681766797272E-4</c:v>
                </c:pt>
                <c:pt idx="39">
                  <c:v>1.1368210220849697E-4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2-451F-9AF3-5DDA1C12CFE1}"/>
            </c:ext>
          </c:extLst>
        </c:ser>
        <c:ser>
          <c:idx val="0"/>
          <c:order val="1"/>
          <c:tx>
            <c:strRef>
              <c:f>kernel!$G$1</c:f>
              <c:strCache>
                <c:ptCount val="1"/>
                <c:pt idx="0">
                  <c:v>∇Wij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kernel!$G$2:$G$42</c:f>
              <c:numCache>
                <c:formatCode>General</c:formatCode>
                <c:ptCount val="41"/>
                <c:pt idx="0">
                  <c:v>0</c:v>
                </c:pt>
                <c:pt idx="1">
                  <c:v>3.4104630662549059E-3</c:v>
                </c:pt>
                <c:pt idx="2">
                  <c:v>1.3641852265019594E-2</c:v>
                </c:pt>
                <c:pt idx="3">
                  <c:v>3.0694167596294109E-2</c:v>
                </c:pt>
                <c:pt idx="4">
                  <c:v>5.4567409060078377E-2</c:v>
                </c:pt>
                <c:pt idx="5">
                  <c:v>8.5261576656372504E-2</c:v>
                </c:pt>
                <c:pt idx="6">
                  <c:v>0.12277667038517644</c:v>
                </c:pt>
                <c:pt idx="7">
                  <c:v>0.16711269024649009</c:v>
                </c:pt>
                <c:pt idx="8">
                  <c:v>0.21826963624031365</c:v>
                </c:pt>
                <c:pt idx="9">
                  <c:v>0.27624750836664685</c:v>
                </c:pt>
                <c:pt idx="10">
                  <c:v>0.34104630662549001</c:v>
                </c:pt>
                <c:pt idx="11">
                  <c:v>0.39902417875182328</c:v>
                </c:pt>
                <c:pt idx="12">
                  <c:v>0.43653927248062713</c:v>
                </c:pt>
                <c:pt idx="13">
                  <c:v>0.45359158781190173</c:v>
                </c:pt>
                <c:pt idx="14">
                  <c:v>0.45018112474564675</c:v>
                </c:pt>
                <c:pt idx="15">
                  <c:v>0.42630788328186253</c:v>
                </c:pt>
                <c:pt idx="16">
                  <c:v>0.38197186342054884</c:v>
                </c:pt>
                <c:pt idx="17">
                  <c:v>0.31717306516170568</c:v>
                </c:pt>
                <c:pt idx="18">
                  <c:v>0.23191148850533322</c:v>
                </c:pt>
                <c:pt idx="19">
                  <c:v>0.12618713345143132</c:v>
                </c:pt>
                <c:pt idx="20">
                  <c:v>0</c:v>
                </c:pt>
                <c:pt idx="21">
                  <c:v>-0.12618713345143132</c:v>
                </c:pt>
                <c:pt idx="22">
                  <c:v>-0.23191148850533322</c:v>
                </c:pt>
                <c:pt idx="23">
                  <c:v>-0.31717306516170568</c:v>
                </c:pt>
                <c:pt idx="24">
                  <c:v>-0.38197186342054884</c:v>
                </c:pt>
                <c:pt idx="25">
                  <c:v>-0.42630788328186253</c:v>
                </c:pt>
                <c:pt idx="26">
                  <c:v>-0.45018112474564675</c:v>
                </c:pt>
                <c:pt idx="27">
                  <c:v>-0.45359158781190173</c:v>
                </c:pt>
                <c:pt idx="28">
                  <c:v>-0.43653927248062713</c:v>
                </c:pt>
                <c:pt idx="29">
                  <c:v>-0.39902417875182328</c:v>
                </c:pt>
                <c:pt idx="30">
                  <c:v>-0.34104630662549001</c:v>
                </c:pt>
                <c:pt idx="31">
                  <c:v>-0.27624750836664685</c:v>
                </c:pt>
                <c:pt idx="32">
                  <c:v>-0.21826963624031365</c:v>
                </c:pt>
                <c:pt idx="33">
                  <c:v>-0.16711269024649009</c:v>
                </c:pt>
                <c:pt idx="34">
                  <c:v>-0.12277667038517644</c:v>
                </c:pt>
                <c:pt idx="35">
                  <c:v>-8.5261576656372504E-2</c:v>
                </c:pt>
                <c:pt idx="36">
                  <c:v>-5.4567409060078377E-2</c:v>
                </c:pt>
                <c:pt idx="37">
                  <c:v>-3.0694167596294109E-2</c:v>
                </c:pt>
                <c:pt idx="38">
                  <c:v>-1.3641852265019594E-2</c:v>
                </c:pt>
                <c:pt idx="39">
                  <c:v>-3.4104630662549059E-3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2-451F-9AF3-5DDA1C12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48447"/>
        <c:axId val="1863129327"/>
      </c:lineChart>
      <c:catAx>
        <c:axId val="19747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29327"/>
        <c:crosses val="autoZero"/>
        <c:auto val="1"/>
        <c:lblAlgn val="ctr"/>
        <c:lblOffset val="100"/>
        <c:noMultiLvlLbl val="0"/>
      </c:catAx>
      <c:valAx>
        <c:axId val="1863129327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'D-P'!$T$1</c:f>
              <c:strCache>
                <c:ptCount val="1"/>
                <c:pt idx="0">
                  <c:v>√J2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'D-P'!$S$2:$S$133</c:f>
              <c:numCache>
                <c:formatCode>General</c:formatCode>
                <c:ptCount val="132"/>
                <c:pt idx="0">
                  <c:v>-32.167603807643381</c:v>
                </c:pt>
                <c:pt idx="1">
                  <c:v>-31.167603807643381</c:v>
                </c:pt>
                <c:pt idx="2">
                  <c:v>-30.167603807643381</c:v>
                </c:pt>
                <c:pt idx="3">
                  <c:v>-29.167603807643381</c:v>
                </c:pt>
                <c:pt idx="4">
                  <c:v>-28.167603807643381</c:v>
                </c:pt>
                <c:pt idx="5">
                  <c:v>-27.167603807643381</c:v>
                </c:pt>
                <c:pt idx="6">
                  <c:v>-26.167603807643381</c:v>
                </c:pt>
                <c:pt idx="7">
                  <c:v>-25.167603807643381</c:v>
                </c:pt>
                <c:pt idx="8">
                  <c:v>-24.167603807643381</c:v>
                </c:pt>
                <c:pt idx="9">
                  <c:v>-23.167603807643381</c:v>
                </c:pt>
                <c:pt idx="10">
                  <c:v>-22.167603807643381</c:v>
                </c:pt>
                <c:pt idx="11">
                  <c:v>-21.167603807643381</c:v>
                </c:pt>
                <c:pt idx="12">
                  <c:v>-20.167603807643381</c:v>
                </c:pt>
                <c:pt idx="13">
                  <c:v>-19.167603807643381</c:v>
                </c:pt>
                <c:pt idx="14">
                  <c:v>-18.167603807643381</c:v>
                </c:pt>
                <c:pt idx="15">
                  <c:v>-17.167603807643381</c:v>
                </c:pt>
                <c:pt idx="16">
                  <c:v>-16.167603807643381</c:v>
                </c:pt>
                <c:pt idx="17">
                  <c:v>-15.167603807643381</c:v>
                </c:pt>
                <c:pt idx="18">
                  <c:v>-14.167603807643381</c:v>
                </c:pt>
                <c:pt idx="19">
                  <c:v>-13.167603807643381</c:v>
                </c:pt>
                <c:pt idx="20">
                  <c:v>-12.167603807643381</c:v>
                </c:pt>
                <c:pt idx="21">
                  <c:v>-11.167603807643381</c:v>
                </c:pt>
                <c:pt idx="22">
                  <c:v>-10.167603807643381</c:v>
                </c:pt>
                <c:pt idx="23">
                  <c:v>-9.1676038076433812</c:v>
                </c:pt>
                <c:pt idx="24">
                  <c:v>-8.1676038076433812</c:v>
                </c:pt>
                <c:pt idx="25">
                  <c:v>-7.1676038076433812</c:v>
                </c:pt>
                <c:pt idx="26">
                  <c:v>-6.1676038076433812</c:v>
                </c:pt>
                <c:pt idx="27">
                  <c:v>-5.1676038076433812</c:v>
                </c:pt>
                <c:pt idx="28">
                  <c:v>-4.1676038076433812</c:v>
                </c:pt>
                <c:pt idx="29">
                  <c:v>-3.1676038076433812</c:v>
                </c:pt>
                <c:pt idx="30">
                  <c:v>-2.1676038076433812</c:v>
                </c:pt>
                <c:pt idx="31">
                  <c:v>-1.1676038076433812</c:v>
                </c:pt>
                <c:pt idx="32">
                  <c:v>-0.16760380764338123</c:v>
                </c:pt>
                <c:pt idx="33">
                  <c:v>0.83239619235661877</c:v>
                </c:pt>
                <c:pt idx="34">
                  <c:v>1.8323961923566188</c:v>
                </c:pt>
                <c:pt idx="35">
                  <c:v>2.8323961923566188</c:v>
                </c:pt>
                <c:pt idx="36">
                  <c:v>3.8323961923566188</c:v>
                </c:pt>
                <c:pt idx="37">
                  <c:v>4.8323961923566188</c:v>
                </c:pt>
                <c:pt idx="38">
                  <c:v>5.8323961923566188</c:v>
                </c:pt>
                <c:pt idx="39">
                  <c:v>6.8323961923566188</c:v>
                </c:pt>
                <c:pt idx="40">
                  <c:v>7.8323961923566188</c:v>
                </c:pt>
                <c:pt idx="41">
                  <c:v>8.8323961923566188</c:v>
                </c:pt>
                <c:pt idx="42">
                  <c:v>9.8323961923566188</c:v>
                </c:pt>
                <c:pt idx="43">
                  <c:v>10.832396192356619</c:v>
                </c:pt>
                <c:pt idx="44">
                  <c:v>11.832396192356619</c:v>
                </c:pt>
                <c:pt idx="45">
                  <c:v>12.832396192356619</c:v>
                </c:pt>
                <c:pt idx="46">
                  <c:v>13.832396192356619</c:v>
                </c:pt>
                <c:pt idx="47">
                  <c:v>14.832396192356619</c:v>
                </c:pt>
                <c:pt idx="48">
                  <c:v>15.832396192356619</c:v>
                </c:pt>
                <c:pt idx="49">
                  <c:v>16.832396192356619</c:v>
                </c:pt>
                <c:pt idx="50">
                  <c:v>17.832396192356619</c:v>
                </c:pt>
                <c:pt idx="51">
                  <c:v>18.832396192356619</c:v>
                </c:pt>
                <c:pt idx="52">
                  <c:v>19.832396192356619</c:v>
                </c:pt>
                <c:pt idx="53">
                  <c:v>20.832396192356619</c:v>
                </c:pt>
                <c:pt idx="54">
                  <c:v>21.832396192356619</c:v>
                </c:pt>
                <c:pt idx="55">
                  <c:v>22.832396192356619</c:v>
                </c:pt>
                <c:pt idx="56">
                  <c:v>23.832396192356619</c:v>
                </c:pt>
                <c:pt idx="57">
                  <c:v>24.832396192356619</c:v>
                </c:pt>
                <c:pt idx="58">
                  <c:v>25.832396192356619</c:v>
                </c:pt>
                <c:pt idx="59">
                  <c:v>26.832396192356619</c:v>
                </c:pt>
                <c:pt idx="60">
                  <c:v>27.832396192356619</c:v>
                </c:pt>
                <c:pt idx="61">
                  <c:v>28.832396192356619</c:v>
                </c:pt>
                <c:pt idx="62">
                  <c:v>29.832396192356619</c:v>
                </c:pt>
                <c:pt idx="63">
                  <c:v>30.832396192356619</c:v>
                </c:pt>
                <c:pt idx="64">
                  <c:v>31.832396192356619</c:v>
                </c:pt>
                <c:pt idx="65">
                  <c:v>32.832396192356619</c:v>
                </c:pt>
                <c:pt idx="66">
                  <c:v>33.832396192356619</c:v>
                </c:pt>
                <c:pt idx="67">
                  <c:v>34.832396192356619</c:v>
                </c:pt>
                <c:pt idx="68">
                  <c:v>35.832396192356619</c:v>
                </c:pt>
                <c:pt idx="69">
                  <c:v>36.832396192356619</c:v>
                </c:pt>
                <c:pt idx="70">
                  <c:v>37.832396192356619</c:v>
                </c:pt>
                <c:pt idx="71">
                  <c:v>38.832396192356619</c:v>
                </c:pt>
                <c:pt idx="72">
                  <c:v>39.832396192356619</c:v>
                </c:pt>
                <c:pt idx="73">
                  <c:v>40.832396192356619</c:v>
                </c:pt>
                <c:pt idx="74">
                  <c:v>41.832396192356619</c:v>
                </c:pt>
                <c:pt idx="75">
                  <c:v>42.832396192356619</c:v>
                </c:pt>
                <c:pt idx="76">
                  <c:v>43.832396192356619</c:v>
                </c:pt>
                <c:pt idx="77">
                  <c:v>44.832396192356619</c:v>
                </c:pt>
                <c:pt idx="78">
                  <c:v>45.832396192356619</c:v>
                </c:pt>
                <c:pt idx="79">
                  <c:v>46.832396192356619</c:v>
                </c:pt>
                <c:pt idx="80">
                  <c:v>47.832396192356619</c:v>
                </c:pt>
                <c:pt idx="81">
                  <c:v>48.832396192356619</c:v>
                </c:pt>
                <c:pt idx="82">
                  <c:v>49.832396192356619</c:v>
                </c:pt>
                <c:pt idx="83">
                  <c:v>50.832396192356619</c:v>
                </c:pt>
                <c:pt idx="84">
                  <c:v>51.832396192356619</c:v>
                </c:pt>
                <c:pt idx="85">
                  <c:v>52.832396192356619</c:v>
                </c:pt>
                <c:pt idx="86">
                  <c:v>53.832396192356619</c:v>
                </c:pt>
                <c:pt idx="87">
                  <c:v>54.832396192356619</c:v>
                </c:pt>
                <c:pt idx="88">
                  <c:v>55.832396192356619</c:v>
                </c:pt>
                <c:pt idx="89">
                  <c:v>56.832396192356619</c:v>
                </c:pt>
                <c:pt idx="90">
                  <c:v>57.832396192356619</c:v>
                </c:pt>
                <c:pt idx="91">
                  <c:v>58.832396192356619</c:v>
                </c:pt>
                <c:pt idx="92">
                  <c:v>59.832396192356619</c:v>
                </c:pt>
                <c:pt idx="93">
                  <c:v>60.832396192356619</c:v>
                </c:pt>
                <c:pt idx="94">
                  <c:v>61.832396192356619</c:v>
                </c:pt>
                <c:pt idx="95">
                  <c:v>62.832396192356619</c:v>
                </c:pt>
                <c:pt idx="96">
                  <c:v>63.832396192356619</c:v>
                </c:pt>
                <c:pt idx="97">
                  <c:v>64.832396192356612</c:v>
                </c:pt>
                <c:pt idx="98">
                  <c:v>65.832396192356612</c:v>
                </c:pt>
                <c:pt idx="99">
                  <c:v>66.832396192356612</c:v>
                </c:pt>
                <c:pt idx="100">
                  <c:v>67.832396192356612</c:v>
                </c:pt>
                <c:pt idx="101">
                  <c:v>68.832396192356612</c:v>
                </c:pt>
                <c:pt idx="102">
                  <c:v>69.832396192356612</c:v>
                </c:pt>
                <c:pt idx="103">
                  <c:v>70.832396192356612</c:v>
                </c:pt>
                <c:pt idx="104">
                  <c:v>71.832396192356612</c:v>
                </c:pt>
                <c:pt idx="105">
                  <c:v>72.832396192356612</c:v>
                </c:pt>
                <c:pt idx="106">
                  <c:v>73.832396192356612</c:v>
                </c:pt>
                <c:pt idx="107">
                  <c:v>74.832396192356612</c:v>
                </c:pt>
                <c:pt idx="108">
                  <c:v>75.832396192356612</c:v>
                </c:pt>
                <c:pt idx="109">
                  <c:v>76.832396192356612</c:v>
                </c:pt>
                <c:pt idx="110">
                  <c:v>77.832396192356612</c:v>
                </c:pt>
                <c:pt idx="111">
                  <c:v>78.832396192356612</c:v>
                </c:pt>
                <c:pt idx="112">
                  <c:v>79.832396192356612</c:v>
                </c:pt>
                <c:pt idx="113">
                  <c:v>80.832396192356612</c:v>
                </c:pt>
                <c:pt idx="114">
                  <c:v>81.832396192356612</c:v>
                </c:pt>
                <c:pt idx="115">
                  <c:v>82.832396192356612</c:v>
                </c:pt>
                <c:pt idx="116">
                  <c:v>83.832396192356612</c:v>
                </c:pt>
                <c:pt idx="117">
                  <c:v>84.832396192356612</c:v>
                </c:pt>
                <c:pt idx="118">
                  <c:v>85.832396192356612</c:v>
                </c:pt>
                <c:pt idx="119">
                  <c:v>86.832396192356612</c:v>
                </c:pt>
                <c:pt idx="120">
                  <c:v>87.832396192356612</c:v>
                </c:pt>
                <c:pt idx="121">
                  <c:v>88.832396192356612</c:v>
                </c:pt>
                <c:pt idx="122">
                  <c:v>89.832396192356612</c:v>
                </c:pt>
                <c:pt idx="123">
                  <c:v>90.832396192356612</c:v>
                </c:pt>
                <c:pt idx="124">
                  <c:v>91.832396192356612</c:v>
                </c:pt>
                <c:pt idx="125">
                  <c:v>92.832396192356612</c:v>
                </c:pt>
                <c:pt idx="126">
                  <c:v>93.832396192356612</c:v>
                </c:pt>
                <c:pt idx="127">
                  <c:v>94.832396192356612</c:v>
                </c:pt>
                <c:pt idx="128">
                  <c:v>95.832396192356612</c:v>
                </c:pt>
                <c:pt idx="129">
                  <c:v>96.832396192356612</c:v>
                </c:pt>
                <c:pt idx="130">
                  <c:v>97.832396192356612</c:v>
                </c:pt>
                <c:pt idx="131">
                  <c:v>98.832396192356612</c:v>
                </c:pt>
              </c:numCache>
            </c:numRef>
          </c:xVal>
          <c:yVal>
            <c:numRef>
              <c:f>'D-P'!$T$2:$T$133</c:f>
              <c:numCache>
                <c:formatCode>0.0000</c:formatCode>
                <c:ptCount val="132"/>
                <c:pt idx="0">
                  <c:v>0</c:v>
                </c:pt>
                <c:pt idx="1">
                  <c:v>0.1368577101552777</c:v>
                </c:pt>
                <c:pt idx="2">
                  <c:v>0.2737154203105554</c:v>
                </c:pt>
                <c:pt idx="3">
                  <c:v>0.41057313046583355</c:v>
                </c:pt>
                <c:pt idx="4">
                  <c:v>0.54743084062111125</c:v>
                </c:pt>
                <c:pt idx="5">
                  <c:v>0.68428855077638939</c:v>
                </c:pt>
                <c:pt idx="6">
                  <c:v>0.82114626093166709</c:v>
                </c:pt>
                <c:pt idx="7">
                  <c:v>0.95800397108694479</c:v>
                </c:pt>
                <c:pt idx="8">
                  <c:v>1.0948616812422225</c:v>
                </c:pt>
                <c:pt idx="9">
                  <c:v>1.2317193913975002</c:v>
                </c:pt>
                <c:pt idx="10">
                  <c:v>1.3685771015527779</c:v>
                </c:pt>
                <c:pt idx="11">
                  <c:v>1.505434811708056</c:v>
                </c:pt>
                <c:pt idx="12">
                  <c:v>1.6422925218633337</c:v>
                </c:pt>
                <c:pt idx="13">
                  <c:v>1.7791502320186114</c:v>
                </c:pt>
                <c:pt idx="14">
                  <c:v>1.9160079421738891</c:v>
                </c:pt>
                <c:pt idx="15">
                  <c:v>2.0528656523291668</c:v>
                </c:pt>
                <c:pt idx="16">
                  <c:v>2.189723362484445</c:v>
                </c:pt>
                <c:pt idx="17">
                  <c:v>2.3265810726397227</c:v>
                </c:pt>
                <c:pt idx="18">
                  <c:v>2.4634387827950004</c:v>
                </c:pt>
                <c:pt idx="19">
                  <c:v>2.6002964929502781</c:v>
                </c:pt>
                <c:pt idx="20">
                  <c:v>2.7371542031055558</c:v>
                </c:pt>
                <c:pt idx="21">
                  <c:v>2.8740119132608335</c:v>
                </c:pt>
                <c:pt idx="22">
                  <c:v>3.0108696234161112</c:v>
                </c:pt>
                <c:pt idx="23">
                  <c:v>3.1477273335713893</c:v>
                </c:pt>
                <c:pt idx="24">
                  <c:v>3.284585043726667</c:v>
                </c:pt>
                <c:pt idx="25">
                  <c:v>3.4214427538819447</c:v>
                </c:pt>
                <c:pt idx="26">
                  <c:v>3.5583004640372229</c:v>
                </c:pt>
                <c:pt idx="27">
                  <c:v>3.6951581741925006</c:v>
                </c:pt>
                <c:pt idx="28">
                  <c:v>3.8320158843477783</c:v>
                </c:pt>
                <c:pt idx="29">
                  <c:v>3.968873594503056</c:v>
                </c:pt>
                <c:pt idx="30">
                  <c:v>4.1057313046583337</c:v>
                </c:pt>
                <c:pt idx="31">
                  <c:v>4.2425890148136114</c:v>
                </c:pt>
                <c:pt idx="32">
                  <c:v>4.3794467249688891</c:v>
                </c:pt>
                <c:pt idx="33">
                  <c:v>4.5163044351241668</c:v>
                </c:pt>
                <c:pt idx="34">
                  <c:v>4.6531621452794454</c:v>
                </c:pt>
                <c:pt idx="35">
                  <c:v>4.7900198554347231</c:v>
                </c:pt>
                <c:pt idx="36">
                  <c:v>4.9268775655900008</c:v>
                </c:pt>
                <c:pt idx="37">
                  <c:v>5.0637352757452785</c:v>
                </c:pt>
                <c:pt idx="38">
                  <c:v>5.2005929859005562</c:v>
                </c:pt>
                <c:pt idx="39">
                  <c:v>5.3374506960558339</c:v>
                </c:pt>
                <c:pt idx="40">
                  <c:v>5.4743084062111116</c:v>
                </c:pt>
                <c:pt idx="41">
                  <c:v>5.6111661163663893</c:v>
                </c:pt>
                <c:pt idx="42">
                  <c:v>5.748023826521667</c:v>
                </c:pt>
                <c:pt idx="43">
                  <c:v>5.8848815366769447</c:v>
                </c:pt>
                <c:pt idx="44">
                  <c:v>6.0217392468322224</c:v>
                </c:pt>
                <c:pt idx="45">
                  <c:v>6.1585969569875001</c:v>
                </c:pt>
                <c:pt idx="46">
                  <c:v>6.2954546671427778</c:v>
                </c:pt>
                <c:pt idx="47">
                  <c:v>6.4323123772980555</c:v>
                </c:pt>
                <c:pt idx="48">
                  <c:v>6.5691700874533341</c:v>
                </c:pt>
                <c:pt idx="49">
                  <c:v>6.7060277976086118</c:v>
                </c:pt>
                <c:pt idx="50">
                  <c:v>6.8428855077638895</c:v>
                </c:pt>
                <c:pt idx="51">
                  <c:v>6.9797432179191672</c:v>
                </c:pt>
                <c:pt idx="52">
                  <c:v>7.1166009280744449</c:v>
                </c:pt>
                <c:pt idx="53">
                  <c:v>7.2534586382297235</c:v>
                </c:pt>
                <c:pt idx="54">
                  <c:v>7.3903163483850012</c:v>
                </c:pt>
                <c:pt idx="55">
                  <c:v>7.5271740585402789</c:v>
                </c:pt>
                <c:pt idx="56">
                  <c:v>7.6640317686955566</c:v>
                </c:pt>
                <c:pt idx="57">
                  <c:v>7.8008894788508343</c:v>
                </c:pt>
                <c:pt idx="58">
                  <c:v>7.937747189006112</c:v>
                </c:pt>
                <c:pt idx="59">
                  <c:v>8.0746048991613897</c:v>
                </c:pt>
                <c:pt idx="60">
                  <c:v>8.2114626093166674</c:v>
                </c:pt>
                <c:pt idx="61">
                  <c:v>8.3483203194719451</c:v>
                </c:pt>
                <c:pt idx="62">
                  <c:v>8.4851780296272228</c:v>
                </c:pt>
                <c:pt idx="63">
                  <c:v>8.6220357397825005</c:v>
                </c:pt>
                <c:pt idx="64">
                  <c:v>8.7588934499377782</c:v>
                </c:pt>
                <c:pt idx="65">
                  <c:v>8.8957511600930559</c:v>
                </c:pt>
                <c:pt idx="66">
                  <c:v>9.0326088702483336</c:v>
                </c:pt>
                <c:pt idx="67">
                  <c:v>9.1694665804036113</c:v>
                </c:pt>
                <c:pt idx="68">
                  <c:v>9.3063242905588908</c:v>
                </c:pt>
                <c:pt idx="69">
                  <c:v>9.4431820007141667</c:v>
                </c:pt>
                <c:pt idx="70">
                  <c:v>9.5800397108694462</c:v>
                </c:pt>
                <c:pt idx="71">
                  <c:v>9.7168974210247221</c:v>
                </c:pt>
                <c:pt idx="72">
                  <c:v>9.8537551311800016</c:v>
                </c:pt>
                <c:pt idx="73">
                  <c:v>9.9906128413352775</c:v>
                </c:pt>
                <c:pt idx="74">
                  <c:v>10.127470551490557</c:v>
                </c:pt>
                <c:pt idx="75">
                  <c:v>10.264328261645833</c:v>
                </c:pt>
                <c:pt idx="76">
                  <c:v>10.401185971801112</c:v>
                </c:pt>
                <c:pt idx="77">
                  <c:v>10.53804368195639</c:v>
                </c:pt>
                <c:pt idx="78">
                  <c:v>10.674901392111668</c:v>
                </c:pt>
                <c:pt idx="79">
                  <c:v>10.811759102266945</c:v>
                </c:pt>
                <c:pt idx="80">
                  <c:v>10.948616812422223</c:v>
                </c:pt>
                <c:pt idx="81">
                  <c:v>11.085474522577501</c:v>
                </c:pt>
                <c:pt idx="82">
                  <c:v>11.222332232732779</c:v>
                </c:pt>
                <c:pt idx="83">
                  <c:v>11.359189942888056</c:v>
                </c:pt>
                <c:pt idx="84">
                  <c:v>11.496047653043334</c:v>
                </c:pt>
                <c:pt idx="85">
                  <c:v>11.632905363198612</c:v>
                </c:pt>
                <c:pt idx="86">
                  <c:v>11.769763073353889</c:v>
                </c:pt>
                <c:pt idx="87">
                  <c:v>11.906620783509167</c:v>
                </c:pt>
                <c:pt idx="88">
                  <c:v>12.043478493664445</c:v>
                </c:pt>
                <c:pt idx="89">
                  <c:v>12.180336203819724</c:v>
                </c:pt>
                <c:pt idx="90">
                  <c:v>12.317193913975</c:v>
                </c:pt>
                <c:pt idx="91">
                  <c:v>12.45405162413028</c:v>
                </c:pt>
                <c:pt idx="92">
                  <c:v>12.590909334285556</c:v>
                </c:pt>
                <c:pt idx="93">
                  <c:v>12.727767044440835</c:v>
                </c:pt>
                <c:pt idx="94">
                  <c:v>12.864624754596111</c:v>
                </c:pt>
                <c:pt idx="95">
                  <c:v>13.00148246475139</c:v>
                </c:pt>
                <c:pt idx="96">
                  <c:v>13.138340174906666</c:v>
                </c:pt>
                <c:pt idx="97">
                  <c:v>13.275197885061946</c:v>
                </c:pt>
                <c:pt idx="98">
                  <c:v>13.412055595217222</c:v>
                </c:pt>
                <c:pt idx="99">
                  <c:v>13.548913305372501</c:v>
                </c:pt>
                <c:pt idx="100">
                  <c:v>13.685771015527777</c:v>
                </c:pt>
                <c:pt idx="101">
                  <c:v>13.822628725683057</c:v>
                </c:pt>
                <c:pt idx="102">
                  <c:v>13.959486435838333</c:v>
                </c:pt>
                <c:pt idx="103">
                  <c:v>14.096344145993612</c:v>
                </c:pt>
                <c:pt idx="104">
                  <c:v>14.233201856148888</c:v>
                </c:pt>
                <c:pt idx="105">
                  <c:v>14.370059566304167</c:v>
                </c:pt>
                <c:pt idx="106">
                  <c:v>14.506917276459443</c:v>
                </c:pt>
                <c:pt idx="107">
                  <c:v>14.643774986614723</c:v>
                </c:pt>
                <c:pt idx="108">
                  <c:v>14.780632696769999</c:v>
                </c:pt>
                <c:pt idx="109">
                  <c:v>14.917490406925278</c:v>
                </c:pt>
                <c:pt idx="110">
                  <c:v>15.054348117080554</c:v>
                </c:pt>
                <c:pt idx="111">
                  <c:v>15.191205827235834</c:v>
                </c:pt>
                <c:pt idx="112">
                  <c:v>15.32806353739111</c:v>
                </c:pt>
                <c:pt idx="113">
                  <c:v>15.464921247546389</c:v>
                </c:pt>
                <c:pt idx="114">
                  <c:v>15.601778957701665</c:v>
                </c:pt>
                <c:pt idx="115">
                  <c:v>15.738636667856944</c:v>
                </c:pt>
                <c:pt idx="116">
                  <c:v>15.875494378012224</c:v>
                </c:pt>
                <c:pt idx="117">
                  <c:v>16.0123520881675</c:v>
                </c:pt>
                <c:pt idx="118">
                  <c:v>16.149209798322779</c:v>
                </c:pt>
                <c:pt idx="119">
                  <c:v>16.286067508478055</c:v>
                </c:pt>
                <c:pt idx="120">
                  <c:v>16.422925218633335</c:v>
                </c:pt>
                <c:pt idx="121">
                  <c:v>16.559782928788611</c:v>
                </c:pt>
                <c:pt idx="122">
                  <c:v>16.69664063894389</c:v>
                </c:pt>
                <c:pt idx="123">
                  <c:v>16.833498349099166</c:v>
                </c:pt>
                <c:pt idx="124">
                  <c:v>16.970356059254446</c:v>
                </c:pt>
                <c:pt idx="125">
                  <c:v>17.107213769409721</c:v>
                </c:pt>
                <c:pt idx="126">
                  <c:v>17.244071479565001</c:v>
                </c:pt>
                <c:pt idx="127">
                  <c:v>17.380929189720277</c:v>
                </c:pt>
                <c:pt idx="128">
                  <c:v>17.517786899875556</c:v>
                </c:pt>
                <c:pt idx="129">
                  <c:v>17.654644610030832</c:v>
                </c:pt>
                <c:pt idx="130">
                  <c:v>17.791502320186112</c:v>
                </c:pt>
                <c:pt idx="131">
                  <c:v>17.928360030341388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E-45FB-A0C8-D35D30DB77CF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'D-P'!$K$18</c:f>
              <c:numCache>
                <c:formatCode>General</c:formatCode>
                <c:ptCount val="1"/>
                <c:pt idx="0">
                  <c:v>-32.167603807643374</c:v>
                </c:pt>
              </c:numCache>
            </c:numRef>
          </c:xVal>
          <c:yVal>
            <c:numRef>
              <c:f>'D-P'!$K$19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E-45FB-A0C8-D35D30DB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80351"/>
        <c:axId val="1706874111"/>
      </c:scatterChart>
      <c:valAx>
        <c:axId val="17068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4111"/>
        <c:crosses val="autoZero"/>
        <c:crossBetween val="midCat"/>
      </c:valAx>
      <c:valAx>
        <c:axId val="17068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</xdr:rowOff>
    </xdr:from>
    <xdr:to>
      <xdr:col>15</xdr:col>
      <xdr:colOff>314325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3210B-3892-4006-87DF-D0A3A1E0D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490068</xdr:colOff>
      <xdr:row>15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65BF2C-7AD4-405E-9AFD-376417903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52450"/>
          <a:ext cx="2318868" cy="227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393564</xdr:colOff>
      <xdr:row>36</xdr:row>
      <xdr:rowOff>117750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EEC082-AFFC-4FCC-BAC8-49D7F05BD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4660764" cy="28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6</xdr:col>
      <xdr:colOff>436518</xdr:colOff>
      <xdr:row>56</xdr:row>
      <xdr:rowOff>101150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D5CB9F-E203-4A18-A3ED-56B93572E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13550"/>
          <a:ext cx="4094118" cy="36000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146050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892A6-4BC6-4669-BA53-FF597C1AF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6443-BEBE-49C6-8331-0553B6217654}">
  <dimension ref="A1:G42"/>
  <sheetViews>
    <sheetView workbookViewId="0">
      <selection activeCell="L28" sqref="L28"/>
    </sheetView>
  </sheetViews>
  <sheetFormatPr defaultColWidth="9.1796875" defaultRowHeight="14.5" x14ac:dyDescent="0.35"/>
  <cols>
    <col min="1" max="16384" width="9.1796875" style="1"/>
  </cols>
  <sheetData>
    <row r="1" spans="1:7" x14ac:dyDescent="0.35">
      <c r="A1" s="1" t="s">
        <v>1</v>
      </c>
      <c r="B1" s="1">
        <v>1</v>
      </c>
      <c r="D1" s="1" t="s">
        <v>0</v>
      </c>
      <c r="E1" s="1" t="s">
        <v>5</v>
      </c>
      <c r="F1" s="1" t="s">
        <v>3</v>
      </c>
      <c r="G1" s="1" t="s">
        <v>4</v>
      </c>
    </row>
    <row r="2" spans="1:7" x14ac:dyDescent="0.35">
      <c r="A2" s="1" t="s">
        <v>2</v>
      </c>
      <c r="B2" s="1">
        <f>15/(PI()*7*B1^2)</f>
        <v>0.68209261325098003</v>
      </c>
      <c r="D2" s="1">
        <v>-2</v>
      </c>
      <c r="E2" s="1">
        <f>ABS(D2)/$B$1</f>
        <v>2</v>
      </c>
      <c r="F2" s="1">
        <f>$B$2*IF(AND(E2&gt;=0, E2&lt;1), 0.5*E2^3-E2^2+2/3, IF(AND(E2&gt;=1, E2&lt;2), 1/6*(2-E2)^3, IF(E2&gt;=2,0,-1)))</f>
        <v>0</v>
      </c>
      <c r="G2" s="1">
        <f>$B$2/$B$1*IF(AND(E2&gt;=0,E2&lt;1),1.5*E2^2-2*E2,IF(AND(E2&gt;=1,E2&lt;2),-0.5*(2-E2)^2,IF(E2&gt;=2,0,-1)))*SIGN(D2)</f>
        <v>0</v>
      </c>
    </row>
    <row r="3" spans="1:7" x14ac:dyDescent="0.35">
      <c r="D3" s="1">
        <v>-1.9</v>
      </c>
      <c r="E3" s="1">
        <f t="shared" ref="E3:E42" si="0">ABS(D3)/$B$1</f>
        <v>1.9</v>
      </c>
      <c r="F3" s="1">
        <f t="shared" ref="F3:F42" si="1">$B$2*IF(AND(E3&gt;=0, E3&lt;1), 0.5*E3^3-E3^2+2/3, IF(AND(E3&gt;=1, E3&lt;2), 1/6*(2-E3)^3, IF(E3&gt;=2,0,-1)))</f>
        <v>1.1368210220849697E-4</v>
      </c>
      <c r="G3" s="1">
        <f t="shared" ref="G3:G42" si="2">$B$2/$B$1*IF(AND(E3&gt;=0,E3&lt;1),1.5*E3^2-2*E3,IF(AND(E3&gt;=1,E3&lt;2),-0.5*(2-E3)^2,IF(E3&gt;=2,0,-1)))*SIGN(D3)</f>
        <v>3.4104630662549059E-3</v>
      </c>
    </row>
    <row r="4" spans="1:7" x14ac:dyDescent="0.35">
      <c r="D4" s="1">
        <v>-1.8</v>
      </c>
      <c r="E4" s="1">
        <f t="shared" si="0"/>
        <v>1.8</v>
      </c>
      <c r="F4" s="1">
        <f t="shared" si="1"/>
        <v>9.0945681766797272E-4</v>
      </c>
      <c r="G4" s="1">
        <f t="shared" si="2"/>
        <v>1.3641852265019594E-2</v>
      </c>
    </row>
    <row r="5" spans="1:7" x14ac:dyDescent="0.35">
      <c r="D5" s="1">
        <v>-1.7</v>
      </c>
      <c r="E5" s="1">
        <f t="shared" si="0"/>
        <v>1.7</v>
      </c>
      <c r="F5" s="1">
        <f t="shared" si="1"/>
        <v>3.0694167596294112E-3</v>
      </c>
      <c r="G5" s="1">
        <f t="shared" si="2"/>
        <v>3.0694167596294109E-2</v>
      </c>
    </row>
    <row r="6" spans="1:7" x14ac:dyDescent="0.35">
      <c r="D6" s="1">
        <v>-1.6</v>
      </c>
      <c r="E6" s="1">
        <f t="shared" si="0"/>
        <v>1.6</v>
      </c>
      <c r="F6" s="1">
        <f t="shared" si="1"/>
        <v>7.2756545413437818E-3</v>
      </c>
      <c r="G6" s="1">
        <f t="shared" si="2"/>
        <v>5.4567409060078377E-2</v>
      </c>
    </row>
    <row r="7" spans="1:7" x14ac:dyDescent="0.35">
      <c r="D7" s="1">
        <v>-1.5</v>
      </c>
      <c r="E7" s="1">
        <f t="shared" si="0"/>
        <v>1.5</v>
      </c>
      <c r="F7" s="1">
        <f t="shared" si="1"/>
        <v>1.4210262776062084E-2</v>
      </c>
      <c r="G7" s="1">
        <f t="shared" si="2"/>
        <v>8.5261576656372504E-2</v>
      </c>
    </row>
    <row r="8" spans="1:7" x14ac:dyDescent="0.35">
      <c r="D8" s="1">
        <v>-1.4</v>
      </c>
      <c r="E8" s="1">
        <f t="shared" si="0"/>
        <v>1.4</v>
      </c>
      <c r="F8" s="1">
        <f t="shared" si="1"/>
        <v>2.4555334077035289E-2</v>
      </c>
      <c r="G8" s="1">
        <f t="shared" si="2"/>
        <v>0.12277667038517644</v>
      </c>
    </row>
    <row r="9" spans="1:7" x14ac:dyDescent="0.35">
      <c r="D9" s="1">
        <v>-1.3</v>
      </c>
      <c r="E9" s="1">
        <f t="shared" si="0"/>
        <v>1.3</v>
      </c>
      <c r="F9" s="1">
        <f t="shared" si="1"/>
        <v>3.8992961057514347E-2</v>
      </c>
      <c r="G9" s="1">
        <f t="shared" si="2"/>
        <v>0.16711269024649009</v>
      </c>
    </row>
    <row r="10" spans="1:7" x14ac:dyDescent="0.35">
      <c r="D10" s="1">
        <v>-1.2</v>
      </c>
      <c r="E10" s="1">
        <f t="shared" si="0"/>
        <v>1.2</v>
      </c>
      <c r="F10" s="1">
        <f t="shared" si="1"/>
        <v>5.8205236330750303E-2</v>
      </c>
      <c r="G10" s="1">
        <f t="shared" si="2"/>
        <v>0.21826963624031365</v>
      </c>
    </row>
    <row r="11" spans="1:7" x14ac:dyDescent="0.35">
      <c r="D11" s="1">
        <v>-1.1000000000000001</v>
      </c>
      <c r="E11" s="1">
        <f t="shared" si="0"/>
        <v>1.1000000000000001</v>
      </c>
      <c r="F11" s="1">
        <f t="shared" si="1"/>
        <v>8.2874252509994042E-2</v>
      </c>
      <c r="G11" s="1">
        <f t="shared" si="2"/>
        <v>0.27624750836664685</v>
      </c>
    </row>
    <row r="12" spans="1:7" x14ac:dyDescent="0.35">
      <c r="D12" s="1">
        <v>-1</v>
      </c>
      <c r="E12" s="1">
        <f t="shared" si="0"/>
        <v>1</v>
      </c>
      <c r="F12" s="1">
        <f t="shared" si="1"/>
        <v>0.11368210220849667</v>
      </c>
      <c r="G12" s="1">
        <f t="shared" si="2"/>
        <v>0.34104630662549001</v>
      </c>
    </row>
    <row r="13" spans="1:7" x14ac:dyDescent="0.35">
      <c r="D13" s="1">
        <v>-0.9</v>
      </c>
      <c r="E13" s="1">
        <f t="shared" si="0"/>
        <v>0.9</v>
      </c>
      <c r="F13" s="1">
        <f t="shared" si="1"/>
        <v>0.15085614963067506</v>
      </c>
      <c r="G13" s="1">
        <f t="shared" si="2"/>
        <v>0.39902417875182328</v>
      </c>
    </row>
    <row r="14" spans="1:7" x14ac:dyDescent="0.35">
      <c r="D14" s="1">
        <v>-0.8</v>
      </c>
      <c r="E14" s="1">
        <f t="shared" si="0"/>
        <v>0.8</v>
      </c>
      <c r="F14" s="1">
        <f t="shared" si="1"/>
        <v>0.19280484534561029</v>
      </c>
      <c r="G14" s="1">
        <f t="shared" si="2"/>
        <v>0.43653927248062713</v>
      </c>
    </row>
    <row r="15" spans="1:7" x14ac:dyDescent="0.35">
      <c r="D15" s="1">
        <v>-0.7</v>
      </c>
      <c r="E15" s="1">
        <f t="shared" si="0"/>
        <v>0.7</v>
      </c>
      <c r="F15" s="1">
        <f t="shared" si="1"/>
        <v>0.23748191151354953</v>
      </c>
      <c r="G15" s="1">
        <f t="shared" si="2"/>
        <v>0.45359158781190173</v>
      </c>
    </row>
    <row r="16" spans="1:7" x14ac:dyDescent="0.35">
      <c r="D16" s="1">
        <v>-0.6</v>
      </c>
      <c r="E16" s="1">
        <f t="shared" si="0"/>
        <v>0.6</v>
      </c>
      <c r="F16" s="1">
        <f t="shared" si="1"/>
        <v>0.2828410702947397</v>
      </c>
      <c r="G16" s="1">
        <f t="shared" si="2"/>
        <v>0.45018112474564675</v>
      </c>
    </row>
    <row r="17" spans="4:7" x14ac:dyDescent="0.35">
      <c r="D17" s="1">
        <v>-0.5</v>
      </c>
      <c r="E17" s="1">
        <f t="shared" si="0"/>
        <v>0.5</v>
      </c>
      <c r="F17" s="1">
        <f t="shared" si="1"/>
        <v>0.32683604384942788</v>
      </c>
      <c r="G17" s="1">
        <f t="shared" si="2"/>
        <v>0.42630788328186253</v>
      </c>
    </row>
    <row r="18" spans="4:7" x14ac:dyDescent="0.35">
      <c r="D18" s="1">
        <v>-0.4</v>
      </c>
      <c r="E18" s="1">
        <f t="shared" si="0"/>
        <v>0.4</v>
      </c>
      <c r="F18" s="1">
        <f t="shared" si="1"/>
        <v>0.36742055433786119</v>
      </c>
      <c r="G18" s="1">
        <f t="shared" si="2"/>
        <v>0.38197186342054884</v>
      </c>
    </row>
    <row r="19" spans="4:7" x14ac:dyDescent="0.35">
      <c r="D19" s="1">
        <v>-0.3</v>
      </c>
      <c r="E19" s="1">
        <f t="shared" si="0"/>
        <v>0.3</v>
      </c>
      <c r="F19" s="1">
        <f t="shared" si="1"/>
        <v>0.40254832392028667</v>
      </c>
      <c r="G19" s="1">
        <f t="shared" si="2"/>
        <v>0.31717306516170568</v>
      </c>
    </row>
    <row r="20" spans="4:7" x14ac:dyDescent="0.35">
      <c r="D20" s="1">
        <v>-0.2</v>
      </c>
      <c r="E20" s="1">
        <f t="shared" si="0"/>
        <v>0.2</v>
      </c>
      <c r="F20" s="1">
        <f t="shared" si="1"/>
        <v>0.43017307475695138</v>
      </c>
      <c r="G20" s="1">
        <f t="shared" si="2"/>
        <v>0.23191148850533322</v>
      </c>
    </row>
    <row r="21" spans="4:7" x14ac:dyDescent="0.35">
      <c r="D21" s="1">
        <v>-0.1</v>
      </c>
      <c r="E21" s="1">
        <f t="shared" si="0"/>
        <v>0.1</v>
      </c>
      <c r="F21" s="1">
        <f t="shared" si="1"/>
        <v>0.44824852900810236</v>
      </c>
      <c r="G21" s="1">
        <f t="shared" si="2"/>
        <v>0.12618713345143132</v>
      </c>
    </row>
    <row r="22" spans="4:7" x14ac:dyDescent="0.35">
      <c r="D22" s="1">
        <v>0</v>
      </c>
      <c r="E22" s="1">
        <f t="shared" si="0"/>
        <v>0</v>
      </c>
      <c r="F22" s="1">
        <f t="shared" si="1"/>
        <v>0.45472840883398669</v>
      </c>
      <c r="G22" s="1">
        <f t="shared" si="2"/>
        <v>0</v>
      </c>
    </row>
    <row r="23" spans="4:7" x14ac:dyDescent="0.35">
      <c r="D23" s="1">
        <v>0.1</v>
      </c>
      <c r="E23" s="1">
        <f t="shared" si="0"/>
        <v>0.1</v>
      </c>
      <c r="F23" s="1">
        <f t="shared" si="1"/>
        <v>0.44824852900810236</v>
      </c>
      <c r="G23" s="1">
        <f t="shared" si="2"/>
        <v>-0.12618713345143132</v>
      </c>
    </row>
    <row r="24" spans="4:7" x14ac:dyDescent="0.35">
      <c r="D24" s="1">
        <v>0.2</v>
      </c>
      <c r="E24" s="1">
        <f t="shared" si="0"/>
        <v>0.2</v>
      </c>
      <c r="F24" s="1">
        <f t="shared" si="1"/>
        <v>0.43017307475695138</v>
      </c>
      <c r="G24" s="1">
        <f t="shared" si="2"/>
        <v>-0.23191148850533322</v>
      </c>
    </row>
    <row r="25" spans="4:7" x14ac:dyDescent="0.35">
      <c r="D25" s="1">
        <v>0.3</v>
      </c>
      <c r="E25" s="1">
        <f t="shared" si="0"/>
        <v>0.3</v>
      </c>
      <c r="F25" s="1">
        <f t="shared" si="1"/>
        <v>0.40254832392028667</v>
      </c>
      <c r="G25" s="1">
        <f t="shared" si="2"/>
        <v>-0.31717306516170568</v>
      </c>
    </row>
    <row r="26" spans="4:7" x14ac:dyDescent="0.35">
      <c r="D26" s="1">
        <v>0.4</v>
      </c>
      <c r="E26" s="1">
        <f t="shared" si="0"/>
        <v>0.4</v>
      </c>
      <c r="F26" s="1">
        <f t="shared" si="1"/>
        <v>0.36742055433786119</v>
      </c>
      <c r="G26" s="1">
        <f t="shared" si="2"/>
        <v>-0.38197186342054884</v>
      </c>
    </row>
    <row r="27" spans="4:7" x14ac:dyDescent="0.35">
      <c r="D27" s="1">
        <v>0.5</v>
      </c>
      <c r="E27" s="1">
        <f t="shared" si="0"/>
        <v>0.5</v>
      </c>
      <c r="F27" s="1">
        <f t="shared" si="1"/>
        <v>0.32683604384942788</v>
      </c>
      <c r="G27" s="1">
        <f t="shared" si="2"/>
        <v>-0.42630788328186253</v>
      </c>
    </row>
    <row r="28" spans="4:7" x14ac:dyDescent="0.35">
      <c r="D28" s="1">
        <v>0.6</v>
      </c>
      <c r="E28" s="1">
        <f t="shared" si="0"/>
        <v>0.6</v>
      </c>
      <c r="F28" s="1">
        <f t="shared" si="1"/>
        <v>0.2828410702947397</v>
      </c>
      <c r="G28" s="1">
        <f t="shared" si="2"/>
        <v>-0.45018112474564675</v>
      </c>
    </row>
    <row r="29" spans="4:7" x14ac:dyDescent="0.35">
      <c r="D29" s="1">
        <v>0.7</v>
      </c>
      <c r="E29" s="1">
        <f t="shared" si="0"/>
        <v>0.7</v>
      </c>
      <c r="F29" s="1">
        <f t="shared" si="1"/>
        <v>0.23748191151354953</v>
      </c>
      <c r="G29" s="1">
        <f t="shared" si="2"/>
        <v>-0.45359158781190173</v>
      </c>
    </row>
    <row r="30" spans="4:7" x14ac:dyDescent="0.35">
      <c r="D30" s="1">
        <v>0.8</v>
      </c>
      <c r="E30" s="1">
        <f t="shared" si="0"/>
        <v>0.8</v>
      </c>
      <c r="F30" s="1">
        <f t="shared" si="1"/>
        <v>0.19280484534561029</v>
      </c>
      <c r="G30" s="1">
        <f t="shared" si="2"/>
        <v>-0.43653927248062713</v>
      </c>
    </row>
    <row r="31" spans="4:7" x14ac:dyDescent="0.35">
      <c r="D31" s="1">
        <v>0.9</v>
      </c>
      <c r="E31" s="1">
        <f t="shared" si="0"/>
        <v>0.9</v>
      </c>
      <c r="F31" s="1">
        <f t="shared" si="1"/>
        <v>0.15085614963067506</v>
      </c>
      <c r="G31" s="1">
        <f t="shared" si="2"/>
        <v>-0.39902417875182328</v>
      </c>
    </row>
    <row r="32" spans="4:7" x14ac:dyDescent="0.35">
      <c r="D32" s="1">
        <v>1</v>
      </c>
      <c r="E32" s="1">
        <f t="shared" si="0"/>
        <v>1</v>
      </c>
      <c r="F32" s="1">
        <f t="shared" si="1"/>
        <v>0.11368210220849667</v>
      </c>
      <c r="G32" s="1">
        <f t="shared" si="2"/>
        <v>-0.34104630662549001</v>
      </c>
    </row>
    <row r="33" spans="4:7" x14ac:dyDescent="0.35">
      <c r="D33" s="1">
        <v>1.1000000000000001</v>
      </c>
      <c r="E33" s="1">
        <f t="shared" si="0"/>
        <v>1.1000000000000001</v>
      </c>
      <c r="F33" s="1">
        <f t="shared" si="1"/>
        <v>8.2874252509994042E-2</v>
      </c>
      <c r="G33" s="1">
        <f t="shared" si="2"/>
        <v>-0.27624750836664685</v>
      </c>
    </row>
    <row r="34" spans="4:7" x14ac:dyDescent="0.35">
      <c r="D34" s="1">
        <v>1.2</v>
      </c>
      <c r="E34" s="1">
        <f t="shared" si="0"/>
        <v>1.2</v>
      </c>
      <c r="F34" s="1">
        <f t="shared" si="1"/>
        <v>5.8205236330750303E-2</v>
      </c>
      <c r="G34" s="1">
        <f t="shared" si="2"/>
        <v>-0.21826963624031365</v>
      </c>
    </row>
    <row r="35" spans="4:7" x14ac:dyDescent="0.35">
      <c r="D35" s="1">
        <v>1.3</v>
      </c>
      <c r="E35" s="1">
        <f t="shared" si="0"/>
        <v>1.3</v>
      </c>
      <c r="F35" s="1">
        <f t="shared" si="1"/>
        <v>3.8992961057514347E-2</v>
      </c>
      <c r="G35" s="1">
        <f t="shared" si="2"/>
        <v>-0.16711269024649009</v>
      </c>
    </row>
    <row r="36" spans="4:7" x14ac:dyDescent="0.35">
      <c r="D36" s="1">
        <v>1.4</v>
      </c>
      <c r="E36" s="1">
        <f t="shared" si="0"/>
        <v>1.4</v>
      </c>
      <c r="F36" s="1">
        <f t="shared" si="1"/>
        <v>2.4555334077035289E-2</v>
      </c>
      <c r="G36" s="1">
        <f t="shared" si="2"/>
        <v>-0.12277667038517644</v>
      </c>
    </row>
    <row r="37" spans="4:7" x14ac:dyDescent="0.35">
      <c r="D37" s="1">
        <v>1.5</v>
      </c>
      <c r="E37" s="1">
        <f t="shared" si="0"/>
        <v>1.5</v>
      </c>
      <c r="F37" s="1">
        <f t="shared" si="1"/>
        <v>1.4210262776062084E-2</v>
      </c>
      <c r="G37" s="1">
        <f t="shared" si="2"/>
        <v>-8.5261576656372504E-2</v>
      </c>
    </row>
    <row r="38" spans="4:7" x14ac:dyDescent="0.35">
      <c r="D38" s="1">
        <v>1.6</v>
      </c>
      <c r="E38" s="1">
        <f t="shared" si="0"/>
        <v>1.6</v>
      </c>
      <c r="F38" s="1">
        <f t="shared" si="1"/>
        <v>7.2756545413437818E-3</v>
      </c>
      <c r="G38" s="1">
        <f t="shared" si="2"/>
        <v>-5.4567409060078377E-2</v>
      </c>
    </row>
    <row r="39" spans="4:7" x14ac:dyDescent="0.35">
      <c r="D39" s="1">
        <v>1.7</v>
      </c>
      <c r="E39" s="1">
        <f t="shared" si="0"/>
        <v>1.7</v>
      </c>
      <c r="F39" s="1">
        <f t="shared" si="1"/>
        <v>3.0694167596294112E-3</v>
      </c>
      <c r="G39" s="1">
        <f t="shared" si="2"/>
        <v>-3.0694167596294109E-2</v>
      </c>
    </row>
    <row r="40" spans="4:7" x14ac:dyDescent="0.35">
      <c r="D40" s="1">
        <v>1.8</v>
      </c>
      <c r="E40" s="1">
        <f t="shared" si="0"/>
        <v>1.8</v>
      </c>
      <c r="F40" s="1">
        <f t="shared" si="1"/>
        <v>9.0945681766797272E-4</v>
      </c>
      <c r="G40" s="1">
        <f t="shared" si="2"/>
        <v>-1.3641852265019594E-2</v>
      </c>
    </row>
    <row r="41" spans="4:7" x14ac:dyDescent="0.35">
      <c r="D41" s="1">
        <v>1.9</v>
      </c>
      <c r="E41" s="1">
        <f t="shared" si="0"/>
        <v>1.9</v>
      </c>
      <c r="F41" s="1">
        <f t="shared" si="1"/>
        <v>1.1368210220849697E-4</v>
      </c>
      <c r="G41" s="1">
        <f t="shared" si="2"/>
        <v>-3.4104630662549059E-3</v>
      </c>
    </row>
    <row r="42" spans="4:7" x14ac:dyDescent="0.35">
      <c r="D42" s="1">
        <v>2</v>
      </c>
      <c r="E42" s="1">
        <f t="shared" si="0"/>
        <v>2</v>
      </c>
      <c r="F42" s="1">
        <f t="shared" si="1"/>
        <v>0</v>
      </c>
      <c r="G42" s="1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C2D-D916-485E-AA20-B22D6C0178BB}">
  <dimension ref="A5:H18"/>
  <sheetViews>
    <sheetView workbookViewId="0">
      <selection activeCell="H14" sqref="H14"/>
    </sheetView>
  </sheetViews>
  <sheetFormatPr defaultRowHeight="14.5" x14ac:dyDescent="0.35"/>
  <sheetData>
    <row r="5" spans="1:6" x14ac:dyDescent="0.35">
      <c r="A5" t="s">
        <v>6</v>
      </c>
    </row>
    <row r="6" spans="1:6" x14ac:dyDescent="0.35">
      <c r="A6">
        <v>100</v>
      </c>
      <c r="B6">
        <v>-40</v>
      </c>
      <c r="C6">
        <v>0</v>
      </c>
      <c r="E6" t="s">
        <v>7</v>
      </c>
      <c r="F6">
        <f>A6+B7+C8</f>
        <v>120</v>
      </c>
    </row>
    <row r="7" spans="1:6" x14ac:dyDescent="0.35">
      <c r="A7">
        <v>-40</v>
      </c>
      <c r="B7">
        <v>160</v>
      </c>
      <c r="C7">
        <v>120</v>
      </c>
      <c r="E7" t="s">
        <v>8</v>
      </c>
      <c r="F7">
        <f>(A6*B7+B7*C8+C8*A6-B6*A7-C6*A8-C7*B8)</f>
        <v>-36400</v>
      </c>
    </row>
    <row r="8" spans="1:6" x14ac:dyDescent="0.35">
      <c r="A8">
        <v>0</v>
      </c>
      <c r="B8">
        <v>120</v>
      </c>
      <c r="C8">
        <v>-140</v>
      </c>
      <c r="E8" t="s">
        <v>9</v>
      </c>
      <c r="F8">
        <f>A6*B7*C8+B6*C7*A8+C6*A7*B8-C6*B7*A8-B6*A7*C8-A6*C7*B8</f>
        <v>-3456000</v>
      </c>
    </row>
    <row r="10" spans="1:6" x14ac:dyDescent="0.35">
      <c r="A10" t="s">
        <v>10</v>
      </c>
      <c r="B10">
        <f>(A6+B7+C8)/3</f>
        <v>40</v>
      </c>
    </row>
    <row r="11" spans="1:6" x14ac:dyDescent="0.35">
      <c r="A11">
        <f>B10</f>
        <v>40</v>
      </c>
      <c r="B11">
        <v>0</v>
      </c>
      <c r="C11">
        <v>0</v>
      </c>
    </row>
    <row r="12" spans="1:6" x14ac:dyDescent="0.35">
      <c r="A12">
        <v>0</v>
      </c>
      <c r="B12">
        <f>B10</f>
        <v>40</v>
      </c>
      <c r="C12">
        <v>0</v>
      </c>
    </row>
    <row r="13" spans="1:6" x14ac:dyDescent="0.35">
      <c r="A13">
        <v>0</v>
      </c>
      <c r="B13">
        <v>0</v>
      </c>
      <c r="C13">
        <f>B10</f>
        <v>40</v>
      </c>
    </row>
    <row r="15" spans="1:6" x14ac:dyDescent="0.35">
      <c r="A15" t="s">
        <v>11</v>
      </c>
    </row>
    <row r="16" spans="1:6" x14ac:dyDescent="0.35">
      <c r="A16">
        <f t="shared" ref="A16:C18" si="0">A6-A11</f>
        <v>60</v>
      </c>
      <c r="B16">
        <f t="shared" si="0"/>
        <v>-40</v>
      </c>
      <c r="C16">
        <f t="shared" si="0"/>
        <v>0</v>
      </c>
      <c r="E16" t="s">
        <v>12</v>
      </c>
      <c r="F16">
        <f>A16+B17+C18</f>
        <v>0</v>
      </c>
    </row>
    <row r="17" spans="1:8" x14ac:dyDescent="0.35">
      <c r="A17">
        <f t="shared" si="0"/>
        <v>-40</v>
      </c>
      <c r="B17">
        <f t="shared" si="0"/>
        <v>120</v>
      </c>
      <c r="C17">
        <f t="shared" si="0"/>
        <v>120</v>
      </c>
      <c r="E17" t="s">
        <v>13</v>
      </c>
      <c r="F17">
        <f>-(A16*B17+B17*C18+C18*A16-B16*A17-C16*A18-C17*B18)</f>
        <v>41200</v>
      </c>
      <c r="G17">
        <f>(F6*F6-3*F7)/3</f>
        <v>41200</v>
      </c>
      <c r="H17">
        <f>0.5*SUMPRODUCT(A16:C18,A16:C18)</f>
        <v>41200</v>
      </c>
    </row>
    <row r="18" spans="1:8" x14ac:dyDescent="0.35">
      <c r="A18">
        <f t="shared" si="0"/>
        <v>0</v>
      </c>
      <c r="B18">
        <f t="shared" si="0"/>
        <v>120</v>
      </c>
      <c r="C18">
        <f t="shared" si="0"/>
        <v>-180</v>
      </c>
      <c r="E18" t="s">
        <v>14</v>
      </c>
      <c r="F18">
        <f>A16*B17*C18+B16*C17*A18+C16*A17*B18-C16*B17*A18-B16*A17*C18-A16*C17*B18</f>
        <v>-1872000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0DA0-2AF0-4271-897C-A22625348E11}">
  <dimension ref="A1:T204"/>
  <sheetViews>
    <sheetView tabSelected="1" workbookViewId="0">
      <selection activeCell="E17" sqref="E17"/>
    </sheetView>
  </sheetViews>
  <sheetFormatPr defaultRowHeight="14.5" x14ac:dyDescent="0.35"/>
  <cols>
    <col min="10" max="12" width="9.6328125" customWidth="1"/>
    <col min="13" max="13" width="5.08984375" customWidth="1"/>
    <col min="14" max="16" width="9.6328125" customWidth="1"/>
  </cols>
  <sheetData>
    <row r="1" spans="1:20" x14ac:dyDescent="0.35">
      <c r="A1" t="s">
        <v>42</v>
      </c>
      <c r="B1" s="5">
        <v>1850</v>
      </c>
      <c r="E1" t="s">
        <v>45</v>
      </c>
      <c r="F1" t="s">
        <v>46</v>
      </c>
      <c r="G1" t="s">
        <v>38</v>
      </c>
      <c r="H1" t="s">
        <v>37</v>
      </c>
      <c r="J1" t="s">
        <v>15</v>
      </c>
      <c r="K1" s="5">
        <v>5</v>
      </c>
      <c r="M1" t="s">
        <v>21</v>
      </c>
      <c r="N1" s="4">
        <f>TAN(RADIANS(K2))/(SQRT(9+12*(TAN(RADIANS(K2)))^2))</f>
        <v>0.13685771015527778</v>
      </c>
      <c r="S1" s="2" t="s">
        <v>18</v>
      </c>
      <c r="T1" t="s">
        <v>19</v>
      </c>
    </row>
    <row r="2" spans="1:20" x14ac:dyDescent="0.35">
      <c r="E2" s="5">
        <v>3</v>
      </c>
      <c r="F2" s="5">
        <v>5</v>
      </c>
      <c r="G2" s="5">
        <v>0.01</v>
      </c>
      <c r="H2" s="5">
        <v>0.01</v>
      </c>
      <c r="J2" t="s">
        <v>16</v>
      </c>
      <c r="K2" s="5">
        <v>25</v>
      </c>
      <c r="M2" t="s">
        <v>22</v>
      </c>
      <c r="N2" s="4">
        <f>3*K1/(SQRT(9+12*(TAN(RADIANS(K2)))^2))</f>
        <v>4.4023845982962682</v>
      </c>
      <c r="S2">
        <f>-N2/N1</f>
        <v>-32.167603807643381</v>
      </c>
      <c r="T2" s="4">
        <f>S2*$N$1+$N$2</f>
        <v>0</v>
      </c>
    </row>
    <row r="3" spans="1:20" x14ac:dyDescent="0.35">
      <c r="E3" s="5">
        <v>2</v>
      </c>
      <c r="F3" s="5">
        <v>5</v>
      </c>
      <c r="G3" s="5">
        <v>0.02</v>
      </c>
      <c r="J3" t="s">
        <v>30</v>
      </c>
      <c r="K3" s="8">
        <v>1800000</v>
      </c>
      <c r="M3" t="s">
        <v>32</v>
      </c>
      <c r="N3" s="9">
        <f>K3/(2*(1+K4))</f>
        <v>750000</v>
      </c>
      <c r="S3">
        <f>S2+1</f>
        <v>-31.167603807643381</v>
      </c>
      <c r="T3" s="4">
        <f t="shared" ref="T3:T66" si="0">S3*$N$1+$N$2</f>
        <v>0.1368577101552777</v>
      </c>
    </row>
    <row r="4" spans="1:20" x14ac:dyDescent="0.35">
      <c r="E4" s="5">
        <v>1</v>
      </c>
      <c r="F4" s="5">
        <v>5</v>
      </c>
      <c r="G4" s="5">
        <v>-1.4999999999999999E-2</v>
      </c>
      <c r="J4" t="s">
        <v>31</v>
      </c>
      <c r="K4" s="5">
        <v>0.2</v>
      </c>
      <c r="M4" t="s">
        <v>33</v>
      </c>
      <c r="N4" s="9">
        <f>K3/(3*(1-2*K4))</f>
        <v>1000000.0000000001</v>
      </c>
      <c r="S4">
        <f t="shared" ref="S4:S67" si="1">S3+1</f>
        <v>-30.167603807643381</v>
      </c>
      <c r="T4" s="4">
        <f t="shared" si="0"/>
        <v>0.2737154203105554</v>
      </c>
    </row>
    <row r="5" spans="1:20" x14ac:dyDescent="0.35">
      <c r="S5">
        <f t="shared" si="1"/>
        <v>-29.167603807643381</v>
      </c>
      <c r="T5" s="4">
        <f t="shared" si="0"/>
        <v>0.41057313046583355</v>
      </c>
    </row>
    <row r="6" spans="1:20" ht="15" thickBot="1" x14ac:dyDescent="0.4">
      <c r="E6" t="s">
        <v>44</v>
      </c>
      <c r="F6" t="s">
        <v>43</v>
      </c>
      <c r="G6" t="s">
        <v>39</v>
      </c>
      <c r="H6" t="s">
        <v>40</v>
      </c>
      <c r="J6" t="s">
        <v>6</v>
      </c>
      <c r="N6" t="s">
        <v>29</v>
      </c>
      <c r="S6">
        <f t="shared" si="1"/>
        <v>-28.167603807643381</v>
      </c>
      <c r="T6" s="4">
        <f t="shared" si="0"/>
        <v>0.54743084062111125</v>
      </c>
    </row>
    <row r="7" spans="1:20" x14ac:dyDescent="0.35">
      <c r="E7">
        <f>E2+G2*$H$2</f>
        <v>3.0001000000000002</v>
      </c>
      <c r="F7">
        <f>F2+E7*$H$2</f>
        <v>5.0300010000000004</v>
      </c>
      <c r="G7">
        <f>E7-E2</f>
        <v>1.0000000000021103E-4</v>
      </c>
      <c r="H7">
        <f>F7-F2</f>
        <v>3.0001000000000388E-2</v>
      </c>
      <c r="J7" s="23">
        <f>E17</f>
        <v>10.722534602547793</v>
      </c>
      <c r="K7" s="24">
        <f>F17</f>
        <v>0</v>
      </c>
      <c r="L7" s="25">
        <f>G17</f>
        <v>0</v>
      </c>
      <c r="N7" s="10">
        <f>E12</f>
        <v>3.3332222259327936E-3</v>
      </c>
      <c r="O7" s="10">
        <f>0.5*(F12+E13)</f>
        <v>5.8329722509281867E-3</v>
      </c>
      <c r="P7" s="10">
        <f>0.5*(G12+E14)</f>
        <v>2.5008334430833756E-3</v>
      </c>
      <c r="S7">
        <f t="shared" si="1"/>
        <v>-27.167603807643381</v>
      </c>
      <c r="T7" s="4">
        <f t="shared" si="0"/>
        <v>0.68428855077638939</v>
      </c>
    </row>
    <row r="8" spans="1:20" x14ac:dyDescent="0.35">
      <c r="E8">
        <f>E3+G3*$H$2</f>
        <v>2.0002</v>
      </c>
      <c r="F8">
        <f>F3+E8*$H$2</f>
        <v>5.0200019999999999</v>
      </c>
      <c r="G8">
        <f t="shared" ref="G8:H9" si="2">E8-E3</f>
        <v>1.9999999999997797E-4</v>
      </c>
      <c r="H8">
        <f t="shared" si="2"/>
        <v>2.0001999999999853E-2</v>
      </c>
      <c r="J8" s="26">
        <f>K7</f>
        <v>0</v>
      </c>
      <c r="K8" s="27">
        <f>F18</f>
        <v>10.722534602547791</v>
      </c>
      <c r="L8" s="28">
        <f>G18</f>
        <v>0</v>
      </c>
      <c r="N8">
        <f t="shared" ref="N8:N9" si="3">O7</f>
        <v>5.8329722509281867E-3</v>
      </c>
      <c r="O8" s="10">
        <f>F13</f>
        <v>9.9990000999889729E-3</v>
      </c>
      <c r="P8" s="10">
        <f>0.5*(G13+F14)</f>
        <v>6.2518751875367679E-3</v>
      </c>
      <c r="S8">
        <f t="shared" si="1"/>
        <v>-26.167603807643381</v>
      </c>
      <c r="T8" s="4">
        <f t="shared" si="0"/>
        <v>0.82114626093166709</v>
      </c>
    </row>
    <row r="9" spans="1:20" ht="15" thickBot="1" x14ac:dyDescent="0.4">
      <c r="E9">
        <f>E4+G4*$H$2</f>
        <v>0.99985000000000002</v>
      </c>
      <c r="F9">
        <f>F4+E9*$H$2</f>
        <v>5.0099985</v>
      </c>
      <c r="G9">
        <f t="shared" si="2"/>
        <v>-1.4999999999998348E-4</v>
      </c>
      <c r="H9">
        <f t="shared" si="2"/>
        <v>9.9985000000000213E-3</v>
      </c>
      <c r="J9" s="29">
        <f>L7</f>
        <v>0</v>
      </c>
      <c r="K9" s="30">
        <f>L8</f>
        <v>0</v>
      </c>
      <c r="L9" s="31">
        <f>G19</f>
        <v>10.722534602547791</v>
      </c>
      <c r="N9">
        <f t="shared" si="3"/>
        <v>9.9990000999889729E-3</v>
      </c>
      <c r="O9">
        <f>P8</f>
        <v>6.2518751875367679E-3</v>
      </c>
      <c r="P9" s="10">
        <f>G14</f>
        <v>-1.5002250337548949E-2</v>
      </c>
      <c r="S9">
        <f t="shared" si="1"/>
        <v>-25.167603807643381</v>
      </c>
      <c r="T9" s="4">
        <f t="shared" si="0"/>
        <v>0.95800397108694479</v>
      </c>
    </row>
    <row r="10" spans="1:20" x14ac:dyDescent="0.35">
      <c r="S10">
        <f t="shared" si="1"/>
        <v>-24.167603807643381</v>
      </c>
      <c r="T10" s="4">
        <f t="shared" si="0"/>
        <v>1.0948616812422225</v>
      </c>
    </row>
    <row r="11" spans="1:20" x14ac:dyDescent="0.35">
      <c r="E11" t="s">
        <v>36</v>
      </c>
      <c r="J11" t="s">
        <v>10</v>
      </c>
      <c r="K11">
        <f>(J7+K8+L9)/3</f>
        <v>10.722534602547791</v>
      </c>
      <c r="N11" t="s">
        <v>34</v>
      </c>
      <c r="O11">
        <f>(N7+O8+P9)/3</f>
        <v>-5.5667600387572741E-4</v>
      </c>
      <c r="S11">
        <f t="shared" si="1"/>
        <v>-23.167603807643381</v>
      </c>
      <c r="T11" s="4">
        <f t="shared" si="0"/>
        <v>1.2317193913975002</v>
      </c>
    </row>
    <row r="12" spans="1:20" x14ac:dyDescent="0.35">
      <c r="E12">
        <f>G7/H7</f>
        <v>3.3332222259327936E-3</v>
      </c>
      <c r="F12">
        <f>G7/H8</f>
        <v>4.9995000500055878E-3</v>
      </c>
      <c r="G12">
        <f>G7/H9</f>
        <v>1.0001500225054839E-2</v>
      </c>
      <c r="N12" t="s">
        <v>35</v>
      </c>
      <c r="O12">
        <f>SUMPRODUCT(J14:L16,N7:P9)</f>
        <v>0</v>
      </c>
      <c r="S12">
        <f t="shared" si="1"/>
        <v>-22.167603807643381</v>
      </c>
      <c r="T12" s="4">
        <f t="shared" si="0"/>
        <v>1.3685771015527779</v>
      </c>
    </row>
    <row r="13" spans="1:20" x14ac:dyDescent="0.35">
      <c r="E13">
        <f>G8/H7</f>
        <v>6.6664444518507848E-3</v>
      </c>
      <c r="F13">
        <f>G8/H8</f>
        <v>9.9990000999889729E-3</v>
      </c>
      <c r="G13">
        <f>G8/H9</f>
        <v>2.0003000450065266E-2</v>
      </c>
      <c r="J13" t="s">
        <v>17</v>
      </c>
      <c r="N13" t="s">
        <v>28</v>
      </c>
      <c r="O13" s="10" t="e">
        <f>(3*N1*O11+(N3/K19)*O12)/N3</f>
        <v>#DIV/0!</v>
      </c>
      <c r="S13">
        <f t="shared" si="1"/>
        <v>-21.167603807643381</v>
      </c>
      <c r="T13" s="4">
        <f t="shared" si="0"/>
        <v>1.505434811708056</v>
      </c>
    </row>
    <row r="14" spans="1:20" x14ac:dyDescent="0.35">
      <c r="E14">
        <f>G9/H7</f>
        <v>-4.9998333388880881E-3</v>
      </c>
      <c r="F14">
        <f>G9/H8</f>
        <v>-7.4992500749917297E-3</v>
      </c>
      <c r="G14">
        <f>G9/H9</f>
        <v>-1.5002250337548949E-2</v>
      </c>
      <c r="J14">
        <f>J7-K11</f>
        <v>0</v>
      </c>
      <c r="K14">
        <f>K7</f>
        <v>0</v>
      </c>
      <c r="L14">
        <f>L7</f>
        <v>0</v>
      </c>
      <c r="S14">
        <f t="shared" si="1"/>
        <v>-20.167603807643381</v>
      </c>
      <c r="T14" s="4">
        <f t="shared" si="0"/>
        <v>1.6422925218633337</v>
      </c>
    </row>
    <row r="15" spans="1:20" x14ac:dyDescent="0.35">
      <c r="J15">
        <f>J8</f>
        <v>0</v>
      </c>
      <c r="K15">
        <f>K8-K11</f>
        <v>0</v>
      </c>
      <c r="L15">
        <f>L8</f>
        <v>0</v>
      </c>
      <c r="N15" t="s">
        <v>41</v>
      </c>
      <c r="O15" s="9" t="e">
        <f>$O$13*$N$3/$K$19</f>
        <v>#DIV/0!</v>
      </c>
      <c r="S15">
        <f t="shared" si="1"/>
        <v>-19.167603807643381</v>
      </c>
      <c r="T15" s="4">
        <f t="shared" si="0"/>
        <v>1.7791502320186114</v>
      </c>
    </row>
    <row r="16" spans="1:20" ht="15" thickBot="1" x14ac:dyDescent="0.4">
      <c r="E16" t="s">
        <v>6</v>
      </c>
      <c r="J16">
        <f>J9</f>
        <v>0</v>
      </c>
      <c r="K16">
        <f>K9</f>
        <v>0</v>
      </c>
      <c r="L16">
        <f>L9-K11</f>
        <v>0</v>
      </c>
      <c r="N16" s="13" t="e">
        <f>$O$13*$N$3/$K$19/J14</f>
        <v>#DIV/0!</v>
      </c>
      <c r="O16" s="13" t="e">
        <f>$O$13*$N$3/$K$19/K14</f>
        <v>#DIV/0!</v>
      </c>
      <c r="P16" s="13" t="e">
        <f>$O$13*$N$3/$K$19/L14</f>
        <v>#DIV/0!</v>
      </c>
      <c r="S16">
        <f t="shared" si="1"/>
        <v>-18.167603807643381</v>
      </c>
      <c r="T16" s="4">
        <f t="shared" si="0"/>
        <v>1.9160079421738891</v>
      </c>
    </row>
    <row r="17" spans="5:20" x14ac:dyDescent="0.35">
      <c r="E17" s="17">
        <v>10.722534602547793</v>
      </c>
      <c r="F17" s="18">
        <v>0</v>
      </c>
      <c r="G17" s="19">
        <v>0</v>
      </c>
      <c r="N17" s="9" t="e">
        <f>O16</f>
        <v>#DIV/0!</v>
      </c>
      <c r="O17" s="13" t="e">
        <f>$O$13*$N$3/$K$19/K15</f>
        <v>#DIV/0!</v>
      </c>
      <c r="P17" s="13" t="e">
        <f>$O$13*$N$3/$K$19/L15</f>
        <v>#DIV/0!</v>
      </c>
      <c r="S17">
        <f t="shared" si="1"/>
        <v>-17.167603807643381</v>
      </c>
      <c r="T17" s="4">
        <f t="shared" si="0"/>
        <v>2.0528656523291668</v>
      </c>
    </row>
    <row r="18" spans="5:20" x14ac:dyDescent="0.35">
      <c r="E18" s="14">
        <v>0</v>
      </c>
      <c r="F18" s="20">
        <v>10.722534602547791</v>
      </c>
      <c r="G18" s="21">
        <v>0</v>
      </c>
      <c r="J18" s="2" t="s">
        <v>18</v>
      </c>
      <c r="K18">
        <f>-(J7+K8+L9)</f>
        <v>-32.167603807643374</v>
      </c>
      <c r="N18" s="9" t="e">
        <f>P16</f>
        <v>#DIV/0!</v>
      </c>
      <c r="O18" s="9" t="e">
        <f>P17</f>
        <v>#DIV/0!</v>
      </c>
      <c r="P18" s="13" t="e">
        <f>$O$13*$N$3/$K$19/L16</f>
        <v>#DIV/0!</v>
      </c>
      <c r="S18">
        <f t="shared" si="1"/>
        <v>-16.167603807643381</v>
      </c>
      <c r="T18" s="4">
        <f t="shared" si="0"/>
        <v>2.189723362484445</v>
      </c>
    </row>
    <row r="19" spans="5:20" ht="15" thickBot="1" x14ac:dyDescent="0.4">
      <c r="E19" s="15">
        <v>0</v>
      </c>
      <c r="F19" s="16">
        <v>0</v>
      </c>
      <c r="G19" s="22">
        <v>10.722534602547791</v>
      </c>
      <c r="J19" t="s">
        <v>19</v>
      </c>
      <c r="K19" s="3">
        <f>SQRT(0.5*SUMPRODUCT(J14:L16,J14:L16))</f>
        <v>0</v>
      </c>
      <c r="N19" s="10"/>
      <c r="O19" s="10"/>
      <c r="P19" s="10"/>
      <c r="S19">
        <f t="shared" si="1"/>
        <v>-15.167603807643381</v>
      </c>
      <c r="T19" s="4">
        <f t="shared" si="0"/>
        <v>2.3265810726397227</v>
      </c>
    </row>
    <row r="20" spans="5:20" x14ac:dyDescent="0.35">
      <c r="S20">
        <f t="shared" si="1"/>
        <v>-14.167603807643381</v>
      </c>
      <c r="T20" s="4">
        <f t="shared" si="0"/>
        <v>2.4634387827950004</v>
      </c>
    </row>
    <row r="21" spans="5:20" x14ac:dyDescent="0.35">
      <c r="J21" s="11" t="s">
        <v>20</v>
      </c>
      <c r="K21" s="12">
        <f>K19-$N$1*K18-$N$2</f>
        <v>0</v>
      </c>
      <c r="S21">
        <f t="shared" si="1"/>
        <v>-13.167603807643381</v>
      </c>
      <c r="T21" s="4">
        <f t="shared" si="0"/>
        <v>2.6002964929502781</v>
      </c>
    </row>
    <row r="22" spans="5:20" x14ac:dyDescent="0.35">
      <c r="S22">
        <f t="shared" si="1"/>
        <v>-12.167603807643381</v>
      </c>
      <c r="T22" s="4">
        <f t="shared" si="0"/>
        <v>2.7371542031055558</v>
      </c>
    </row>
    <row r="23" spans="5:20" x14ac:dyDescent="0.35">
      <c r="J23" t="s">
        <v>23</v>
      </c>
      <c r="K23" s="6">
        <f>IF(K18*$N$1+$N$2&lt;0,1,0)</f>
        <v>0</v>
      </c>
      <c r="N23" t="s">
        <v>24</v>
      </c>
      <c r="O23" s="6">
        <f>IF(K18*$N$1+$N$2&lt;$K$19,1,0)</f>
        <v>0</v>
      </c>
      <c r="S23">
        <f t="shared" si="1"/>
        <v>-11.167603807643381</v>
      </c>
      <c r="T23" s="4">
        <f t="shared" si="0"/>
        <v>2.8740119132608335</v>
      </c>
    </row>
    <row r="24" spans="5:20" x14ac:dyDescent="0.35">
      <c r="N24" t="s">
        <v>27</v>
      </c>
      <c r="O24" s="4" t="e">
        <f>(K18*N1+N2)/K19</f>
        <v>#DIV/0!</v>
      </c>
      <c r="S24">
        <f t="shared" si="1"/>
        <v>-10.167603807643381</v>
      </c>
      <c r="T24" s="4">
        <f t="shared" si="0"/>
        <v>3.0108696234161112</v>
      </c>
    </row>
    <row r="25" spans="5:20" x14ac:dyDescent="0.35">
      <c r="J25" t="s">
        <v>25</v>
      </c>
      <c r="N25" t="s">
        <v>26</v>
      </c>
      <c r="S25">
        <f t="shared" si="1"/>
        <v>-9.1676038076433812</v>
      </c>
      <c r="T25" s="4">
        <f t="shared" si="0"/>
        <v>3.1477273335713893</v>
      </c>
    </row>
    <row r="26" spans="5:20" x14ac:dyDescent="0.35">
      <c r="J26" s="32">
        <f>J7-(-$K$18-$N$2/$N$1)/3</f>
        <v>10.722534602547794</v>
      </c>
      <c r="K26" s="32">
        <f t="shared" ref="K26:L26" si="4">K7</f>
        <v>0</v>
      </c>
      <c r="L26" s="32">
        <f t="shared" si="4"/>
        <v>0</v>
      </c>
      <c r="N26" s="32" t="e">
        <f>$O$24*J14-$K$18/3</f>
        <v>#DIV/0!</v>
      </c>
      <c r="O26" s="32" t="e">
        <f>$O$24*K7</f>
        <v>#DIV/0!</v>
      </c>
      <c r="P26" s="32" t="e">
        <f>$O$24*L7</f>
        <v>#DIV/0!</v>
      </c>
      <c r="S26">
        <f t="shared" si="1"/>
        <v>-8.1676038076433812</v>
      </c>
      <c r="T26" s="4">
        <f t="shared" si="0"/>
        <v>3.284585043726667</v>
      </c>
    </row>
    <row r="27" spans="5:20" x14ac:dyDescent="0.35">
      <c r="J27" s="10">
        <f>K26</f>
        <v>0</v>
      </c>
      <c r="K27" s="32">
        <f>K8-(-$K$18-$N$2/$N$1)/3</f>
        <v>10.722534602547793</v>
      </c>
      <c r="L27" s="32">
        <f t="shared" ref="L27" si="5">L8</f>
        <v>0</v>
      </c>
      <c r="N27" s="10" t="e">
        <f>O26</f>
        <v>#DIV/0!</v>
      </c>
      <c r="O27" s="32" t="e">
        <f>$O$24*K15-$K$18/3</f>
        <v>#DIV/0!</v>
      </c>
      <c r="P27" s="32" t="e">
        <f>$O$24*L8</f>
        <v>#DIV/0!</v>
      </c>
      <c r="S27">
        <f t="shared" si="1"/>
        <v>-7.1676038076433812</v>
      </c>
      <c r="T27" s="4">
        <f t="shared" si="0"/>
        <v>3.4214427538819447</v>
      </c>
    </row>
    <row r="28" spans="5:20" x14ac:dyDescent="0.35">
      <c r="J28" s="10">
        <f>L26</f>
        <v>0</v>
      </c>
      <c r="K28" s="10">
        <f>L27</f>
        <v>0</v>
      </c>
      <c r="L28" s="32">
        <f>L9-(-$K$18-$N$2/$N$1)/3</f>
        <v>10.722534602547793</v>
      </c>
      <c r="N28" s="10" t="e">
        <f>P26</f>
        <v>#DIV/0!</v>
      </c>
      <c r="O28" s="10" t="e">
        <f>P27</f>
        <v>#DIV/0!</v>
      </c>
      <c r="P28" s="32" t="e">
        <f>$O$24*L16-$K$18/3</f>
        <v>#DIV/0!</v>
      </c>
      <c r="S28">
        <f t="shared" si="1"/>
        <v>-6.1676038076433812</v>
      </c>
      <c r="T28" s="4">
        <f t="shared" si="0"/>
        <v>3.5583004640372229</v>
      </c>
    </row>
    <row r="29" spans="5:20" x14ac:dyDescent="0.35">
      <c r="S29">
        <f t="shared" si="1"/>
        <v>-5.1676038076433812</v>
      </c>
      <c r="T29" s="4">
        <f t="shared" si="0"/>
        <v>3.6951581741925006</v>
      </c>
    </row>
    <row r="30" spans="5:20" x14ac:dyDescent="0.35">
      <c r="J30" t="s">
        <v>10</v>
      </c>
      <c r="K30">
        <f>(J26+K27+L28)/3</f>
        <v>10.722534602547791</v>
      </c>
      <c r="N30" t="s">
        <v>10</v>
      </c>
      <c r="O30" t="e">
        <f>(N26+O27+P28)/3</f>
        <v>#DIV/0!</v>
      </c>
      <c r="S30">
        <f t="shared" si="1"/>
        <v>-4.1676038076433812</v>
      </c>
      <c r="T30" s="4">
        <f t="shared" si="0"/>
        <v>3.8320158843477783</v>
      </c>
    </row>
    <row r="31" spans="5:20" x14ac:dyDescent="0.35">
      <c r="S31">
        <f t="shared" si="1"/>
        <v>-3.1676038076433812</v>
      </c>
      <c r="T31" s="4">
        <f t="shared" si="0"/>
        <v>3.968873594503056</v>
      </c>
    </row>
    <row r="32" spans="5:20" x14ac:dyDescent="0.35">
      <c r="J32" t="s">
        <v>17</v>
      </c>
      <c r="N32" t="s">
        <v>17</v>
      </c>
      <c r="S32">
        <f t="shared" si="1"/>
        <v>-2.1676038076433812</v>
      </c>
      <c r="T32" s="4">
        <f t="shared" si="0"/>
        <v>4.1057313046583337</v>
      </c>
    </row>
    <row r="33" spans="10:20" x14ac:dyDescent="0.35">
      <c r="J33">
        <f>J26-K30</f>
        <v>0</v>
      </c>
      <c r="K33">
        <f>K26</f>
        <v>0</v>
      </c>
      <c r="L33">
        <f>L26</f>
        <v>0</v>
      </c>
      <c r="N33" t="e">
        <f>N26-O30</f>
        <v>#DIV/0!</v>
      </c>
      <c r="O33" t="e">
        <f>O26</f>
        <v>#DIV/0!</v>
      </c>
      <c r="P33" t="e">
        <f>P26</f>
        <v>#DIV/0!</v>
      </c>
      <c r="S33">
        <f t="shared" si="1"/>
        <v>-1.1676038076433812</v>
      </c>
      <c r="T33" s="4">
        <f t="shared" si="0"/>
        <v>4.2425890148136114</v>
      </c>
    </row>
    <row r="34" spans="10:20" x14ac:dyDescent="0.35">
      <c r="J34">
        <f>J27</f>
        <v>0</v>
      </c>
      <c r="K34">
        <f>K27-K30</f>
        <v>0</v>
      </c>
      <c r="L34">
        <f>L27</f>
        <v>0</v>
      </c>
      <c r="N34" t="e">
        <f>N27</f>
        <v>#DIV/0!</v>
      </c>
      <c r="O34" t="e">
        <f>O27-O30</f>
        <v>#DIV/0!</v>
      </c>
      <c r="P34" t="e">
        <f>P27</f>
        <v>#DIV/0!</v>
      </c>
      <c r="S34">
        <f t="shared" si="1"/>
        <v>-0.16760380764338123</v>
      </c>
      <c r="T34" s="4">
        <f t="shared" si="0"/>
        <v>4.3794467249688891</v>
      </c>
    </row>
    <row r="35" spans="10:20" x14ac:dyDescent="0.35">
      <c r="J35">
        <f>J28</f>
        <v>0</v>
      </c>
      <c r="K35">
        <f>K28</f>
        <v>0</v>
      </c>
      <c r="L35">
        <f>L28-K30</f>
        <v>0</v>
      </c>
      <c r="N35" t="e">
        <f>N28</f>
        <v>#DIV/0!</v>
      </c>
      <c r="O35" t="e">
        <f>O28</f>
        <v>#DIV/0!</v>
      </c>
      <c r="P35" t="e">
        <f>P28-O30</f>
        <v>#DIV/0!</v>
      </c>
      <c r="S35">
        <f t="shared" si="1"/>
        <v>0.83239619235661877</v>
      </c>
      <c r="T35" s="4">
        <f t="shared" si="0"/>
        <v>4.5163044351241668</v>
      </c>
    </row>
    <row r="36" spans="10:20" x14ac:dyDescent="0.35">
      <c r="S36">
        <f t="shared" si="1"/>
        <v>1.8323961923566188</v>
      </c>
      <c r="T36" s="4">
        <f t="shared" si="0"/>
        <v>4.6531621452794454</v>
      </c>
    </row>
    <row r="37" spans="10:20" x14ac:dyDescent="0.35">
      <c r="J37" s="2" t="s">
        <v>18</v>
      </c>
      <c r="K37">
        <f>-(J26+K27+L28)</f>
        <v>-32.167603807643374</v>
      </c>
      <c r="N37" s="2" t="s">
        <v>18</v>
      </c>
      <c r="O37" t="e">
        <f>-(N26+O27+P28)</f>
        <v>#DIV/0!</v>
      </c>
      <c r="S37">
        <f t="shared" si="1"/>
        <v>2.8323961923566188</v>
      </c>
      <c r="T37" s="4">
        <f t="shared" si="0"/>
        <v>4.7900198554347231</v>
      </c>
    </row>
    <row r="38" spans="10:20" x14ac:dyDescent="0.35">
      <c r="J38" t="s">
        <v>19</v>
      </c>
      <c r="K38" s="3">
        <f>SQRT(0.5*SUMPRODUCT(J33:L35,J33:L35))</f>
        <v>0</v>
      </c>
      <c r="N38" t="s">
        <v>19</v>
      </c>
      <c r="O38" s="3" t="e">
        <f>SQRT(0.5*SUMPRODUCT(N33:P35,N33:P35))</f>
        <v>#DIV/0!</v>
      </c>
      <c r="S38">
        <f t="shared" si="1"/>
        <v>3.8323961923566188</v>
      </c>
      <c r="T38" s="4">
        <f t="shared" si="0"/>
        <v>4.9268775655900008</v>
      </c>
    </row>
    <row r="39" spans="10:20" x14ac:dyDescent="0.35">
      <c r="S39">
        <f t="shared" si="1"/>
        <v>4.8323961923566188</v>
      </c>
      <c r="T39" s="4">
        <f t="shared" si="0"/>
        <v>5.0637352757452785</v>
      </c>
    </row>
    <row r="40" spans="10:20" x14ac:dyDescent="0.35">
      <c r="J40" t="s">
        <v>20</v>
      </c>
      <c r="K40" s="7">
        <f>K38-$N$1*K37-$N$2</f>
        <v>0</v>
      </c>
      <c r="N40" t="s">
        <v>20</v>
      </c>
      <c r="O40" s="7" t="e">
        <f>O38-$N$1*O37-$N$2</f>
        <v>#DIV/0!</v>
      </c>
      <c r="S40">
        <f t="shared" si="1"/>
        <v>5.8323961923566188</v>
      </c>
      <c r="T40" s="4">
        <f t="shared" si="0"/>
        <v>5.2005929859005562</v>
      </c>
    </row>
    <row r="41" spans="10:20" x14ac:dyDescent="0.35">
      <c r="S41">
        <f t="shared" si="1"/>
        <v>6.8323961923566188</v>
      </c>
      <c r="T41" s="4">
        <f t="shared" si="0"/>
        <v>5.3374506960558339</v>
      </c>
    </row>
    <row r="42" spans="10:20" x14ac:dyDescent="0.35">
      <c r="J42" t="s">
        <v>23</v>
      </c>
      <c r="K42">
        <f>IF(K37*$N$1+$N$2&lt;0,1,0)</f>
        <v>0</v>
      </c>
      <c r="N42" t="s">
        <v>24</v>
      </c>
      <c r="O42" t="e">
        <f>IF(O37*$N$1+$N$2&lt;$O$38,1,0)</f>
        <v>#DIV/0!</v>
      </c>
      <c r="S42">
        <f t="shared" si="1"/>
        <v>7.8323961923566188</v>
      </c>
      <c r="T42" s="4">
        <f t="shared" si="0"/>
        <v>5.4743084062111116</v>
      </c>
    </row>
    <row r="43" spans="10:20" x14ac:dyDescent="0.35">
      <c r="S43">
        <f t="shared" si="1"/>
        <v>8.8323961923566188</v>
      </c>
      <c r="T43" s="4">
        <f t="shared" si="0"/>
        <v>5.6111661163663893</v>
      </c>
    </row>
    <row r="44" spans="10:20" x14ac:dyDescent="0.35">
      <c r="S44">
        <f t="shared" si="1"/>
        <v>9.8323961923566188</v>
      </c>
      <c r="T44" s="4">
        <f t="shared" si="0"/>
        <v>5.748023826521667</v>
      </c>
    </row>
    <row r="45" spans="10:20" x14ac:dyDescent="0.35">
      <c r="S45">
        <f t="shared" si="1"/>
        <v>10.832396192356619</v>
      </c>
      <c r="T45" s="4">
        <f t="shared" si="0"/>
        <v>5.8848815366769447</v>
      </c>
    </row>
    <row r="46" spans="10:20" x14ac:dyDescent="0.35">
      <c r="S46">
        <f t="shared" si="1"/>
        <v>11.832396192356619</v>
      </c>
      <c r="T46" s="4">
        <f t="shared" si="0"/>
        <v>6.0217392468322224</v>
      </c>
    </row>
    <row r="47" spans="10:20" x14ac:dyDescent="0.35">
      <c r="S47">
        <f t="shared" si="1"/>
        <v>12.832396192356619</v>
      </c>
      <c r="T47" s="4">
        <f t="shared" si="0"/>
        <v>6.1585969569875001</v>
      </c>
    </row>
    <row r="48" spans="10:20" x14ac:dyDescent="0.35">
      <c r="S48">
        <f t="shared" si="1"/>
        <v>13.832396192356619</v>
      </c>
      <c r="T48" s="4">
        <f t="shared" si="0"/>
        <v>6.2954546671427778</v>
      </c>
    </row>
    <row r="49" spans="19:20" x14ac:dyDescent="0.35">
      <c r="S49">
        <f t="shared" si="1"/>
        <v>14.832396192356619</v>
      </c>
      <c r="T49" s="4">
        <f t="shared" si="0"/>
        <v>6.4323123772980555</v>
      </c>
    </row>
    <row r="50" spans="19:20" x14ac:dyDescent="0.35">
      <c r="S50">
        <f t="shared" si="1"/>
        <v>15.832396192356619</v>
      </c>
      <c r="T50" s="4">
        <f t="shared" si="0"/>
        <v>6.5691700874533341</v>
      </c>
    </row>
    <row r="51" spans="19:20" x14ac:dyDescent="0.35">
      <c r="S51">
        <f t="shared" si="1"/>
        <v>16.832396192356619</v>
      </c>
      <c r="T51" s="4">
        <f t="shared" si="0"/>
        <v>6.7060277976086118</v>
      </c>
    </row>
    <row r="52" spans="19:20" x14ac:dyDescent="0.35">
      <c r="S52">
        <f t="shared" si="1"/>
        <v>17.832396192356619</v>
      </c>
      <c r="T52" s="4">
        <f t="shared" si="0"/>
        <v>6.8428855077638895</v>
      </c>
    </row>
    <row r="53" spans="19:20" x14ac:dyDescent="0.35">
      <c r="S53">
        <f t="shared" si="1"/>
        <v>18.832396192356619</v>
      </c>
      <c r="T53" s="4">
        <f t="shared" si="0"/>
        <v>6.9797432179191672</v>
      </c>
    </row>
    <row r="54" spans="19:20" x14ac:dyDescent="0.35">
      <c r="S54">
        <f t="shared" si="1"/>
        <v>19.832396192356619</v>
      </c>
      <c r="T54" s="4">
        <f t="shared" si="0"/>
        <v>7.1166009280744449</v>
      </c>
    </row>
    <row r="55" spans="19:20" x14ac:dyDescent="0.35">
      <c r="S55">
        <f t="shared" si="1"/>
        <v>20.832396192356619</v>
      </c>
      <c r="T55" s="4">
        <f t="shared" si="0"/>
        <v>7.2534586382297235</v>
      </c>
    </row>
    <row r="56" spans="19:20" x14ac:dyDescent="0.35">
      <c r="S56">
        <f t="shared" si="1"/>
        <v>21.832396192356619</v>
      </c>
      <c r="T56" s="4">
        <f t="shared" si="0"/>
        <v>7.3903163483850012</v>
      </c>
    </row>
    <row r="57" spans="19:20" x14ac:dyDescent="0.35">
      <c r="S57">
        <f t="shared" si="1"/>
        <v>22.832396192356619</v>
      </c>
      <c r="T57" s="4">
        <f t="shared" si="0"/>
        <v>7.5271740585402789</v>
      </c>
    </row>
    <row r="58" spans="19:20" x14ac:dyDescent="0.35">
      <c r="S58">
        <f t="shared" si="1"/>
        <v>23.832396192356619</v>
      </c>
      <c r="T58" s="4">
        <f t="shared" si="0"/>
        <v>7.6640317686955566</v>
      </c>
    </row>
    <row r="59" spans="19:20" x14ac:dyDescent="0.35">
      <c r="S59">
        <f t="shared" si="1"/>
        <v>24.832396192356619</v>
      </c>
      <c r="T59" s="4">
        <f t="shared" si="0"/>
        <v>7.8008894788508343</v>
      </c>
    </row>
    <row r="60" spans="19:20" x14ac:dyDescent="0.35">
      <c r="S60">
        <f t="shared" si="1"/>
        <v>25.832396192356619</v>
      </c>
      <c r="T60" s="4">
        <f t="shared" si="0"/>
        <v>7.937747189006112</v>
      </c>
    </row>
    <row r="61" spans="19:20" x14ac:dyDescent="0.35">
      <c r="S61">
        <f t="shared" si="1"/>
        <v>26.832396192356619</v>
      </c>
      <c r="T61" s="4">
        <f t="shared" si="0"/>
        <v>8.0746048991613897</v>
      </c>
    </row>
    <row r="62" spans="19:20" x14ac:dyDescent="0.35">
      <c r="S62">
        <f t="shared" si="1"/>
        <v>27.832396192356619</v>
      </c>
      <c r="T62" s="4">
        <f t="shared" si="0"/>
        <v>8.2114626093166674</v>
      </c>
    </row>
    <row r="63" spans="19:20" x14ac:dyDescent="0.35">
      <c r="S63">
        <f t="shared" si="1"/>
        <v>28.832396192356619</v>
      </c>
      <c r="T63" s="4">
        <f t="shared" si="0"/>
        <v>8.3483203194719451</v>
      </c>
    </row>
    <row r="64" spans="19:20" x14ac:dyDescent="0.35">
      <c r="S64">
        <f t="shared" si="1"/>
        <v>29.832396192356619</v>
      </c>
      <c r="T64" s="4">
        <f t="shared" si="0"/>
        <v>8.4851780296272228</v>
      </c>
    </row>
    <row r="65" spans="19:20" x14ac:dyDescent="0.35">
      <c r="S65">
        <f t="shared" si="1"/>
        <v>30.832396192356619</v>
      </c>
      <c r="T65" s="4">
        <f t="shared" si="0"/>
        <v>8.6220357397825005</v>
      </c>
    </row>
    <row r="66" spans="19:20" x14ac:dyDescent="0.35">
      <c r="S66">
        <f t="shared" si="1"/>
        <v>31.832396192356619</v>
      </c>
      <c r="T66" s="4">
        <f t="shared" si="0"/>
        <v>8.7588934499377782</v>
      </c>
    </row>
    <row r="67" spans="19:20" x14ac:dyDescent="0.35">
      <c r="S67">
        <f t="shared" si="1"/>
        <v>32.832396192356619</v>
      </c>
      <c r="T67" s="4">
        <f t="shared" ref="T67:T130" si="6">S67*$N$1+$N$2</f>
        <v>8.8957511600930559</v>
      </c>
    </row>
    <row r="68" spans="19:20" x14ac:dyDescent="0.35">
      <c r="S68">
        <f t="shared" ref="S68:S131" si="7">S67+1</f>
        <v>33.832396192356619</v>
      </c>
      <c r="T68" s="4">
        <f t="shared" si="6"/>
        <v>9.0326088702483336</v>
      </c>
    </row>
    <row r="69" spans="19:20" x14ac:dyDescent="0.35">
      <c r="S69">
        <f t="shared" si="7"/>
        <v>34.832396192356619</v>
      </c>
      <c r="T69" s="4">
        <f t="shared" si="6"/>
        <v>9.1694665804036113</v>
      </c>
    </row>
    <row r="70" spans="19:20" x14ac:dyDescent="0.35">
      <c r="S70">
        <f t="shared" si="7"/>
        <v>35.832396192356619</v>
      </c>
      <c r="T70" s="4">
        <f t="shared" si="6"/>
        <v>9.3063242905588908</v>
      </c>
    </row>
    <row r="71" spans="19:20" x14ac:dyDescent="0.35">
      <c r="S71">
        <f t="shared" si="7"/>
        <v>36.832396192356619</v>
      </c>
      <c r="T71" s="4">
        <f t="shared" si="6"/>
        <v>9.4431820007141667</v>
      </c>
    </row>
    <row r="72" spans="19:20" x14ac:dyDescent="0.35">
      <c r="S72">
        <f t="shared" si="7"/>
        <v>37.832396192356619</v>
      </c>
      <c r="T72" s="4">
        <f t="shared" si="6"/>
        <v>9.5800397108694462</v>
      </c>
    </row>
    <row r="73" spans="19:20" x14ac:dyDescent="0.35">
      <c r="S73">
        <f t="shared" si="7"/>
        <v>38.832396192356619</v>
      </c>
      <c r="T73" s="4">
        <f t="shared" si="6"/>
        <v>9.7168974210247221</v>
      </c>
    </row>
    <row r="74" spans="19:20" x14ac:dyDescent="0.35">
      <c r="S74">
        <f t="shared" si="7"/>
        <v>39.832396192356619</v>
      </c>
      <c r="T74" s="4">
        <f t="shared" si="6"/>
        <v>9.8537551311800016</v>
      </c>
    </row>
    <row r="75" spans="19:20" x14ac:dyDescent="0.35">
      <c r="S75">
        <f t="shared" si="7"/>
        <v>40.832396192356619</v>
      </c>
      <c r="T75" s="4">
        <f t="shared" si="6"/>
        <v>9.9906128413352775</v>
      </c>
    </row>
    <row r="76" spans="19:20" x14ac:dyDescent="0.35">
      <c r="S76">
        <f t="shared" si="7"/>
        <v>41.832396192356619</v>
      </c>
      <c r="T76" s="4">
        <f t="shared" si="6"/>
        <v>10.127470551490557</v>
      </c>
    </row>
    <row r="77" spans="19:20" x14ac:dyDescent="0.35">
      <c r="S77">
        <f t="shared" si="7"/>
        <v>42.832396192356619</v>
      </c>
      <c r="T77" s="4">
        <f t="shared" si="6"/>
        <v>10.264328261645833</v>
      </c>
    </row>
    <row r="78" spans="19:20" x14ac:dyDescent="0.35">
      <c r="S78">
        <f t="shared" si="7"/>
        <v>43.832396192356619</v>
      </c>
      <c r="T78" s="4">
        <f t="shared" si="6"/>
        <v>10.401185971801112</v>
      </c>
    </row>
    <row r="79" spans="19:20" x14ac:dyDescent="0.35">
      <c r="S79">
        <f t="shared" si="7"/>
        <v>44.832396192356619</v>
      </c>
      <c r="T79" s="4">
        <f t="shared" si="6"/>
        <v>10.53804368195639</v>
      </c>
    </row>
    <row r="80" spans="19:20" x14ac:dyDescent="0.35">
      <c r="S80">
        <f t="shared" si="7"/>
        <v>45.832396192356619</v>
      </c>
      <c r="T80" s="4">
        <f t="shared" si="6"/>
        <v>10.674901392111668</v>
      </c>
    </row>
    <row r="81" spans="19:20" x14ac:dyDescent="0.35">
      <c r="S81">
        <f t="shared" si="7"/>
        <v>46.832396192356619</v>
      </c>
      <c r="T81" s="4">
        <f t="shared" si="6"/>
        <v>10.811759102266945</v>
      </c>
    </row>
    <row r="82" spans="19:20" x14ac:dyDescent="0.35">
      <c r="S82">
        <f t="shared" si="7"/>
        <v>47.832396192356619</v>
      </c>
      <c r="T82" s="4">
        <f t="shared" si="6"/>
        <v>10.948616812422223</v>
      </c>
    </row>
    <row r="83" spans="19:20" x14ac:dyDescent="0.35">
      <c r="S83">
        <f t="shared" si="7"/>
        <v>48.832396192356619</v>
      </c>
      <c r="T83" s="4">
        <f t="shared" si="6"/>
        <v>11.085474522577501</v>
      </c>
    </row>
    <row r="84" spans="19:20" x14ac:dyDescent="0.35">
      <c r="S84">
        <f t="shared" si="7"/>
        <v>49.832396192356619</v>
      </c>
      <c r="T84" s="4">
        <f t="shared" si="6"/>
        <v>11.222332232732779</v>
      </c>
    </row>
    <row r="85" spans="19:20" x14ac:dyDescent="0.35">
      <c r="S85">
        <f t="shared" si="7"/>
        <v>50.832396192356619</v>
      </c>
      <c r="T85" s="4">
        <f t="shared" si="6"/>
        <v>11.359189942888056</v>
      </c>
    </row>
    <row r="86" spans="19:20" x14ac:dyDescent="0.35">
      <c r="S86">
        <f t="shared" si="7"/>
        <v>51.832396192356619</v>
      </c>
      <c r="T86" s="4">
        <f t="shared" si="6"/>
        <v>11.496047653043334</v>
      </c>
    </row>
    <row r="87" spans="19:20" x14ac:dyDescent="0.35">
      <c r="S87">
        <f t="shared" si="7"/>
        <v>52.832396192356619</v>
      </c>
      <c r="T87" s="4">
        <f t="shared" si="6"/>
        <v>11.632905363198612</v>
      </c>
    </row>
    <row r="88" spans="19:20" x14ac:dyDescent="0.35">
      <c r="S88">
        <f t="shared" si="7"/>
        <v>53.832396192356619</v>
      </c>
      <c r="T88" s="4">
        <f t="shared" si="6"/>
        <v>11.769763073353889</v>
      </c>
    </row>
    <row r="89" spans="19:20" x14ac:dyDescent="0.35">
      <c r="S89">
        <f t="shared" si="7"/>
        <v>54.832396192356619</v>
      </c>
      <c r="T89" s="4">
        <f t="shared" si="6"/>
        <v>11.906620783509167</v>
      </c>
    </row>
    <row r="90" spans="19:20" x14ac:dyDescent="0.35">
      <c r="S90">
        <f t="shared" si="7"/>
        <v>55.832396192356619</v>
      </c>
      <c r="T90" s="4">
        <f t="shared" si="6"/>
        <v>12.043478493664445</v>
      </c>
    </row>
    <row r="91" spans="19:20" x14ac:dyDescent="0.35">
      <c r="S91">
        <f t="shared" si="7"/>
        <v>56.832396192356619</v>
      </c>
      <c r="T91" s="4">
        <f t="shared" si="6"/>
        <v>12.180336203819724</v>
      </c>
    </row>
    <row r="92" spans="19:20" x14ac:dyDescent="0.35">
      <c r="S92">
        <f t="shared" si="7"/>
        <v>57.832396192356619</v>
      </c>
      <c r="T92" s="4">
        <f t="shared" si="6"/>
        <v>12.317193913975</v>
      </c>
    </row>
    <row r="93" spans="19:20" x14ac:dyDescent="0.35">
      <c r="S93">
        <f t="shared" si="7"/>
        <v>58.832396192356619</v>
      </c>
      <c r="T93" s="4">
        <f t="shared" si="6"/>
        <v>12.45405162413028</v>
      </c>
    </row>
    <row r="94" spans="19:20" x14ac:dyDescent="0.35">
      <c r="S94">
        <f t="shared" si="7"/>
        <v>59.832396192356619</v>
      </c>
      <c r="T94" s="4">
        <f t="shared" si="6"/>
        <v>12.590909334285556</v>
      </c>
    </row>
    <row r="95" spans="19:20" x14ac:dyDescent="0.35">
      <c r="S95">
        <f t="shared" si="7"/>
        <v>60.832396192356619</v>
      </c>
      <c r="T95" s="4">
        <f t="shared" si="6"/>
        <v>12.727767044440835</v>
      </c>
    </row>
    <row r="96" spans="19:20" x14ac:dyDescent="0.35">
      <c r="S96">
        <f t="shared" si="7"/>
        <v>61.832396192356619</v>
      </c>
      <c r="T96" s="4">
        <f t="shared" si="6"/>
        <v>12.864624754596111</v>
      </c>
    </row>
    <row r="97" spans="19:20" x14ac:dyDescent="0.35">
      <c r="S97">
        <f t="shared" si="7"/>
        <v>62.832396192356619</v>
      </c>
      <c r="T97" s="4">
        <f t="shared" si="6"/>
        <v>13.00148246475139</v>
      </c>
    </row>
    <row r="98" spans="19:20" x14ac:dyDescent="0.35">
      <c r="S98">
        <f t="shared" si="7"/>
        <v>63.832396192356619</v>
      </c>
      <c r="T98" s="4">
        <f t="shared" si="6"/>
        <v>13.138340174906666</v>
      </c>
    </row>
    <row r="99" spans="19:20" x14ac:dyDescent="0.35">
      <c r="S99">
        <f t="shared" si="7"/>
        <v>64.832396192356612</v>
      </c>
      <c r="T99" s="4">
        <f t="shared" si="6"/>
        <v>13.275197885061946</v>
      </c>
    </row>
    <row r="100" spans="19:20" x14ac:dyDescent="0.35">
      <c r="S100">
        <f t="shared" si="7"/>
        <v>65.832396192356612</v>
      </c>
      <c r="T100" s="4">
        <f t="shared" si="6"/>
        <v>13.412055595217222</v>
      </c>
    </row>
    <row r="101" spans="19:20" x14ac:dyDescent="0.35">
      <c r="S101">
        <f t="shared" si="7"/>
        <v>66.832396192356612</v>
      </c>
      <c r="T101" s="4">
        <f t="shared" si="6"/>
        <v>13.548913305372501</v>
      </c>
    </row>
    <row r="102" spans="19:20" x14ac:dyDescent="0.35">
      <c r="S102">
        <f t="shared" si="7"/>
        <v>67.832396192356612</v>
      </c>
      <c r="T102" s="4">
        <f t="shared" si="6"/>
        <v>13.685771015527777</v>
      </c>
    </row>
    <row r="103" spans="19:20" x14ac:dyDescent="0.35">
      <c r="S103">
        <f t="shared" si="7"/>
        <v>68.832396192356612</v>
      </c>
      <c r="T103" s="4">
        <f t="shared" si="6"/>
        <v>13.822628725683057</v>
      </c>
    </row>
    <row r="104" spans="19:20" x14ac:dyDescent="0.35">
      <c r="S104">
        <f t="shared" si="7"/>
        <v>69.832396192356612</v>
      </c>
      <c r="T104" s="4">
        <f t="shared" si="6"/>
        <v>13.959486435838333</v>
      </c>
    </row>
    <row r="105" spans="19:20" x14ac:dyDescent="0.35">
      <c r="S105">
        <f t="shared" si="7"/>
        <v>70.832396192356612</v>
      </c>
      <c r="T105" s="4">
        <f t="shared" si="6"/>
        <v>14.096344145993612</v>
      </c>
    </row>
    <row r="106" spans="19:20" x14ac:dyDescent="0.35">
      <c r="S106">
        <f t="shared" si="7"/>
        <v>71.832396192356612</v>
      </c>
      <c r="T106" s="4">
        <f t="shared" si="6"/>
        <v>14.233201856148888</v>
      </c>
    </row>
    <row r="107" spans="19:20" x14ac:dyDescent="0.35">
      <c r="S107">
        <f t="shared" si="7"/>
        <v>72.832396192356612</v>
      </c>
      <c r="T107" s="4">
        <f t="shared" si="6"/>
        <v>14.370059566304167</v>
      </c>
    </row>
    <row r="108" spans="19:20" x14ac:dyDescent="0.35">
      <c r="S108">
        <f t="shared" si="7"/>
        <v>73.832396192356612</v>
      </c>
      <c r="T108" s="4">
        <f t="shared" si="6"/>
        <v>14.506917276459443</v>
      </c>
    </row>
    <row r="109" spans="19:20" x14ac:dyDescent="0.35">
      <c r="S109">
        <f t="shared" si="7"/>
        <v>74.832396192356612</v>
      </c>
      <c r="T109" s="4">
        <f t="shared" si="6"/>
        <v>14.643774986614723</v>
      </c>
    </row>
    <row r="110" spans="19:20" x14ac:dyDescent="0.35">
      <c r="S110">
        <f t="shared" si="7"/>
        <v>75.832396192356612</v>
      </c>
      <c r="T110" s="4">
        <f t="shared" si="6"/>
        <v>14.780632696769999</v>
      </c>
    </row>
    <row r="111" spans="19:20" x14ac:dyDescent="0.35">
      <c r="S111">
        <f t="shared" si="7"/>
        <v>76.832396192356612</v>
      </c>
      <c r="T111" s="4">
        <f t="shared" si="6"/>
        <v>14.917490406925278</v>
      </c>
    </row>
    <row r="112" spans="19:20" x14ac:dyDescent="0.35">
      <c r="S112">
        <f t="shared" si="7"/>
        <v>77.832396192356612</v>
      </c>
      <c r="T112" s="4">
        <f t="shared" si="6"/>
        <v>15.054348117080554</v>
      </c>
    </row>
    <row r="113" spans="19:20" x14ac:dyDescent="0.35">
      <c r="S113">
        <f t="shared" si="7"/>
        <v>78.832396192356612</v>
      </c>
      <c r="T113" s="4">
        <f t="shared" si="6"/>
        <v>15.191205827235834</v>
      </c>
    </row>
    <row r="114" spans="19:20" x14ac:dyDescent="0.35">
      <c r="S114">
        <f t="shared" si="7"/>
        <v>79.832396192356612</v>
      </c>
      <c r="T114" s="4">
        <f t="shared" si="6"/>
        <v>15.32806353739111</v>
      </c>
    </row>
    <row r="115" spans="19:20" x14ac:dyDescent="0.35">
      <c r="S115">
        <f t="shared" si="7"/>
        <v>80.832396192356612</v>
      </c>
      <c r="T115" s="4">
        <f t="shared" si="6"/>
        <v>15.464921247546389</v>
      </c>
    </row>
    <row r="116" spans="19:20" x14ac:dyDescent="0.35">
      <c r="S116">
        <f t="shared" si="7"/>
        <v>81.832396192356612</v>
      </c>
      <c r="T116" s="4">
        <f t="shared" si="6"/>
        <v>15.601778957701665</v>
      </c>
    </row>
    <row r="117" spans="19:20" x14ac:dyDescent="0.35">
      <c r="S117">
        <f t="shared" si="7"/>
        <v>82.832396192356612</v>
      </c>
      <c r="T117" s="4">
        <f t="shared" si="6"/>
        <v>15.738636667856944</v>
      </c>
    </row>
    <row r="118" spans="19:20" x14ac:dyDescent="0.35">
      <c r="S118">
        <f t="shared" si="7"/>
        <v>83.832396192356612</v>
      </c>
      <c r="T118" s="4">
        <f t="shared" si="6"/>
        <v>15.875494378012224</v>
      </c>
    </row>
    <row r="119" spans="19:20" x14ac:dyDescent="0.35">
      <c r="S119">
        <f t="shared" si="7"/>
        <v>84.832396192356612</v>
      </c>
      <c r="T119" s="4">
        <f t="shared" si="6"/>
        <v>16.0123520881675</v>
      </c>
    </row>
    <row r="120" spans="19:20" x14ac:dyDescent="0.35">
      <c r="S120">
        <f t="shared" si="7"/>
        <v>85.832396192356612</v>
      </c>
      <c r="T120" s="4">
        <f t="shared" si="6"/>
        <v>16.149209798322779</v>
      </c>
    </row>
    <row r="121" spans="19:20" x14ac:dyDescent="0.35">
      <c r="S121">
        <f t="shared" si="7"/>
        <v>86.832396192356612</v>
      </c>
      <c r="T121" s="4">
        <f t="shared" si="6"/>
        <v>16.286067508478055</v>
      </c>
    </row>
    <row r="122" spans="19:20" x14ac:dyDescent="0.35">
      <c r="S122">
        <f t="shared" si="7"/>
        <v>87.832396192356612</v>
      </c>
      <c r="T122" s="4">
        <f t="shared" si="6"/>
        <v>16.422925218633335</v>
      </c>
    </row>
    <row r="123" spans="19:20" x14ac:dyDescent="0.35">
      <c r="S123">
        <f t="shared" si="7"/>
        <v>88.832396192356612</v>
      </c>
      <c r="T123" s="4">
        <f t="shared" si="6"/>
        <v>16.559782928788611</v>
      </c>
    </row>
    <row r="124" spans="19:20" x14ac:dyDescent="0.35">
      <c r="S124">
        <f t="shared" si="7"/>
        <v>89.832396192356612</v>
      </c>
      <c r="T124" s="4">
        <f t="shared" si="6"/>
        <v>16.69664063894389</v>
      </c>
    </row>
    <row r="125" spans="19:20" x14ac:dyDescent="0.35">
      <c r="S125">
        <f t="shared" si="7"/>
        <v>90.832396192356612</v>
      </c>
      <c r="T125" s="4">
        <f t="shared" si="6"/>
        <v>16.833498349099166</v>
      </c>
    </row>
    <row r="126" spans="19:20" x14ac:dyDescent="0.35">
      <c r="S126">
        <f t="shared" si="7"/>
        <v>91.832396192356612</v>
      </c>
      <c r="T126" s="4">
        <f t="shared" si="6"/>
        <v>16.970356059254446</v>
      </c>
    </row>
    <row r="127" spans="19:20" x14ac:dyDescent="0.35">
      <c r="S127">
        <f t="shared" si="7"/>
        <v>92.832396192356612</v>
      </c>
      <c r="T127" s="4">
        <f t="shared" si="6"/>
        <v>17.107213769409721</v>
      </c>
    </row>
    <row r="128" spans="19:20" x14ac:dyDescent="0.35">
      <c r="S128">
        <f t="shared" si="7"/>
        <v>93.832396192356612</v>
      </c>
      <c r="T128" s="4">
        <f t="shared" si="6"/>
        <v>17.244071479565001</v>
      </c>
    </row>
    <row r="129" spans="19:20" x14ac:dyDescent="0.35">
      <c r="S129">
        <f t="shared" si="7"/>
        <v>94.832396192356612</v>
      </c>
      <c r="T129" s="4">
        <f t="shared" si="6"/>
        <v>17.380929189720277</v>
      </c>
    </row>
    <row r="130" spans="19:20" x14ac:dyDescent="0.35">
      <c r="S130">
        <f t="shared" si="7"/>
        <v>95.832396192356612</v>
      </c>
      <c r="T130" s="4">
        <f t="shared" si="6"/>
        <v>17.517786899875556</v>
      </c>
    </row>
    <row r="131" spans="19:20" x14ac:dyDescent="0.35">
      <c r="S131">
        <f t="shared" si="7"/>
        <v>96.832396192356612</v>
      </c>
      <c r="T131" s="4">
        <f t="shared" ref="T131:T134" si="8">S131*$N$1+$N$2</f>
        <v>17.654644610030832</v>
      </c>
    </row>
    <row r="132" spans="19:20" x14ac:dyDescent="0.35">
      <c r="S132">
        <f t="shared" ref="S132:S134" si="9">S131+1</f>
        <v>97.832396192356612</v>
      </c>
      <c r="T132" s="4">
        <f t="shared" si="8"/>
        <v>17.791502320186112</v>
      </c>
    </row>
    <row r="133" spans="19:20" x14ac:dyDescent="0.35">
      <c r="S133">
        <f t="shared" si="9"/>
        <v>98.832396192356612</v>
      </c>
      <c r="T133" s="4">
        <f t="shared" si="8"/>
        <v>17.928360030341388</v>
      </c>
    </row>
    <row r="134" spans="19:20" x14ac:dyDescent="0.35">
      <c r="S134">
        <f t="shared" si="9"/>
        <v>99.832396192356612</v>
      </c>
      <c r="T134" s="4">
        <f t="shared" si="8"/>
        <v>18.065217740496667</v>
      </c>
    </row>
    <row r="135" spans="19:20" x14ac:dyDescent="0.35">
      <c r="T135" s="4"/>
    </row>
    <row r="136" spans="19:20" x14ac:dyDescent="0.35">
      <c r="T136" s="4"/>
    </row>
    <row r="137" spans="19:20" x14ac:dyDescent="0.35">
      <c r="T137" s="4"/>
    </row>
    <row r="138" spans="19:20" x14ac:dyDescent="0.35">
      <c r="T138" s="4"/>
    </row>
    <row r="139" spans="19:20" x14ac:dyDescent="0.35">
      <c r="T139" s="4"/>
    </row>
    <row r="140" spans="19:20" x14ac:dyDescent="0.35">
      <c r="T140" s="4"/>
    </row>
    <row r="141" spans="19:20" x14ac:dyDescent="0.35">
      <c r="T141" s="4"/>
    </row>
    <row r="142" spans="19:20" x14ac:dyDescent="0.35">
      <c r="T142" s="4"/>
    </row>
    <row r="143" spans="19:20" x14ac:dyDescent="0.35">
      <c r="T143" s="4"/>
    </row>
    <row r="144" spans="19:20" x14ac:dyDescent="0.35">
      <c r="T144" s="4"/>
    </row>
    <row r="145" spans="20:20" x14ac:dyDescent="0.35">
      <c r="T145" s="4"/>
    </row>
    <row r="146" spans="20:20" x14ac:dyDescent="0.35">
      <c r="T146" s="4"/>
    </row>
    <row r="147" spans="20:20" x14ac:dyDescent="0.35">
      <c r="T147" s="4"/>
    </row>
    <row r="148" spans="20:20" x14ac:dyDescent="0.35">
      <c r="T148" s="4"/>
    </row>
    <row r="149" spans="20:20" x14ac:dyDescent="0.35">
      <c r="T149" s="4"/>
    </row>
    <row r="150" spans="20:20" x14ac:dyDescent="0.35">
      <c r="T150" s="4"/>
    </row>
    <row r="151" spans="20:20" x14ac:dyDescent="0.35">
      <c r="T151" s="4"/>
    </row>
    <row r="152" spans="20:20" x14ac:dyDescent="0.35">
      <c r="T152" s="4"/>
    </row>
    <row r="153" spans="20:20" x14ac:dyDescent="0.35">
      <c r="T153" s="4"/>
    </row>
    <row r="154" spans="20:20" x14ac:dyDescent="0.35">
      <c r="T154" s="4"/>
    </row>
    <row r="155" spans="20:20" x14ac:dyDescent="0.35">
      <c r="T155" s="4"/>
    </row>
    <row r="156" spans="20:20" x14ac:dyDescent="0.35">
      <c r="T156" s="4"/>
    </row>
    <row r="157" spans="20:20" x14ac:dyDescent="0.35">
      <c r="T157" s="4"/>
    </row>
    <row r="158" spans="20:20" x14ac:dyDescent="0.35">
      <c r="T158" s="4"/>
    </row>
    <row r="159" spans="20:20" x14ac:dyDescent="0.35">
      <c r="T159" s="4"/>
    </row>
    <row r="160" spans="20:20" x14ac:dyDescent="0.35">
      <c r="T160" s="4"/>
    </row>
    <row r="161" spans="20:20" x14ac:dyDescent="0.35">
      <c r="T161" s="4"/>
    </row>
    <row r="162" spans="20:20" x14ac:dyDescent="0.35">
      <c r="T162" s="4"/>
    </row>
    <row r="163" spans="20:20" x14ac:dyDescent="0.35">
      <c r="T163" s="4"/>
    </row>
    <row r="164" spans="20:20" x14ac:dyDescent="0.35">
      <c r="T164" s="4"/>
    </row>
    <row r="165" spans="20:20" x14ac:dyDescent="0.35">
      <c r="T165" s="4"/>
    </row>
    <row r="166" spans="20:20" x14ac:dyDescent="0.35">
      <c r="T166" s="4"/>
    </row>
    <row r="167" spans="20:20" x14ac:dyDescent="0.35">
      <c r="T167" s="4"/>
    </row>
    <row r="168" spans="20:20" x14ac:dyDescent="0.35">
      <c r="T168" s="4"/>
    </row>
    <row r="169" spans="20:20" x14ac:dyDescent="0.35">
      <c r="T169" s="4"/>
    </row>
    <row r="170" spans="20:20" x14ac:dyDescent="0.35">
      <c r="T170" s="4"/>
    </row>
    <row r="171" spans="20:20" x14ac:dyDescent="0.35">
      <c r="T171" s="4"/>
    </row>
    <row r="172" spans="20:20" x14ac:dyDescent="0.35">
      <c r="T172" s="4"/>
    </row>
    <row r="173" spans="20:20" x14ac:dyDescent="0.35">
      <c r="T173" s="4"/>
    </row>
    <row r="174" spans="20:20" x14ac:dyDescent="0.35">
      <c r="T174" s="4"/>
    </row>
    <row r="175" spans="20:20" x14ac:dyDescent="0.35">
      <c r="T175" s="4"/>
    </row>
    <row r="176" spans="20:20" x14ac:dyDescent="0.35">
      <c r="T176" s="4"/>
    </row>
    <row r="177" spans="20:20" x14ac:dyDescent="0.35">
      <c r="T177" s="4"/>
    </row>
    <row r="178" spans="20:20" x14ac:dyDescent="0.35">
      <c r="T178" s="4"/>
    </row>
    <row r="179" spans="20:20" x14ac:dyDescent="0.35">
      <c r="T179" s="4"/>
    </row>
    <row r="180" spans="20:20" x14ac:dyDescent="0.35">
      <c r="T180" s="4"/>
    </row>
    <row r="181" spans="20:20" x14ac:dyDescent="0.35">
      <c r="T181" s="4"/>
    </row>
    <row r="182" spans="20:20" x14ac:dyDescent="0.35">
      <c r="T182" s="4"/>
    </row>
    <row r="183" spans="20:20" x14ac:dyDescent="0.35">
      <c r="T183" s="4"/>
    </row>
    <row r="184" spans="20:20" x14ac:dyDescent="0.35">
      <c r="T184" s="4"/>
    </row>
    <row r="185" spans="20:20" x14ac:dyDescent="0.35">
      <c r="T185" s="4"/>
    </row>
    <row r="186" spans="20:20" x14ac:dyDescent="0.35">
      <c r="T186" s="4"/>
    </row>
    <row r="187" spans="20:20" x14ac:dyDescent="0.35">
      <c r="T187" s="4"/>
    </row>
    <row r="188" spans="20:20" x14ac:dyDescent="0.35">
      <c r="T188" s="4"/>
    </row>
    <row r="189" spans="20:20" x14ac:dyDescent="0.35">
      <c r="T189" s="4"/>
    </row>
    <row r="190" spans="20:20" x14ac:dyDescent="0.35">
      <c r="T190" s="4"/>
    </row>
    <row r="191" spans="20:20" x14ac:dyDescent="0.35">
      <c r="T191" s="4"/>
    </row>
    <row r="192" spans="20:20" x14ac:dyDescent="0.35">
      <c r="T192" s="4"/>
    </row>
    <row r="193" spans="20:20" x14ac:dyDescent="0.35">
      <c r="T193" s="4"/>
    </row>
    <row r="194" spans="20:20" x14ac:dyDescent="0.35">
      <c r="T194" s="4"/>
    </row>
    <row r="195" spans="20:20" x14ac:dyDescent="0.35">
      <c r="T195" s="4"/>
    </row>
    <row r="196" spans="20:20" x14ac:dyDescent="0.35">
      <c r="T196" s="4"/>
    </row>
    <row r="197" spans="20:20" x14ac:dyDescent="0.35">
      <c r="T197" s="4"/>
    </row>
    <row r="198" spans="20:20" x14ac:dyDescent="0.35">
      <c r="T198" s="4"/>
    </row>
    <row r="199" spans="20:20" x14ac:dyDescent="0.35">
      <c r="T199" s="4"/>
    </row>
    <row r="200" spans="20:20" x14ac:dyDescent="0.35">
      <c r="T200" s="4"/>
    </row>
    <row r="201" spans="20:20" x14ac:dyDescent="0.35">
      <c r="T201" s="4"/>
    </row>
    <row r="202" spans="20:20" x14ac:dyDescent="0.35">
      <c r="T202" s="4"/>
    </row>
    <row r="203" spans="20:20" x14ac:dyDescent="0.35">
      <c r="T203" s="4"/>
    </row>
    <row r="204" spans="20:20" x14ac:dyDescent="0.35">
      <c r="T204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D1ED-1713-4647-99F4-7ACEAE5B664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kernel</vt:lpstr>
      <vt:lpstr>tensor</vt:lpstr>
      <vt:lpstr>D-P</vt:lpstr>
      <vt:lpstr>mu(I)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Zhibin Lei</dc:creator>
  <cp:lastModifiedBy>ZLei</cp:lastModifiedBy>
  <dcterms:created xsi:type="dcterms:W3CDTF">2022-04-11T16:09:21Z</dcterms:created>
  <dcterms:modified xsi:type="dcterms:W3CDTF">2022-04-24T21:54:17Z</dcterms:modified>
</cp:coreProperties>
</file>