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adityaparajuli/Desktop/Rachana Projects/"/>
    </mc:Choice>
  </mc:AlternateContent>
  <xr:revisionPtr revIDLastSave="0" documentId="13_ncr:1_{FADA17A4-4A45-DC45-8DD0-D94BCB9E2951}" xr6:coauthVersionLast="47" xr6:coauthVersionMax="47" xr10:uidLastSave="{00000000-0000-0000-0000-000000000000}"/>
  <bookViews>
    <workbookView xWindow="680" yWindow="740" windowWidth="28040" windowHeight="16980" xr2:uid="{CF9DAB02-B00B-8848-9A57-6ADEA0D879FA}"/>
  </bookViews>
  <sheets>
    <sheet name="Sheet1" sheetId="1" r:id="rId1"/>
    <sheet name="Sheet2" sheetId="2" r:id="rId2"/>
    <sheet name="Sheet3" sheetId="3" r:id="rId3"/>
  </sheets>
  <calcPr calcId="191029"/>
  <pivotCaches>
    <pivotCache cacheId="16" r:id="rId4"/>
    <pivotCache cacheId="17"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2" l="1"/>
  <c r="D11" i="2"/>
  <c r="C11" i="2"/>
  <c r="F112" i="1"/>
  <c r="F113" i="1"/>
  <c r="F114" i="1"/>
  <c r="F115" i="1"/>
  <c r="F116" i="1"/>
  <c r="F117" i="1"/>
  <c r="F118" i="1"/>
  <c r="F119" i="1"/>
  <c r="F120" i="1"/>
  <c r="F121" i="1"/>
  <c r="F122" i="1"/>
  <c r="F123" i="1"/>
  <c r="F124" i="1"/>
  <c r="F125" i="1"/>
  <c r="F126" i="1"/>
  <c r="F127" i="1"/>
  <c r="F128" i="1"/>
  <c r="F94" i="1"/>
  <c r="F95" i="1"/>
  <c r="F96" i="1"/>
  <c r="F97" i="1"/>
  <c r="F98" i="1"/>
  <c r="F99" i="1"/>
  <c r="F100" i="1"/>
  <c r="F101" i="1"/>
  <c r="F102" i="1"/>
  <c r="F103" i="1"/>
  <c r="F104" i="1"/>
  <c r="F105" i="1"/>
  <c r="F106" i="1"/>
  <c r="F107" i="1"/>
  <c r="F108" i="1"/>
  <c r="F109" i="1"/>
  <c r="F110" i="1"/>
  <c r="F111" i="1"/>
  <c r="F83" i="1"/>
  <c r="F84" i="1"/>
  <c r="F85" i="1"/>
  <c r="F86" i="1"/>
  <c r="F87" i="1"/>
  <c r="F88" i="1"/>
  <c r="F89" i="1"/>
  <c r="F90" i="1"/>
  <c r="F91" i="1"/>
  <c r="F92" i="1"/>
  <c r="F93"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19" i="1"/>
  <c r="F20" i="1"/>
  <c r="F21" i="1"/>
  <c r="F22" i="1"/>
  <c r="F23" i="1"/>
  <c r="F24" i="1"/>
  <c r="F25" i="1"/>
  <c r="F26" i="1"/>
  <c r="F27" i="1"/>
  <c r="F28" i="1"/>
  <c r="F29" i="1"/>
  <c r="F30" i="1"/>
  <c r="F31" i="1"/>
  <c r="F32" i="1"/>
  <c r="F33" i="1"/>
  <c r="F34" i="1"/>
  <c r="F35" i="1"/>
  <c r="F36" i="1"/>
  <c r="F37" i="1"/>
  <c r="F38" i="1"/>
  <c r="F39" i="1"/>
  <c r="F40" i="1"/>
  <c r="F41" i="1"/>
  <c r="F4" i="1"/>
  <c r="F5" i="1"/>
  <c r="F6" i="1"/>
  <c r="F7" i="1"/>
  <c r="F8" i="1"/>
  <c r="F9" i="1"/>
  <c r="F10" i="1"/>
  <c r="F11" i="1"/>
  <c r="F12" i="1"/>
  <c r="F13" i="1"/>
  <c r="F14" i="1"/>
  <c r="F15" i="1"/>
  <c r="F16" i="1"/>
  <c r="F17" i="1"/>
  <c r="F18" i="1"/>
  <c r="F3" i="1"/>
  <c r="M16" i="1"/>
  <c r="L16" i="1"/>
  <c r="K16" i="1"/>
  <c r="M15" i="1"/>
  <c r="L15" i="1"/>
  <c r="K15" i="1"/>
  <c r="M14" i="1"/>
  <c r="L14" i="1"/>
  <c r="K14" i="1"/>
  <c r="M5" i="1"/>
  <c r="L5" i="1"/>
  <c r="K5" i="1"/>
  <c r="M4" i="1"/>
  <c r="L4" i="1"/>
  <c r="K4" i="1"/>
  <c r="M3" i="1"/>
  <c r="L3" i="1"/>
  <c r="K3" i="1"/>
  <c r="D6" i="3"/>
  <c r="D5" i="3"/>
  <c r="M18" i="1"/>
  <c r="M17" i="1"/>
  <c r="L18" i="1"/>
  <c r="L17" i="1"/>
  <c r="K18" i="1"/>
  <c r="K17" i="1"/>
  <c r="M7" i="1"/>
  <c r="M6" i="1"/>
  <c r="L7" i="1"/>
  <c r="L6" i="1"/>
  <c r="K7" i="1"/>
  <c r="K6" i="1"/>
  <c r="M8" i="1"/>
  <c r="M10" i="1" l="1"/>
  <c r="M9" i="1"/>
  <c r="K19" i="1"/>
  <c r="K20" i="1" s="1"/>
  <c r="L8" i="1"/>
  <c r="L9" i="1" s="1"/>
  <c r="L19" i="1"/>
  <c r="L21" i="1" s="1"/>
  <c r="K8" i="1"/>
  <c r="K9" i="1" s="1"/>
  <c r="M19" i="1"/>
  <c r="M20" i="1" s="1"/>
  <c r="K21" i="1"/>
  <c r="L10" i="1" l="1"/>
  <c r="M21" i="1"/>
  <c r="K10" i="1"/>
  <c r="L20" i="1"/>
</calcChain>
</file>

<file path=xl/sharedStrings.xml><?xml version="1.0" encoding="utf-8"?>
<sst xmlns="http://schemas.openxmlformats.org/spreadsheetml/2006/main" count="250" uniqueCount="65">
  <si>
    <t>Date</t>
  </si>
  <si>
    <t>Likes</t>
  </si>
  <si>
    <t>Comment</t>
  </si>
  <si>
    <t>Shares</t>
  </si>
  <si>
    <t>Facebook</t>
  </si>
  <si>
    <t>Instagram</t>
  </si>
  <si>
    <t>Platform</t>
  </si>
  <si>
    <t>Month</t>
  </si>
  <si>
    <t>Total Visits</t>
  </si>
  <si>
    <t>Direct</t>
  </si>
  <si>
    <t>Search</t>
  </si>
  <si>
    <t>Social Media</t>
  </si>
  <si>
    <t>Referral</t>
  </si>
  <si>
    <t>Display Ads</t>
  </si>
  <si>
    <t>Q2 2024</t>
  </si>
  <si>
    <t>Quarter</t>
  </si>
  <si>
    <t>Estimated Orders</t>
  </si>
  <si>
    <t>Q1 2024</t>
  </si>
  <si>
    <t>Q3 2024</t>
  </si>
  <si>
    <t>SalesRevenue (USD)</t>
  </si>
  <si>
    <t>Mean</t>
  </si>
  <si>
    <t>Standard Error</t>
  </si>
  <si>
    <t>Median</t>
  </si>
  <si>
    <t>Mode</t>
  </si>
  <si>
    <t>Standard Deviation</t>
  </si>
  <si>
    <t>Sample Variance</t>
  </si>
  <si>
    <t>Kurtosis</t>
  </si>
  <si>
    <t>Skewness</t>
  </si>
  <si>
    <t>Range</t>
  </si>
  <si>
    <t>Minimum</t>
  </si>
  <si>
    <t>Maximum</t>
  </si>
  <si>
    <t>Sum</t>
  </si>
  <si>
    <t>Count</t>
  </si>
  <si>
    <t>Mean (Average)</t>
  </si>
  <si>
    <t>Variance</t>
  </si>
  <si>
    <t>Q1 (25th Percentile)</t>
  </si>
  <si>
    <t>Q3 (75th Percentile)</t>
  </si>
  <si>
    <t>IQR (Q3 - Q1)</t>
  </si>
  <si>
    <t>Lower Bound</t>
  </si>
  <si>
    <t>Upper Bound</t>
  </si>
  <si>
    <t>Avg. Session Duration(Seconds)</t>
  </si>
  <si>
    <t>Bounce Rate(%)</t>
  </si>
  <si>
    <t>Traffic Sources</t>
  </si>
  <si>
    <t>Conversion Rate (%)</t>
  </si>
  <si>
    <t>Descriptive Statistics of total visits, Avg Session duration , Bounce Rate and coversion rate</t>
  </si>
  <si>
    <t xml:space="preserve">Correlation Analysis </t>
  </si>
  <si>
    <t>Growth (%)</t>
  </si>
  <si>
    <t>Bounce Rate (%)</t>
  </si>
  <si>
    <t>Social Media Engagement Statistics of Allbirds</t>
  </si>
  <si>
    <t>Website Analytics of Allbirds</t>
  </si>
  <si>
    <t xml:space="preserve"> Sales Dataof Allbirds</t>
  </si>
  <si>
    <t>Descriptive Statistics ofSales Revenue , Estimated Orders and Growth</t>
  </si>
  <si>
    <t>Row Labels</t>
  </si>
  <si>
    <t>Grand Total</t>
  </si>
  <si>
    <t>Jul</t>
  </si>
  <si>
    <t>Aug</t>
  </si>
  <si>
    <t>Sep</t>
  </si>
  <si>
    <t>Oct</t>
  </si>
  <si>
    <t>Nov</t>
  </si>
  <si>
    <t>Dec</t>
  </si>
  <si>
    <t>Total Engagement</t>
  </si>
  <si>
    <t>Sum of Total Engagement</t>
  </si>
  <si>
    <t>&lt;7/1/24</t>
  </si>
  <si>
    <t>Sum of Total Visits</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</si>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</sst>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2"/>
      <color theme="1"/>
      <name val="Aptos Narrow"/>
      <family val="2"/>
      <scheme val="minor"/>
    </font>
    <font>
      <b/>
      <sz val="13.5"/>
      <color theme="1"/>
      <name val="Aptos Narrow"/>
      <family val="2"/>
      <scheme val="minor"/>
    </font>
    <font>
      <sz val="10"/>
      <color theme="1"/>
      <name val="Arial Unicode MS"/>
      <family val="2"/>
    </font>
    <font>
      <i/>
      <sz val="12"/>
      <color theme="1"/>
      <name val="Aptos Narrow"/>
      <family val="2"/>
      <scheme val="minor"/>
    </font>
    <font>
      <sz val="8"/>
      <name val="Aptos Narrow"/>
      <family val="2"/>
      <scheme val="minor"/>
    </font>
    <font>
      <b/>
      <sz val="12"/>
      <color theme="1"/>
      <name val="Aptos Narrow"/>
      <scheme val="minor"/>
    </font>
    <font>
      <b/>
      <i/>
      <sz val="12"/>
      <color theme="1"/>
      <name val="Aptos Narrow"/>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3">
    <xf numFmtId="0" fontId="0" fillId="0" borderId="0" xfId="0"/>
    <xf numFmtId="0" fontId="1" fillId="0" borderId="0" xfId="0" applyFont="1"/>
    <xf numFmtId="10" fontId="0" fillId="0" borderId="0" xfId="0" applyNumberFormat="1"/>
    <xf numFmtId="0" fontId="2" fillId="0" borderId="0" xfId="0" applyFont="1"/>
    <xf numFmtId="0" fontId="3" fillId="0" borderId="0" xfId="0" applyFont="1"/>
    <xf numFmtId="0" fontId="1" fillId="0" borderId="1" xfId="0" applyFont="1" applyBorder="1"/>
    <xf numFmtId="3" fontId="0" fillId="0" borderId="1" xfId="0" applyNumberFormat="1" applyBorder="1"/>
    <xf numFmtId="0" fontId="1" fillId="0" borderId="2" xfId="0" applyFont="1" applyBorder="1"/>
    <xf numFmtId="3" fontId="0" fillId="0" borderId="2" xfId="0" applyNumberFormat="1" applyBorder="1"/>
    <xf numFmtId="0" fontId="1" fillId="0" borderId="3" xfId="0" applyFont="1" applyBorder="1"/>
    <xf numFmtId="3" fontId="0" fillId="0" borderId="3" xfId="0" applyNumberFormat="1" applyBorder="1"/>
    <xf numFmtId="0" fontId="0" fillId="0" borderId="1" xfId="0" applyBorder="1"/>
    <xf numFmtId="15" fontId="0" fillId="0" borderId="1" xfId="0" applyNumberFormat="1" applyBorder="1"/>
    <xf numFmtId="17" fontId="1" fillId="0" borderId="1" xfId="0" applyNumberFormat="1" applyFont="1" applyBorder="1"/>
    <xf numFmtId="9" fontId="0" fillId="0" borderId="1" xfId="0" applyNumberFormat="1" applyBorder="1"/>
    <xf numFmtId="10" fontId="0" fillId="0" borderId="1" xfId="0" applyNumberFormat="1" applyBorder="1"/>
    <xf numFmtId="0" fontId="6" fillId="0" borderId="1" xfId="0" applyFont="1" applyBorder="1"/>
    <xf numFmtId="0" fontId="3" fillId="0" borderId="1" xfId="0" applyFont="1" applyBorder="1"/>
    <xf numFmtId="2" fontId="0" fillId="0" borderId="1" xfId="0" applyNumberFormat="1" applyBorder="1"/>
    <xf numFmtId="0" fontId="0" fillId="0" borderId="10" xfId="0" applyBorder="1"/>
    <xf numFmtId="0" fontId="4" fillId="0" borderId="1" xfId="0" applyFont="1" applyBorder="1" applyAlignment="1">
      <alignment horizontal="center"/>
    </xf>
    <xf numFmtId="0" fontId="0" fillId="0" borderId="11" xfId="0" applyBorder="1"/>
    <xf numFmtId="0" fontId="7" fillId="0" borderId="8" xfId="0" applyFont="1" applyBorder="1"/>
    <xf numFmtId="0" fontId="7" fillId="0" borderId="9" xfId="0" applyFont="1" applyBorder="1"/>
    <xf numFmtId="0" fontId="6" fillId="0" borderId="0" xfId="0" applyFont="1" applyAlignment="1">
      <alignment horizontal="center"/>
    </xf>
    <xf numFmtId="0" fontId="7" fillId="0" borderId="10" xfId="0" applyFont="1" applyBorder="1" applyAlignment="1">
      <alignment horizontal="center"/>
    </xf>
    <xf numFmtId="0" fontId="7" fillId="0" borderId="11" xfId="0" applyFont="1" applyBorder="1" applyAlignment="1">
      <alignment horizontal="center"/>
    </xf>
    <xf numFmtId="0" fontId="0" fillId="0" borderId="5" xfId="0" applyBorder="1"/>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6" fillId="0" borderId="4" xfId="0" applyFont="1" applyBorder="1" applyAlignment="1">
      <alignment horizontal="center"/>
    </xf>
    <xf numFmtId="0" fontId="6" fillId="0" borderId="0" xfId="0" applyFont="1" applyAlignment="1">
      <alignment horizontal="center"/>
    </xf>
    <xf numFmtId="0" fontId="0" fillId="0" borderId="4" xfId="0" applyBorder="1" applyAlignment="1">
      <alignment horizontal="center"/>
    </xf>
    <xf numFmtId="0" fontId="0" fillId="0" borderId="0" xfId="0" applyAlignment="1">
      <alignment horizontal="center"/>
    </xf>
    <xf numFmtId="0" fontId="1" fillId="0" borderId="8" xfId="0" applyFont="1" applyBorder="1" applyAlignment="1">
      <alignment horizontal="center"/>
    </xf>
    <xf numFmtId="0" fontId="1" fillId="0" borderId="6" xfId="0" applyFont="1" applyBorder="1" applyAlignment="1">
      <alignment horizontal="center"/>
    </xf>
    <xf numFmtId="0" fontId="1" fillId="0" borderId="1" xfId="0" applyFont="1" applyBorder="1" applyAlignment="1">
      <alignment horizontal="center"/>
    </xf>
    <xf numFmtId="0" fontId="1" fillId="0" borderId="9" xfId="0" applyFont="1" applyBorder="1" applyAlignment="1">
      <alignment horizontal="center"/>
    </xf>
    <xf numFmtId="0" fontId="1" fillId="0" borderId="7" xfId="0" applyFont="1" applyBorder="1" applyAlignment="1">
      <alignment horizontal="center"/>
    </xf>
    <xf numFmtId="0" fontId="1" fillId="0" borderId="2" xfId="0" applyFont="1" applyBorder="1" applyAlignment="1">
      <alignment horizontal="center"/>
    </xf>
    <xf numFmtId="0" fontId="1" fillId="0" borderId="12" xfId="0" applyFont="1" applyBorder="1" applyAlignment="1">
      <alignment horizontal="center"/>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[Allbirds Data analytics project ..xlsx]Sheet1!PivotTable4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Social Media Engagement Trends by Platform (JUly-Dec 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Sheet1!$I$26</c:f>
              <c:strCache>
                <c:ptCount val="1"/>
                <c:pt idx="0">
                  <c:v>Total</c:v>
                </c:pt>
              </c:strCache>
            </c:strRef>
          </c:tx>
          <c:spPr>
            <a:ln w="28575" cap="rnd">
              <a:solidFill>
                <a:schemeClr val="accent1"/>
              </a:solidFill>
              <a:round/>
            </a:ln>
            <a:effectLst/>
          </c:spPr>
          <c:marker>
            <c:symbol val="none"/>
          </c:marker>
          <c:cat>
            <c:multiLvlStrRef>
              <c:f>Sheet1!$H$27:$H$45</c:f>
              <c:multiLvlStrCache>
                <c:ptCount val="12"/>
                <c:lvl>
                  <c:pt idx="0">
                    <c:v>Facebook</c:v>
                  </c:pt>
                  <c:pt idx="1">
                    <c:v>Instagram</c:v>
                  </c:pt>
                  <c:pt idx="2">
                    <c:v>Facebook</c:v>
                  </c:pt>
                  <c:pt idx="3">
                    <c:v>Instagram</c:v>
                  </c:pt>
                  <c:pt idx="4">
                    <c:v>Facebook</c:v>
                  </c:pt>
                  <c:pt idx="5">
                    <c:v>Instagram</c:v>
                  </c:pt>
                  <c:pt idx="6">
                    <c:v>Facebook</c:v>
                  </c:pt>
                  <c:pt idx="7">
                    <c:v>Instagram</c:v>
                  </c:pt>
                  <c:pt idx="8">
                    <c:v>Facebook</c:v>
                  </c:pt>
                  <c:pt idx="9">
                    <c:v>Instagram</c:v>
                  </c:pt>
                  <c:pt idx="10">
                    <c:v>Facebook</c:v>
                  </c:pt>
                  <c:pt idx="11">
                    <c:v>Instagram</c:v>
                  </c:pt>
                </c:lvl>
                <c:lvl>
                  <c:pt idx="0">
                    <c:v>Jul</c:v>
                  </c:pt>
                  <c:pt idx="2">
                    <c:v>Aug</c:v>
                  </c:pt>
                  <c:pt idx="4">
                    <c:v>Sep</c:v>
                  </c:pt>
                  <c:pt idx="6">
                    <c:v>Oct</c:v>
                  </c:pt>
                  <c:pt idx="8">
                    <c:v>Nov</c:v>
                  </c:pt>
                  <c:pt idx="10">
                    <c:v>Dec</c:v>
                  </c:pt>
                </c:lvl>
              </c:multiLvlStrCache>
            </c:multiLvlStrRef>
          </c:cat>
          <c:val>
            <c:numRef>
              <c:f>Sheet1!$I$27:$I$45</c:f>
              <c:numCache>
                <c:formatCode>General</c:formatCode>
                <c:ptCount val="12"/>
                <c:pt idx="0">
                  <c:v>333</c:v>
                </c:pt>
                <c:pt idx="1">
                  <c:v>6594</c:v>
                </c:pt>
                <c:pt idx="2">
                  <c:v>385</c:v>
                </c:pt>
                <c:pt idx="3">
                  <c:v>11777</c:v>
                </c:pt>
                <c:pt idx="4">
                  <c:v>256</c:v>
                </c:pt>
                <c:pt idx="5">
                  <c:v>8594</c:v>
                </c:pt>
                <c:pt idx="6">
                  <c:v>267</c:v>
                </c:pt>
                <c:pt idx="7">
                  <c:v>7076</c:v>
                </c:pt>
                <c:pt idx="8">
                  <c:v>349</c:v>
                </c:pt>
                <c:pt idx="9">
                  <c:v>5933</c:v>
                </c:pt>
                <c:pt idx="10">
                  <c:v>176</c:v>
                </c:pt>
                <c:pt idx="11">
                  <c:v>10409</c:v>
                </c:pt>
              </c:numCache>
            </c:numRef>
          </c:val>
          <c:smooth val="0"/>
          <c:extLst>
            <c:ext xmlns:c16="http://schemas.microsoft.com/office/drawing/2014/chart" uri="{C3380CC4-5D6E-409C-BE32-E72D297353CC}">
              <c16:uniqueId val="{00000000-F563-594C-837D-00EE0CBEE663}"/>
            </c:ext>
          </c:extLst>
        </c:ser>
        <c:dLbls>
          <c:showLegendKey val="0"/>
          <c:showVal val="0"/>
          <c:showCatName val="0"/>
          <c:showSerName val="0"/>
          <c:showPercent val="0"/>
          <c:showBubbleSize val="0"/>
        </c:dLbls>
        <c:smooth val="0"/>
        <c:axId val="1408922000"/>
        <c:axId val="368939695"/>
      </c:lineChart>
      <c:catAx>
        <c:axId val="1408922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39695"/>
        <c:crosses val="autoZero"/>
        <c:auto val="1"/>
        <c:lblAlgn val="ctr"/>
        <c:lblOffset val="100"/>
        <c:noMultiLvlLbl val="0"/>
      </c:catAx>
      <c:valAx>
        <c:axId val="368939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922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Bounce</a:t>
            </a:r>
            <a:r>
              <a:rPr lang="en-US" baseline="0"/>
              <a:t> Rate Vs Conversion Rate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Sheet2!$E$3</c:f>
              <c:strCache>
                <c:ptCount val="1"/>
                <c:pt idx="0">
                  <c:v>Conversion Rate (%)</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Sheet2!$D$4:$D$10</c:f>
              <c:numCache>
                <c:formatCode>0.00</c:formatCode>
                <c:ptCount val="7"/>
                <c:pt idx="1">
                  <c:v>34.200000000000003</c:v>
                </c:pt>
                <c:pt idx="2">
                  <c:v>34.5</c:v>
                </c:pt>
                <c:pt idx="3">
                  <c:v>36</c:v>
                </c:pt>
                <c:pt idx="4">
                  <c:v>35.5</c:v>
                </c:pt>
                <c:pt idx="5">
                  <c:v>34</c:v>
                </c:pt>
                <c:pt idx="6">
                  <c:v>33.799999999999997</c:v>
                </c:pt>
              </c:numCache>
            </c:numRef>
          </c:xVal>
          <c:yVal>
            <c:numRef>
              <c:f>Sheet2!$E$4:$E$10</c:f>
              <c:numCache>
                <c:formatCode>0.00</c:formatCode>
                <c:ptCount val="7"/>
                <c:pt idx="1">
                  <c:v>4.9000000000000004</c:v>
                </c:pt>
                <c:pt idx="2">
                  <c:v>4.8</c:v>
                </c:pt>
                <c:pt idx="3">
                  <c:v>4.2</c:v>
                </c:pt>
                <c:pt idx="4">
                  <c:v>4.5</c:v>
                </c:pt>
                <c:pt idx="5">
                  <c:v>5</c:v>
                </c:pt>
                <c:pt idx="6">
                  <c:v>5.2</c:v>
                </c:pt>
              </c:numCache>
            </c:numRef>
          </c:yVal>
          <c:smooth val="1"/>
          <c:extLst>
            <c:ext xmlns:c16="http://schemas.microsoft.com/office/drawing/2014/chart" uri="{C3380CC4-5D6E-409C-BE32-E72D297353CC}">
              <c16:uniqueId val="{00000000-DDAC-A949-8299-D2A0D5147A27}"/>
            </c:ext>
          </c:extLst>
        </c:ser>
        <c:dLbls>
          <c:showLegendKey val="0"/>
          <c:showVal val="0"/>
          <c:showCatName val="0"/>
          <c:showSerName val="0"/>
          <c:showPercent val="0"/>
          <c:showBubbleSize val="0"/>
        </c:dLbls>
        <c:axId val="661396671"/>
        <c:axId val="975870319"/>
      </c:scatterChart>
      <c:valAx>
        <c:axId val="661396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870319"/>
        <c:crosses val="autoZero"/>
        <c:crossBetween val="midCat"/>
      </c:valAx>
      <c:valAx>
        <c:axId val="97587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96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[Allbirds Data analytics project ..xlsx]Sheet2!PivotTable5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Monlthy</a:t>
            </a:r>
            <a:r>
              <a:rPr lang="en-US" baseline="0"/>
              <a:t> Website Traffic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Sheet2!$B$13</c:f>
              <c:strCache>
                <c:ptCount val="1"/>
                <c:pt idx="0">
                  <c:v>Total</c:v>
                </c:pt>
              </c:strCache>
            </c:strRef>
          </c:tx>
          <c:spPr>
            <a:ln w="28575" cap="rnd">
              <a:solidFill>
                <a:schemeClr val="accent1"/>
              </a:solidFill>
              <a:round/>
            </a:ln>
            <a:effectLst/>
          </c:spPr>
          <c:marker>
            <c:symbol val="none"/>
          </c:marker>
          <c:cat>
            <c:strRef>
              <c:f>Sheet2!$A$14:$A$21</c:f>
              <c:strCache>
                <c:ptCount val="7"/>
                <c:pt idx="0">
                  <c:v>&lt;7/1/24</c:v>
                </c:pt>
                <c:pt idx="1">
                  <c:v>Jul</c:v>
                </c:pt>
                <c:pt idx="2">
                  <c:v>Aug</c:v>
                </c:pt>
                <c:pt idx="3">
                  <c:v>Sep</c:v>
                </c:pt>
                <c:pt idx="4">
                  <c:v>Oct</c:v>
                </c:pt>
                <c:pt idx="5">
                  <c:v>Nov</c:v>
                </c:pt>
                <c:pt idx="6">
                  <c:v>Dec</c:v>
                </c:pt>
              </c:strCache>
            </c:strRef>
          </c:cat>
          <c:val>
            <c:numRef>
              <c:f>Sheet2!$B$14:$B$21</c:f>
              <c:numCache>
                <c:formatCode>General</c:formatCode>
                <c:ptCount val="7"/>
                <c:pt idx="1">
                  <c:v>1600000</c:v>
                </c:pt>
                <c:pt idx="2">
                  <c:v>1500000</c:v>
                </c:pt>
                <c:pt idx="3">
                  <c:v>1200000</c:v>
                </c:pt>
                <c:pt idx="4">
                  <c:v>1300000</c:v>
                </c:pt>
                <c:pt idx="5">
                  <c:v>2000000</c:v>
                </c:pt>
                <c:pt idx="6">
                  <c:v>1990000</c:v>
                </c:pt>
              </c:numCache>
            </c:numRef>
          </c:val>
          <c:smooth val="0"/>
          <c:extLst>
            <c:ext xmlns:c16="http://schemas.microsoft.com/office/drawing/2014/chart" uri="{C3380CC4-5D6E-409C-BE32-E72D297353CC}">
              <c16:uniqueId val="{00000000-3EC8-0C4E-9F5F-CD4BB406A4B5}"/>
            </c:ext>
          </c:extLst>
        </c:ser>
        <c:dLbls>
          <c:showLegendKey val="0"/>
          <c:showVal val="0"/>
          <c:showCatName val="0"/>
          <c:showSerName val="0"/>
          <c:showPercent val="0"/>
          <c:showBubbleSize val="0"/>
        </c:dLbls>
        <c:smooth val="0"/>
        <c:axId val="1408726175"/>
        <c:axId val="1860542047"/>
      </c:lineChart>
      <c:catAx>
        <c:axId val="1408726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0542047"/>
        <c:crosses val="autoZero"/>
        <c:auto val="1"/>
        <c:lblAlgn val="ctr"/>
        <c:lblOffset val="100"/>
        <c:noMultiLvlLbl val="0"/>
      </c:catAx>
      <c:valAx>
        <c:axId val="186054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872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Traffic</a:t>
            </a:r>
            <a:r>
              <a:rPr lang="en-US" baseline="0"/>
              <a:t> Sources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Sheet2!$H$4</c:f>
              <c:strCache>
                <c:ptCount val="1"/>
                <c:pt idx="0">
                  <c:v>Direct</c:v>
                </c:pt>
              </c:strCache>
            </c:strRef>
          </c:tx>
          <c:spPr>
            <a:solidFill>
              <a:schemeClr val="accent1"/>
            </a:solidFill>
            <a:ln>
              <a:noFill/>
            </a:ln>
            <a:effectLst/>
          </c:spPr>
          <c:invertIfNegative val="0"/>
          <c:cat>
            <c:numRef>
              <c:f>Sheet2!$G$5:$G$10</c:f>
              <c:numCache>
                <c:formatCode>mmm\-yy</c:formatCode>
                <c:ptCount val="6"/>
                <c:pt idx="0">
                  <c:v>45474</c:v>
                </c:pt>
                <c:pt idx="1">
                  <c:v>45505</c:v>
                </c:pt>
                <c:pt idx="2">
                  <c:v>45536</c:v>
                </c:pt>
                <c:pt idx="3">
                  <c:v>45566</c:v>
                </c:pt>
                <c:pt idx="4">
                  <c:v>45597</c:v>
                </c:pt>
                <c:pt idx="5">
                  <c:v>45627</c:v>
                </c:pt>
              </c:numCache>
            </c:numRef>
          </c:cat>
          <c:val>
            <c:numRef>
              <c:f>Sheet2!$H$5:$H$10</c:f>
              <c:numCache>
                <c:formatCode>0%</c:formatCode>
                <c:ptCount val="6"/>
                <c:pt idx="0">
                  <c:v>0.43</c:v>
                </c:pt>
                <c:pt idx="1">
                  <c:v>0.44</c:v>
                </c:pt>
                <c:pt idx="2">
                  <c:v>0.45</c:v>
                </c:pt>
                <c:pt idx="3">
                  <c:v>0.46</c:v>
                </c:pt>
                <c:pt idx="4">
                  <c:v>0.47</c:v>
                </c:pt>
                <c:pt idx="5">
                  <c:v>0.48</c:v>
                </c:pt>
              </c:numCache>
            </c:numRef>
          </c:val>
          <c:extLst>
            <c:ext xmlns:c16="http://schemas.microsoft.com/office/drawing/2014/chart" uri="{C3380CC4-5D6E-409C-BE32-E72D297353CC}">
              <c16:uniqueId val="{00000000-BC79-3F45-8586-8D45639A78BB}"/>
            </c:ext>
          </c:extLst>
        </c:ser>
        <c:ser>
          <c:idx val="1"/>
          <c:order val="1"/>
          <c:tx>
            <c:strRef>
              <c:f>Sheet2!$I$4</c:f>
              <c:strCache>
                <c:ptCount val="1"/>
                <c:pt idx="0">
                  <c:v>Search</c:v>
                </c:pt>
              </c:strCache>
            </c:strRef>
          </c:tx>
          <c:spPr>
            <a:solidFill>
              <a:schemeClr val="accent2"/>
            </a:solidFill>
            <a:ln>
              <a:noFill/>
            </a:ln>
            <a:effectLst/>
          </c:spPr>
          <c:invertIfNegative val="0"/>
          <c:cat>
            <c:numRef>
              <c:f>Sheet2!$G$5:$G$10</c:f>
              <c:numCache>
                <c:formatCode>mmm\-yy</c:formatCode>
                <c:ptCount val="6"/>
                <c:pt idx="0">
                  <c:v>45474</c:v>
                </c:pt>
                <c:pt idx="1">
                  <c:v>45505</c:v>
                </c:pt>
                <c:pt idx="2">
                  <c:v>45536</c:v>
                </c:pt>
                <c:pt idx="3">
                  <c:v>45566</c:v>
                </c:pt>
                <c:pt idx="4">
                  <c:v>45597</c:v>
                </c:pt>
                <c:pt idx="5">
                  <c:v>45627</c:v>
                </c:pt>
              </c:numCache>
            </c:numRef>
          </c:cat>
          <c:val>
            <c:numRef>
              <c:f>Sheet2!$I$5:$I$10</c:f>
              <c:numCache>
                <c:formatCode>0%</c:formatCode>
                <c:ptCount val="6"/>
                <c:pt idx="0">
                  <c:v>0.23</c:v>
                </c:pt>
                <c:pt idx="1">
                  <c:v>0.24</c:v>
                </c:pt>
                <c:pt idx="2">
                  <c:v>0.25</c:v>
                </c:pt>
                <c:pt idx="3">
                  <c:v>0.26</c:v>
                </c:pt>
                <c:pt idx="4">
                  <c:v>0.25</c:v>
                </c:pt>
                <c:pt idx="5">
                  <c:v>0.24</c:v>
                </c:pt>
              </c:numCache>
            </c:numRef>
          </c:val>
          <c:extLst>
            <c:ext xmlns:c16="http://schemas.microsoft.com/office/drawing/2014/chart" uri="{C3380CC4-5D6E-409C-BE32-E72D297353CC}">
              <c16:uniqueId val="{00000001-BC79-3F45-8586-8D45639A78BB}"/>
            </c:ext>
          </c:extLst>
        </c:ser>
        <c:ser>
          <c:idx val="2"/>
          <c:order val="2"/>
          <c:tx>
            <c:strRef>
              <c:f>Sheet2!$J$4</c:f>
              <c:strCache>
                <c:ptCount val="1"/>
                <c:pt idx="0">
                  <c:v>Social Media</c:v>
                </c:pt>
              </c:strCache>
            </c:strRef>
          </c:tx>
          <c:spPr>
            <a:solidFill>
              <a:schemeClr val="accent3"/>
            </a:solidFill>
            <a:ln>
              <a:noFill/>
            </a:ln>
            <a:effectLst/>
          </c:spPr>
          <c:invertIfNegative val="0"/>
          <c:cat>
            <c:numRef>
              <c:f>Sheet2!$G$5:$G$10</c:f>
              <c:numCache>
                <c:formatCode>mmm\-yy</c:formatCode>
                <c:ptCount val="6"/>
                <c:pt idx="0">
                  <c:v>45474</c:v>
                </c:pt>
                <c:pt idx="1">
                  <c:v>45505</c:v>
                </c:pt>
                <c:pt idx="2">
                  <c:v>45536</c:v>
                </c:pt>
                <c:pt idx="3">
                  <c:v>45566</c:v>
                </c:pt>
                <c:pt idx="4">
                  <c:v>45597</c:v>
                </c:pt>
                <c:pt idx="5">
                  <c:v>45627</c:v>
                </c:pt>
              </c:numCache>
            </c:numRef>
          </c:cat>
          <c:val>
            <c:numRef>
              <c:f>Sheet2!$J$5:$J$10</c:f>
              <c:numCache>
                <c:formatCode>0.00%</c:formatCode>
                <c:ptCount val="6"/>
                <c:pt idx="0">
                  <c:v>7.4999999999999997E-2</c:v>
                </c:pt>
                <c:pt idx="1">
                  <c:v>7.1999999999999995E-2</c:v>
                </c:pt>
                <c:pt idx="2">
                  <c:v>6.5000000000000002E-2</c:v>
                </c:pt>
                <c:pt idx="3" formatCode="0%">
                  <c:v>7.0000000000000007E-2</c:v>
                </c:pt>
                <c:pt idx="4" formatCode="0%">
                  <c:v>0.09</c:v>
                </c:pt>
                <c:pt idx="5" formatCode="0%">
                  <c:v>0.08</c:v>
                </c:pt>
              </c:numCache>
            </c:numRef>
          </c:val>
          <c:extLst>
            <c:ext xmlns:c16="http://schemas.microsoft.com/office/drawing/2014/chart" uri="{C3380CC4-5D6E-409C-BE32-E72D297353CC}">
              <c16:uniqueId val="{00000002-BC79-3F45-8586-8D45639A78BB}"/>
            </c:ext>
          </c:extLst>
        </c:ser>
        <c:ser>
          <c:idx val="3"/>
          <c:order val="3"/>
          <c:tx>
            <c:strRef>
              <c:f>Sheet2!$K$4</c:f>
              <c:strCache>
                <c:ptCount val="1"/>
                <c:pt idx="0">
                  <c:v>Referral</c:v>
                </c:pt>
              </c:strCache>
            </c:strRef>
          </c:tx>
          <c:spPr>
            <a:solidFill>
              <a:schemeClr val="accent4"/>
            </a:solidFill>
            <a:ln>
              <a:noFill/>
            </a:ln>
            <a:effectLst/>
          </c:spPr>
          <c:invertIfNegative val="0"/>
          <c:cat>
            <c:numRef>
              <c:f>Sheet2!$G$5:$G$10</c:f>
              <c:numCache>
                <c:formatCode>mmm\-yy</c:formatCode>
                <c:ptCount val="6"/>
                <c:pt idx="0">
                  <c:v>45474</c:v>
                </c:pt>
                <c:pt idx="1">
                  <c:v>45505</c:v>
                </c:pt>
                <c:pt idx="2">
                  <c:v>45536</c:v>
                </c:pt>
                <c:pt idx="3">
                  <c:v>45566</c:v>
                </c:pt>
                <c:pt idx="4">
                  <c:v>45597</c:v>
                </c:pt>
                <c:pt idx="5">
                  <c:v>45627</c:v>
                </c:pt>
              </c:numCache>
            </c:numRef>
          </c:cat>
          <c:val>
            <c:numRef>
              <c:f>Sheet2!$K$5:$K$10</c:f>
              <c:numCache>
                <c:formatCode>0.00%</c:formatCode>
                <c:ptCount val="6"/>
                <c:pt idx="0">
                  <c:v>6.2E-2</c:v>
                </c:pt>
                <c:pt idx="1">
                  <c:v>5.8000000000000003E-2</c:v>
                </c:pt>
                <c:pt idx="2">
                  <c:v>5.5E-2</c:v>
                </c:pt>
                <c:pt idx="3" formatCode="0%">
                  <c:v>0.06</c:v>
                </c:pt>
                <c:pt idx="4" formatCode="0%">
                  <c:v>0.06</c:v>
                </c:pt>
                <c:pt idx="5" formatCode="0%">
                  <c:v>7.0000000000000007E-2</c:v>
                </c:pt>
              </c:numCache>
            </c:numRef>
          </c:val>
          <c:extLst>
            <c:ext xmlns:c16="http://schemas.microsoft.com/office/drawing/2014/chart" uri="{C3380CC4-5D6E-409C-BE32-E72D297353CC}">
              <c16:uniqueId val="{00000003-BC79-3F45-8586-8D45639A78BB}"/>
            </c:ext>
          </c:extLst>
        </c:ser>
        <c:ser>
          <c:idx val="4"/>
          <c:order val="4"/>
          <c:tx>
            <c:strRef>
              <c:f>Sheet2!$L$4</c:f>
              <c:strCache>
                <c:ptCount val="1"/>
                <c:pt idx="0">
                  <c:v>Display Ads</c:v>
                </c:pt>
              </c:strCache>
            </c:strRef>
          </c:tx>
          <c:spPr>
            <a:solidFill>
              <a:schemeClr val="accent5"/>
            </a:solidFill>
            <a:ln>
              <a:noFill/>
            </a:ln>
            <a:effectLst/>
          </c:spPr>
          <c:invertIfNegative val="0"/>
          <c:cat>
            <c:numRef>
              <c:f>Sheet2!$G$5:$G$10</c:f>
              <c:numCache>
                <c:formatCode>mmm\-yy</c:formatCode>
                <c:ptCount val="6"/>
                <c:pt idx="0">
                  <c:v>45474</c:v>
                </c:pt>
                <c:pt idx="1">
                  <c:v>45505</c:v>
                </c:pt>
                <c:pt idx="2">
                  <c:v>45536</c:v>
                </c:pt>
                <c:pt idx="3">
                  <c:v>45566</c:v>
                </c:pt>
                <c:pt idx="4">
                  <c:v>45597</c:v>
                </c:pt>
                <c:pt idx="5">
                  <c:v>45627</c:v>
                </c:pt>
              </c:numCache>
            </c:numRef>
          </c:cat>
          <c:val>
            <c:numRef>
              <c:f>Sheet2!$L$5:$L$10</c:f>
              <c:numCache>
                <c:formatCode>0.00%</c:formatCode>
                <c:ptCount val="6"/>
                <c:pt idx="0">
                  <c:v>2.9000000000000001E-2</c:v>
                </c:pt>
                <c:pt idx="1">
                  <c:v>2.7E-2</c:v>
                </c:pt>
                <c:pt idx="2">
                  <c:v>2.5000000000000001E-2</c:v>
                </c:pt>
                <c:pt idx="3">
                  <c:v>2.5000000000000001E-2</c:v>
                </c:pt>
                <c:pt idx="4">
                  <c:v>2.8000000000000001E-2</c:v>
                </c:pt>
                <c:pt idx="5" formatCode="0%">
                  <c:v>0.03</c:v>
                </c:pt>
              </c:numCache>
            </c:numRef>
          </c:val>
          <c:extLst>
            <c:ext xmlns:c16="http://schemas.microsoft.com/office/drawing/2014/chart" uri="{C3380CC4-5D6E-409C-BE32-E72D297353CC}">
              <c16:uniqueId val="{00000004-BC79-3F45-8586-8D45639A78BB}"/>
            </c:ext>
          </c:extLst>
        </c:ser>
        <c:dLbls>
          <c:showLegendKey val="0"/>
          <c:showVal val="0"/>
          <c:showCatName val="0"/>
          <c:showSerName val="0"/>
          <c:showPercent val="0"/>
          <c:showBubbleSize val="0"/>
        </c:dLbls>
        <c:gapWidth val="150"/>
        <c:overlap val="100"/>
        <c:axId val="675828160"/>
        <c:axId val="1580383087"/>
      </c:barChart>
      <c:dateAx>
        <c:axId val="6758281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383087"/>
        <c:crosses val="autoZero"/>
        <c:auto val="1"/>
        <c:lblOffset val="100"/>
        <c:baseTimeUnit val="months"/>
      </c:dateAx>
      <c:valAx>
        <c:axId val="15803830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82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SalesRevenue Trends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Sheet3!$B$3</c:f>
              <c:strCache>
                <c:ptCount val="1"/>
                <c:pt idx="0">
                  <c:v>SalesRevenue (USD)</c:v>
                </c:pt>
              </c:strCache>
            </c:strRef>
          </c:tx>
          <c:spPr>
            <a:solidFill>
              <a:schemeClr val="accent1"/>
            </a:solidFill>
            <a:ln>
              <a:noFill/>
            </a:ln>
            <a:effectLst/>
          </c:spPr>
          <c:invertIfNegative val="0"/>
          <c:cat>
            <c:strRef>
              <c:f>Sheet3!$A$4:$A$6</c:f>
              <c:strCache>
                <c:ptCount val="3"/>
                <c:pt idx="0">
                  <c:v>Q1 2024</c:v>
                </c:pt>
                <c:pt idx="1">
                  <c:v>Q2 2024</c:v>
                </c:pt>
                <c:pt idx="2">
                  <c:v>Q3 2024</c:v>
                </c:pt>
              </c:strCache>
            </c:strRef>
          </c:cat>
          <c:val>
            <c:numRef>
              <c:f>Sheet3!$B$4:$B$6</c:f>
              <c:numCache>
                <c:formatCode>#,##0</c:formatCode>
                <c:ptCount val="3"/>
                <c:pt idx="0">
                  <c:v>39300000</c:v>
                </c:pt>
                <c:pt idx="1">
                  <c:v>51600000</c:v>
                </c:pt>
                <c:pt idx="2">
                  <c:v>43000000</c:v>
                </c:pt>
              </c:numCache>
            </c:numRef>
          </c:val>
          <c:extLst>
            <c:ext xmlns:c16="http://schemas.microsoft.com/office/drawing/2014/chart" uri="{C3380CC4-5D6E-409C-BE32-E72D297353CC}">
              <c16:uniqueId val="{00000000-70CC-1B48-AF4A-87ED82C53588}"/>
            </c:ext>
          </c:extLst>
        </c:ser>
        <c:dLbls>
          <c:showLegendKey val="0"/>
          <c:showVal val="0"/>
          <c:showCatName val="0"/>
          <c:showSerName val="0"/>
          <c:showPercent val="0"/>
          <c:showBubbleSize val="0"/>
        </c:dLbls>
        <c:gapWidth val="219"/>
        <c:overlap val="-27"/>
        <c:axId val="813645055"/>
        <c:axId val="988561487"/>
      </c:barChart>
      <c:catAx>
        <c:axId val="813645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8561487"/>
        <c:crosses val="autoZero"/>
        <c:auto val="1"/>
        <c:lblAlgn val="ctr"/>
        <c:lblOffset val="100"/>
        <c:noMultiLvlLbl val="0"/>
      </c:catAx>
      <c:valAx>
        <c:axId val="9885614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3645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Scatter</a:t>
            </a:r>
            <a:r>
              <a:rPr lang="en-US" baseline="0"/>
              <a:t> Plot </a:t>
            </a:r>
            <a:r>
              <a:rPr lang="en-US"/>
              <a:t>For Orders Vs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Sheet3!$C$3</c:f>
              <c:strCache>
                <c:ptCount val="1"/>
                <c:pt idx="0">
                  <c:v>Estimated Orders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Sheet3!$B$4:$B$6</c:f>
              <c:numCache>
                <c:formatCode>#,##0</c:formatCode>
                <c:ptCount val="3"/>
                <c:pt idx="0">
                  <c:v>39300000</c:v>
                </c:pt>
                <c:pt idx="1">
                  <c:v>51600000</c:v>
                </c:pt>
                <c:pt idx="2">
                  <c:v>43000000</c:v>
                </c:pt>
              </c:numCache>
            </c:numRef>
          </c:xVal>
          <c:yVal>
            <c:numRef>
              <c:f>Sheet3!$C$4:$C$6</c:f>
              <c:numCache>
                <c:formatCode>#,##0</c:formatCode>
                <c:ptCount val="3"/>
                <c:pt idx="0">
                  <c:v>357000</c:v>
                </c:pt>
                <c:pt idx="1">
                  <c:v>469000</c:v>
                </c:pt>
                <c:pt idx="2">
                  <c:v>391000</c:v>
                </c:pt>
              </c:numCache>
            </c:numRef>
          </c:yVal>
          <c:smooth val="1"/>
          <c:extLst>
            <c:ext xmlns:c16="http://schemas.microsoft.com/office/drawing/2014/chart" uri="{C3380CC4-5D6E-409C-BE32-E72D297353CC}">
              <c16:uniqueId val="{00000000-D450-6743-8183-AF9BD69DA0E1}"/>
            </c:ext>
          </c:extLst>
        </c:ser>
        <c:dLbls>
          <c:showLegendKey val="0"/>
          <c:showVal val="0"/>
          <c:showCatName val="0"/>
          <c:showSerName val="0"/>
          <c:showPercent val="0"/>
          <c:showBubbleSize val="0"/>
        </c:dLbls>
        <c:axId val="825077455"/>
        <c:axId val="886240079"/>
      </c:scatterChart>
      <c:valAx>
        <c:axId val="82507745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240079"/>
        <c:crosses val="autoZero"/>
        <c:crossBetween val="midCat"/>
      </c:valAx>
      <c:valAx>
        <c:axId val="8862400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774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203200</xdr:colOff>
      <xdr:row>50</xdr:row>
      <xdr:rowOff>38100</xdr:rowOff>
    </xdr:from>
    <xdr:to>
      <xdr:col>11</xdr:col>
      <xdr:colOff>863600</xdr:colOff>
      <xdr:row>87</xdr:row>
      <xdr:rowOff>76200</xdr:rowOff>
    </xdr:to>
    <xdr:sp macro="" textlink="">
      <xdr:nvSpPr>
        <xdr:cNvPr id="7" name="TextBox 6">
          <a:extLst>
            <a:ext uri="{FF2B5EF4-FFF2-40B4-BE49-F238E27FC236}">
              <a16:creationId xmlns:a16="http://schemas.microsoft.com/office/drawing/2014/main" id="{382CC89A-DBC3-A368-6C6A-AD4D4D715546}"/>
            </a:ext>
          </a:extLst>
        </xdr:cNvPr>
        <xdr:cNvSpPr txBox="1"/>
      </xdr:nvSpPr>
      <xdr:spPr>
        <a:xfrm>
          <a:off x="7683500" y="10337800"/>
          <a:ext cx="6311900" cy="755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Analysis:</a:t>
          </a:r>
        </a:p>
        <a:p>
          <a:r>
            <a:rPr lang="en-US" sz="1100"/>
            <a:t>The line</a:t>
          </a:r>
          <a:r>
            <a:rPr lang="en-US" sz="1100" baseline="0"/>
            <a:t> chart</a:t>
          </a:r>
          <a:r>
            <a:rPr lang="en-US" sz="1100"/>
            <a:t> indicate that Instagram is the dominating platform with respect to engagement since it contributes to a significant percentage of the total monthly engagement. For instance, in August 2024, out of the total 12,162 engagements, 11,777 (96.8%) were on Instagram while Facebook had a mere 385 (3.2%). The same case continued in December 2024, where Instagram was responsible for 10,409 of 10,585 total engagements (98.3%) with Facebook being only 176 (1.7%). This trend of constant usage is observed month after month, with an evident footfall on Instagram and not on Facebook.</a:t>
          </a:r>
        </a:p>
        <a:p>
          <a:endParaRPr lang="en-US" sz="1100"/>
        </a:p>
        <a:p>
          <a:r>
            <a:rPr lang="en-US" sz="1100"/>
            <a:t>Engagement was highest in August 2024 (12,162) and December 2024 (10,585). These two months may have had either a very successful campaign or just holidays or seasonal trends. The ebb of engagement however starts in August till hitting the lowest point in November 2024 (6,282). This necessitates focusing future campaigns on Instagram and reconsidering the role of Facebook. Investigating what caused the huge uptick in engagement during August and December might prove useful in replicating that success in future initiatives.</a:t>
          </a:r>
        </a:p>
        <a:p>
          <a:endParaRPr lang="en-US" sz="1100"/>
        </a:p>
        <a:p>
          <a:r>
            <a:rPr lang="en-US" sz="1100"/>
            <a:t>Time Series Data:</a:t>
          </a:r>
        </a:p>
        <a:p>
          <a:r>
            <a:rPr lang="en-US" b="0"/>
            <a:t>Facebook: Engagement surges in august (330 likes) and December (75 comments), but the sharers seem to remain pretty low throughout the period. This shows that some months may have sharp peaks, but there is still an overall room to improve the share rates. </a:t>
          </a:r>
        </a:p>
        <a:p>
          <a:endParaRPr lang="en-US" b="0"/>
        </a:p>
        <a:p>
          <a:r>
            <a:rPr lang="en-US" b="0"/>
            <a:t>Instagram: Instagram has really better engagement all over, with a peak in August (8212 likes) and December (4098 comments). Highest posts also amount to 1275 shares in August, indicating, perhaps, that campaigns are most effective at particular moments and for specific types of content.</a:t>
          </a:r>
          <a:endParaRPr lang="en-US" sz="1100" b="0"/>
        </a:p>
        <a:p>
          <a:endParaRPr lang="en-US" sz="1100"/>
        </a:p>
        <a:p>
          <a:r>
            <a:rPr lang="en-US" sz="1100"/>
            <a:t>Shares on Instagram average 58.79 per post, a vastly higher number compared to Facebook, reflecting the shareability of content, especially good content. Variance suggests the variation in share by reasons such as promotions or collaborations. The extreme low and high numbers show that some posts can be extremely different from normal in either direction.</a:t>
          </a:r>
        </a:p>
        <a:p>
          <a:endParaRPr lang="en-US" sz="1100"/>
        </a:p>
        <a:p>
          <a:r>
            <a:rPr lang="en-US" sz="1100"/>
            <a:t>Conclusion:</a:t>
          </a:r>
        </a:p>
        <a:p>
          <a:r>
            <a:rPr lang="en-US" sz="1100"/>
            <a:t>Allbirds has far more engagement on Instagram than Facebook, in terms of likes, comments, or shares. The content strategy applied there requires some refinement to better interaction mainly on shareable and interactive posts.</a:t>
          </a:r>
        </a:p>
        <a:p>
          <a:endParaRPr lang="en-US" sz="1100"/>
        </a:p>
        <a:p>
          <a:r>
            <a:rPr lang="en-US" sz="1100"/>
            <a:t>Recommendations:</a:t>
          </a:r>
        </a:p>
        <a:p>
          <a:r>
            <a:rPr lang="en-US" sz="1100"/>
            <a:t>Focus on Instagram: Keep capitalizing on Instagram's visual and earth-friendly aspects.</a:t>
          </a:r>
        </a:p>
        <a:p>
          <a:r>
            <a:rPr lang="en-US" sz="1100"/>
            <a:t>Boost Facebook Engagement: Try more engaging, shareable content, like sustainability posts or customer experiences.</a:t>
          </a:r>
        </a:p>
        <a:p>
          <a:r>
            <a:rPr lang="en-US" sz="1100"/>
            <a:t>Explore Outliers: Analyze high-performing posts for potential response-replicating elements.</a:t>
          </a:r>
        </a:p>
        <a:p>
          <a:r>
            <a:rPr lang="en-US" sz="1100"/>
            <a:t>Widen Shareability on Facebook: Generate more shareable content to increase visibility and engagement.</a:t>
          </a:r>
        </a:p>
        <a:p>
          <a:endParaRPr lang="en-US" sz="1100"/>
        </a:p>
      </xdr:txBody>
    </xdr:sp>
    <xdr:clientData/>
  </xdr:twoCellAnchor>
  <xdr:twoCellAnchor>
    <xdr:from>
      <xdr:col>9</xdr:col>
      <xdr:colOff>342900</xdr:colOff>
      <xdr:row>26</xdr:row>
      <xdr:rowOff>50800</xdr:rowOff>
    </xdr:from>
    <xdr:to>
      <xdr:col>13</xdr:col>
      <xdr:colOff>736600</xdr:colOff>
      <xdr:row>47</xdr:row>
      <xdr:rowOff>88900</xdr:rowOff>
    </xdr:to>
    <xdr:graphicFrame macro="">
      <xdr:nvGraphicFramePr>
        <xdr:cNvPr id="2" name="Chart 1">
          <a:extLst>
            <a:ext uri="{FF2B5EF4-FFF2-40B4-BE49-F238E27FC236}">
              <a16:creationId xmlns:a16="http://schemas.microsoft.com/office/drawing/2014/main" id="{8E5CED10-18E8-7871-B752-FFD01C0BFE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14580</xdr:colOff>
      <xdr:row>32</xdr:row>
      <xdr:rowOff>156632</xdr:rowOff>
    </xdr:from>
    <xdr:to>
      <xdr:col>9</xdr:col>
      <xdr:colOff>232362</xdr:colOff>
      <xdr:row>46</xdr:row>
      <xdr:rowOff>166511</xdr:rowOff>
    </xdr:to>
    <xdr:graphicFrame macro="">
      <xdr:nvGraphicFramePr>
        <xdr:cNvPr id="4" name="Chart 3">
          <a:extLst>
            <a:ext uri="{FF2B5EF4-FFF2-40B4-BE49-F238E27FC236}">
              <a16:creationId xmlns:a16="http://schemas.microsoft.com/office/drawing/2014/main" id="{1B34E8DF-8101-9205-2432-37BC9EF606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94074</xdr:colOff>
      <xdr:row>29</xdr:row>
      <xdr:rowOff>35278</xdr:rowOff>
    </xdr:from>
    <xdr:to>
      <xdr:col>4</xdr:col>
      <xdr:colOff>1070092</xdr:colOff>
      <xdr:row>61</xdr:row>
      <xdr:rowOff>11759</xdr:rowOff>
    </xdr:to>
    <xdr:sp macro="" textlink="">
      <xdr:nvSpPr>
        <xdr:cNvPr id="6" name="TextBox 5">
          <a:extLst>
            <a:ext uri="{FF2B5EF4-FFF2-40B4-BE49-F238E27FC236}">
              <a16:creationId xmlns:a16="http://schemas.microsoft.com/office/drawing/2014/main" id="{250D3A73-99BA-EADF-0981-7B224EAFB7CD}"/>
            </a:ext>
          </a:extLst>
        </xdr:cNvPr>
        <xdr:cNvSpPr txBox="1"/>
      </xdr:nvSpPr>
      <xdr:spPr>
        <a:xfrm>
          <a:off x="94074" y="5832593"/>
          <a:ext cx="5950185" cy="642055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Analysis:</a:t>
          </a:r>
        </a:p>
        <a:p>
          <a:r>
            <a:rPr lang="en-US" sz="1100" b="1"/>
            <a:t>Descriptive Statistics:</a:t>
          </a:r>
        </a:p>
        <a:p>
          <a:endParaRPr lang="en-US" sz="1100"/>
        </a:p>
        <a:p>
          <a:r>
            <a:rPr lang="en-US" sz="1100"/>
            <a:t>Total Visits: A mean of 1,598,333 with a standard deviation of 338,255, suggesting variability. It is skewed slightly right (0.26), indicating that there are higher values that have occurred more frequently. </a:t>
          </a:r>
        </a:p>
        <a:p>
          <a:r>
            <a:rPr lang="en-US" sz="1100"/>
            <a:t>Average Session Duration: Mean of 378.33 seconds (6.3 minutes). The distribution is fairly symmetrical, exhibiting a slight negative skew (-0.43) indicating that most sessions are slightly longer than just under six minutes. </a:t>
          </a:r>
        </a:p>
        <a:p>
          <a:r>
            <a:rPr lang="en-US" sz="1100"/>
            <a:t>Bounce Rate: Mean of 34.67%, with very low variability (SD = 0.88). Negative skew (-0.82), meaning lower bounce rates were more common. </a:t>
          </a:r>
        </a:p>
        <a:p>
          <a:r>
            <a:rPr lang="en-US" sz="1100"/>
            <a:t>Conversion Rate: Mean of 4.77%, skewness was also negative (-0.66), indicating higher frequent rates for conversion. </a:t>
          </a:r>
        </a:p>
        <a:p>
          <a:endParaRPr lang="en-US" sz="1100"/>
        </a:p>
        <a:p>
          <a:r>
            <a:rPr lang="en-US" sz="1100" b="1"/>
            <a:t>Monthly Traffic Trends: </a:t>
          </a:r>
        </a:p>
        <a:p>
          <a:endParaRPr lang="en-US" sz="1100"/>
        </a:p>
        <a:p>
          <a:r>
            <a:rPr lang="en-US" sz="1100"/>
            <a:t>Total Visits: During the months of Nov-Dec, they reach a peak of above 2 million, signifying a comparison in the growth trend of these months. Traffic Sources: Dominating in Direct traffic (43%-48%), with ordinary search traffic following them (23%-26%). Other contributions are negligible toward social media, referral, and display ads. Bounce Rate and Conversion Rate by Month:</a:t>
          </a:r>
        </a:p>
        <a:p>
          <a:endParaRPr lang="en-US" sz="1100"/>
        </a:p>
        <a:p>
          <a:r>
            <a:rPr lang="en-US" sz="1100" b="1"/>
            <a:t>Bounce Rate</a:t>
          </a:r>
        </a:p>
        <a:p>
          <a:r>
            <a:rPr lang="en-US" sz="1100"/>
            <a:t>Estimated at 33.8%, Dec-24, compared to 36.0%, Sep-24. </a:t>
          </a:r>
        </a:p>
        <a:p>
          <a:endParaRPr lang="en-US" sz="1100"/>
        </a:p>
        <a:p>
          <a:r>
            <a:rPr lang="en-US" sz="1100" b="1"/>
            <a:t>Conversion Rate: </a:t>
          </a:r>
          <a:r>
            <a:rPr lang="en-US" sz="1100"/>
            <a:t>Highest observed during the period was at 5.20%, which occurred in Dec-24 while the lowest registered was 4.20% in Sep-24. Correlation Analysis: </a:t>
          </a:r>
        </a:p>
        <a:p>
          <a:endParaRPr lang="en-US" sz="1100"/>
        </a:p>
        <a:p>
          <a:r>
            <a:rPr lang="en-US" sz="1100" b="1"/>
            <a:t>Corelation of Bounce Rate and Conversion Rate:</a:t>
          </a:r>
        </a:p>
        <a:p>
          <a:r>
            <a:rPr lang="en-US" sz="1100"/>
            <a:t>Bounce Rate and Conversion Rate had a very robust negative correlation (-0.986) showing that Bounce Rates are lowered and the Conversion Rates increase. Some Major Insights: Traffic: Rather static with peaks noted in Nov-Dec. Bounce Rate: Fairly stable with the potential for improvement to raise engagement. Conversion Rate: Fluctuation is small, but can be improved by lowering bounce rates. </a:t>
          </a:r>
        </a:p>
        <a:p>
          <a:endParaRPr lang="en-US" sz="1100"/>
        </a:p>
        <a:p>
          <a:r>
            <a:rPr lang="en-US" sz="1100" b="0"/>
            <a:t>It will display a steady trend with a very good increase taking place in Nov-Dec. Bounce rate: Stable and better to reduce it further to send user engagement sky high. Conversion Rate: It varies but can be improved simply by lowering the bounce rate. Traffic sources: Work on making social media and referral traffic rise as direct and search take precedence. Bounce Rate to Conversion Correlation: Lower bounce rates will result in higher conversions and thus urgent need for better user experience to improve user engagement and increase sales. Recommendations: </a:t>
          </a:r>
        </a:p>
        <a:p>
          <a:endParaRPr lang="en-US" sz="1100" b="0"/>
        </a:p>
        <a:p>
          <a:r>
            <a:rPr lang="en-US" sz="1100" b="0"/>
            <a:t>Now </a:t>
          </a:r>
          <a:r>
            <a:rPr lang="en-US" sz="1100" b="0" baseline="0"/>
            <a:t> Allbirds</a:t>
          </a:r>
          <a:r>
            <a:rPr lang="en-US" sz="1100" b="0"/>
            <a:t>should work on reducing the bounce rate by improving engagement on the site and making the content more attuned to users. He should have thus high conversion rates. </a:t>
          </a:r>
        </a:p>
        <a:p>
          <a:endParaRPr lang="en-US" sz="1100" b="0"/>
        </a:p>
        <a:p>
          <a:r>
            <a:rPr lang="en-US" sz="1100" b="0"/>
            <a:t>Diversifying Traffic and  enhancing engagement through Social Media, Referrals, and Display Ads.</a:t>
          </a:r>
        </a:p>
      </xdr:txBody>
    </xdr:sp>
    <xdr:clientData/>
  </xdr:twoCellAnchor>
  <xdr:twoCellAnchor>
    <xdr:from>
      <xdr:col>2</xdr:col>
      <xdr:colOff>636175</xdr:colOff>
      <xdr:row>11</xdr:row>
      <xdr:rowOff>133585</xdr:rowOff>
    </xdr:from>
    <xdr:to>
      <xdr:col>6</xdr:col>
      <xdr:colOff>505648</xdr:colOff>
      <xdr:row>26</xdr:row>
      <xdr:rowOff>141111</xdr:rowOff>
    </xdr:to>
    <xdr:graphicFrame macro="">
      <xdr:nvGraphicFramePr>
        <xdr:cNvPr id="2" name="Chart 1">
          <a:extLst>
            <a:ext uri="{FF2B5EF4-FFF2-40B4-BE49-F238E27FC236}">
              <a16:creationId xmlns:a16="http://schemas.microsoft.com/office/drawing/2014/main" id="{136C825D-92EB-E9F8-3418-B6744F0EB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853722</xdr:colOff>
      <xdr:row>11</xdr:row>
      <xdr:rowOff>63028</xdr:rowOff>
    </xdr:from>
    <xdr:to>
      <xdr:col>12</xdr:col>
      <xdr:colOff>47037</xdr:colOff>
      <xdr:row>27</xdr:row>
      <xdr:rowOff>47037</xdr:rowOff>
    </xdr:to>
    <xdr:graphicFrame macro="">
      <xdr:nvGraphicFramePr>
        <xdr:cNvPr id="3" name="Chart 2">
          <a:extLst>
            <a:ext uri="{FF2B5EF4-FFF2-40B4-BE49-F238E27FC236}">
              <a16:creationId xmlns:a16="http://schemas.microsoft.com/office/drawing/2014/main" id="{267AB7ED-59B6-314A-C1B4-6BDB5DB19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330200</xdr:colOff>
      <xdr:row>7</xdr:row>
      <xdr:rowOff>38100</xdr:rowOff>
    </xdr:from>
    <xdr:to>
      <xdr:col>3</xdr:col>
      <xdr:colOff>1041400</xdr:colOff>
      <xdr:row>24</xdr:row>
      <xdr:rowOff>127000</xdr:rowOff>
    </xdr:to>
    <xdr:graphicFrame macro="">
      <xdr:nvGraphicFramePr>
        <xdr:cNvPr id="2" name="Chart 1">
          <a:extLst>
            <a:ext uri="{FF2B5EF4-FFF2-40B4-BE49-F238E27FC236}">
              <a16:creationId xmlns:a16="http://schemas.microsoft.com/office/drawing/2014/main" id="{0E2C0720-5B22-A325-5EAD-08C7628BC6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660400</xdr:colOff>
      <xdr:row>17</xdr:row>
      <xdr:rowOff>165100</xdr:rowOff>
    </xdr:from>
    <xdr:to>
      <xdr:col>10</xdr:col>
      <xdr:colOff>50800</xdr:colOff>
      <xdr:row>35</xdr:row>
      <xdr:rowOff>127000</xdr:rowOff>
    </xdr:to>
    <xdr:graphicFrame macro="">
      <xdr:nvGraphicFramePr>
        <xdr:cNvPr id="4" name="Chart 3">
          <a:extLst>
            <a:ext uri="{FF2B5EF4-FFF2-40B4-BE49-F238E27FC236}">
              <a16:creationId xmlns:a16="http://schemas.microsoft.com/office/drawing/2014/main" id="{DE232CEA-DCB0-1D48-AEF6-F3E4B70F93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25</xdr:row>
      <xdr:rowOff>139700</xdr:rowOff>
    </xdr:from>
    <xdr:to>
      <xdr:col>4</xdr:col>
      <xdr:colOff>12700</xdr:colOff>
      <xdr:row>42</xdr:row>
      <xdr:rowOff>190500</xdr:rowOff>
    </xdr:to>
    <xdr:sp macro="" textlink="">
      <xdr:nvSpPr>
        <xdr:cNvPr id="3" name="TextBox 2">
          <a:extLst>
            <a:ext uri="{FF2B5EF4-FFF2-40B4-BE49-F238E27FC236}">
              <a16:creationId xmlns:a16="http://schemas.microsoft.com/office/drawing/2014/main" id="{929997B0-A32B-3761-CC15-04933F0B8C58}"/>
            </a:ext>
          </a:extLst>
        </xdr:cNvPr>
        <xdr:cNvSpPr txBox="1"/>
      </xdr:nvSpPr>
      <xdr:spPr>
        <a:xfrm>
          <a:off x="76200" y="5219700"/>
          <a:ext cx="4851400" cy="3505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Analysis:</a:t>
          </a:r>
        </a:p>
        <a:p>
          <a:r>
            <a:rPr lang="en-US" sz="1100"/>
            <a:t>In the year 2024, Allbirds saw a roller coaster ride in sales and orders throughout the first three quarters. From the sale of $39.3 million, the orders totaled 357,000 in Q1 of 2024. Those figures reached a whopping 31.3 percent increased growth rate in sales, coming to $51.6 million with 469,000 orders in Q2 of 2024. The trend is likely due to successful marketing strategies or seasonal elements that positively influenced this demand. However, in Q3 2024, sales rounded down to about $43 million, while orders totaled only 391,000, making it a 16.67 percent decline from Q2. This performance reflects a low season for the company.</a:t>
          </a:r>
        </a:p>
        <a:p>
          <a:endParaRPr lang="en-US" sz="1100"/>
        </a:p>
        <a:p>
          <a:r>
            <a:rPr lang="en-US" sz="1100"/>
            <a:t>The strong growth of Q2 augurs well for Allbirds with good fortune from the market, yet the dip in Q3 raises a lot of questions. The dip could possibly be attributed to seasonality, market saturation, or competition. It's time for Allbirds to understand the reasons for the Q3 drop and come up with strategies for sustaining the growth such as innovation, promotional activities, and improvement in customer engagement to make sure that performance holds well in the coming quarters.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Parajuli" refreshedDate="45709.556017129631" createdVersion="8" refreshedVersion="8" minRefreshableVersion="3" recordCount="126" xr:uid="{8D9217E1-CAC5-E243-89FB-7817E53EF230}">
  <cacheSource type="worksheet">
    <worksheetSource ref="A2:F128" sheet="Sheet1"/>
  </cacheSource>
  <cacheFields count="9">
    <cacheField name="Date" numFmtId="15">
      <sharedItems containsSemiMixedTypes="0" containsNonDate="0" containsDate="1" containsString="0" minDate="2024-07-01T00:00:00" maxDate="2034-07-24T00:00:00" count="89">
        <d v="2024-07-01T00:00:00"/>
        <d v="2024-07-09T00:00:00"/>
        <d v="2024-07-11T00:00:00"/>
        <d v="2024-07-15T00:00:00"/>
        <d v="2024-07-17T00:00:00"/>
        <d v="2024-07-23T00:00:00"/>
        <d v="2024-07-27T00:00:00"/>
        <d v="2024-07-30T00:00:00"/>
        <d v="2024-08-02T00:00:00"/>
        <d v="2024-08-12T00:00:00"/>
        <d v="2024-08-13T00:00:00"/>
        <d v="2024-08-14T00:00:00"/>
        <d v="2024-08-15T00:00:00"/>
        <d v="2024-08-18T00:00:00"/>
        <d v="2024-08-24T00:00:00"/>
        <d v="2024-08-26T00:00:00"/>
        <d v="2024-08-31T00:00:00"/>
        <d v="2024-09-03T00:00:00"/>
        <d v="2024-09-07T00:00:00"/>
        <d v="2024-09-10T00:00:00"/>
        <d v="2024-09-15T00:00:00"/>
        <d v="2024-09-17T00:00:00"/>
        <d v="2024-09-22T00:00:00"/>
        <d v="2024-09-24T00:00:00"/>
        <d v="2024-10-05T00:00:00"/>
        <d v="2024-10-09T00:00:00"/>
        <d v="2024-10-14T00:00:00"/>
        <d v="2024-10-24T00:00:00"/>
        <d v="2024-10-29T00:00:00"/>
        <d v="2024-11-03T00:00:00"/>
        <d v="2024-11-07T00:00:00"/>
        <d v="2024-11-08T00:00:00"/>
        <d v="2024-11-14T00:00:00"/>
        <d v="2024-11-24T00:00:00"/>
        <d v="2024-11-25T00:00:00"/>
        <d v="2024-11-29T00:00:00"/>
        <d v="2024-12-05T00:00:00"/>
        <d v="2024-12-09T00:00:00"/>
        <d v="2024-12-27T00:00:00"/>
        <d v="2024-07-05T00:00:00"/>
        <d v="2024-07-13T00:00:00"/>
        <d v="2024-07-18T00:00:00"/>
        <d v="2024-07-20T00:00:00"/>
        <d v="2024-07-21T00:00:00"/>
        <d v="2034-07-23T00:00:00"/>
        <d v="2024-07-25T00:00:00"/>
        <d v="2024-07-28T00:00:00"/>
        <d v="2024-07-31T00:00:00"/>
        <d v="2024-08-04T00:00:00"/>
        <d v="2024-08-07T00:00:00"/>
        <d v="2024-08-11T00:00:00"/>
        <d v="2024-08-17T00:00:00"/>
        <d v="2024-08-20T00:00:00"/>
        <d v="2024-08-22T00:00:00"/>
        <d v="2024-08-28T00:00:00"/>
        <d v="2024-08-29T00:00:00"/>
        <d v="2024-09-02T00:00:00"/>
        <d v="2024-09-05T00:00:00"/>
        <d v="2024-09-11T00:00:00"/>
        <d v="2024-09-13T00:00:00"/>
        <d v="2024-09-19T00:00:00"/>
        <d v="2024-09-20T00:00:00"/>
        <d v="2024-09-26T00:00:00"/>
        <d v="2024-09-28T00:00:00"/>
        <d v="2024-09-29T00:00:00"/>
        <d v="2024-10-01T00:00:00"/>
        <d v="2024-10-04T00:00:00"/>
        <d v="2025-10-05T00:00:00"/>
        <d v="2024-10-07T00:00:00"/>
        <d v="2024-10-08T00:00:00"/>
        <d v="2024-10-11T00:00:00"/>
        <d v="2024-10-16T00:00:00"/>
        <d v="2024-10-18T00:00:00"/>
        <d v="2024-10-20T00:00:00"/>
        <d v="2024-10-23T00:00:00"/>
        <d v="2024-10-27T00:00:00"/>
        <d v="2024-10-31T00:00:00"/>
        <d v="2024-11-04T00:00:00"/>
        <d v="2024-11-10T00:00:00"/>
        <d v="2024-11-15T00:00:00"/>
        <d v="2024-11-18T00:00:00"/>
        <d v="2024-11-19T00:00:00"/>
        <d v="2024-12-08T00:00:00"/>
        <d v="2024-12-11T00:00:00"/>
        <d v="2024-12-16T00:00:00"/>
        <d v="2024-12-19T00:00:00"/>
        <d v="2024-12-21T00:00:00"/>
        <d v="2024-12-23T00:00:00"/>
        <d v="2024-12-30T00:00:00"/>
      </sharedItems>
      <fieldGroup par="8"/>
    </cacheField>
    <cacheField name="Platform" numFmtId="0">
      <sharedItems count="2">
        <s v="Facebook"/>
        <s v="Instagram"/>
      </sharedItems>
    </cacheField>
    <cacheField name="Likes" numFmtId="0">
      <sharedItems containsSemiMixedTypes="0" containsString="0" containsNumber="1" containsInteger="1" minValue="13" maxValue="2301"/>
    </cacheField>
    <cacheField name="Comment" numFmtId="0">
      <sharedItems containsSemiMixedTypes="0" containsString="0" containsNumber="1" containsInteger="1" minValue="0" maxValue="2197"/>
    </cacheField>
    <cacheField name="Shares" numFmtId="0">
      <sharedItems containsSemiMixedTypes="0" containsString="0" containsNumber="1" containsInteger="1" minValue="0" maxValue="587"/>
    </cacheField>
    <cacheField name="Total Engagement" numFmtId="0">
      <sharedItems containsSemiMixedTypes="0" containsString="0" containsNumber="1" containsInteger="1" minValue="13" maxValue="4940"/>
    </cacheField>
    <cacheField name="Months (Date)" numFmtId="0" databaseField="0">
      <fieldGroup base="0">
        <rangePr groupBy="months" startDate="2024-07-01T00:00:00" endDate="2034-07-24T00:00:00"/>
        <groupItems count="14">
          <s v="&lt;7/1/24"/>
          <s v="Jan"/>
          <s v="Feb"/>
          <s v="Mar"/>
          <s v="Apr"/>
          <s v="May"/>
          <s v="Jun"/>
          <s v="Jul"/>
          <s v="Aug"/>
          <s v="Sep"/>
          <s v="Oct"/>
          <s v="Nov"/>
          <s v="Dec"/>
          <s v="&gt;7/24/34"/>
        </groupItems>
      </fieldGroup>
    </cacheField>
    <cacheField name="Quarters (Date)" numFmtId="0" databaseField="0">
      <fieldGroup base="0">
        <rangePr groupBy="quarters" startDate="2024-07-01T00:00:00" endDate="2034-07-24T00:00:00"/>
        <groupItems count="6">
          <s v="&lt;7/1/24"/>
          <s v="Qtr1"/>
          <s v="Qtr2"/>
          <s v="Qtr3"/>
          <s v="Qtr4"/>
          <s v="&gt;7/24/34"/>
        </groupItems>
      </fieldGroup>
    </cacheField>
    <cacheField name="Years (Date)" numFmtId="0" databaseField="0">
      <fieldGroup base="0">
        <rangePr groupBy="years" startDate="2024-07-01T00:00:00" endDate="2034-07-24T00:00:00"/>
        <groupItems count="13">
          <s v="&lt;7/1/24"/>
          <s v="2024"/>
          <s v="2025"/>
          <s v="2026"/>
          <s v="2027"/>
          <s v="2028"/>
          <s v="2029"/>
          <s v="2030"/>
          <s v="2031"/>
          <s v="2032"/>
          <s v="2033"/>
          <s v="2034"/>
          <s v="&gt;7/24/3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 Parajuli" refreshedDate="45709.564593402778" createdVersion="8" refreshedVersion="8" minRefreshableVersion="3" recordCount="7" xr:uid="{665935EF-DEEF-2D49-91C8-065CF9CAC204}">
  <cacheSource type="worksheet">
    <worksheetSource ref="A3:E10" sheet="Sheet2"/>
  </cacheSource>
  <cacheFields count="7">
    <cacheField name="Month" numFmtId="0">
      <sharedItems containsNonDate="0" containsDate="1" containsString="0" containsBlank="1" minDate="2024-07-01T00:00:00" maxDate="2024-12-02T00:00:00" count="7">
        <m/>
        <d v="2024-07-01T00:00:00"/>
        <d v="2024-08-01T00:00:00"/>
        <d v="2024-09-01T00:00:00"/>
        <d v="2024-10-01T00:00:00"/>
        <d v="2024-11-01T00:00:00"/>
        <d v="2024-12-01T00:00:00"/>
      </sharedItems>
      <fieldGroup par="6"/>
    </cacheField>
    <cacheField name="Total Visits" numFmtId="0">
      <sharedItems containsString="0" containsBlank="1" containsNumber="1" containsInteger="1" minValue="1200000" maxValue="2000000"/>
    </cacheField>
    <cacheField name="Avg. Session Duration(Seconds)" numFmtId="0">
      <sharedItems containsString="0" containsBlank="1" containsNumber="1" containsInteger="1" minValue="350" maxValue="400"/>
    </cacheField>
    <cacheField name="Bounce Rate(%)" numFmtId="0">
      <sharedItems containsString="0" containsBlank="1" containsNumber="1" minValue="33.799999999999997" maxValue="36"/>
    </cacheField>
    <cacheField name="Conversion Rate (%)" numFmtId="0">
      <sharedItems containsString="0" containsBlank="1" containsNumber="1" minValue="4.2" maxValue="5.2"/>
    </cacheField>
    <cacheField name="Days (Month)" numFmtId="0" databaseField="0">
      <fieldGroup base="0">
        <rangePr groupBy="days" startDate="2024-07-01T00:00:00" endDate="2024-12-02T00:00:00"/>
        <groupItems count="368">
          <s v="&lt;7/1/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24"/>
        </groupItems>
      </fieldGroup>
    </cacheField>
    <cacheField name="Months (Month)" numFmtId="0" databaseField="0">
      <fieldGroup base="0">
        <rangePr groupBy="months" startDate="2024-07-01T00:00:00" endDate="2024-12-02T00:00:00"/>
        <groupItems count="14">
          <s v="&lt;7/1/24"/>
          <s v="Jan"/>
          <s v="Feb"/>
          <s v="Mar"/>
          <s v="Apr"/>
          <s v="May"/>
          <s v="Jun"/>
          <s v="Jul"/>
          <s v="Aug"/>
          <s v="Sep"/>
          <s v="Oct"/>
          <s v="Nov"/>
          <s v="Dec"/>
          <s v="&gt;12/2/24"/>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x v="0"/>
    <n v="33"/>
    <n v="2"/>
    <n v="0"/>
    <n v="35"/>
  </r>
  <r>
    <x v="1"/>
    <x v="0"/>
    <n v="65"/>
    <n v="9"/>
    <n v="3"/>
    <n v="77"/>
  </r>
  <r>
    <x v="2"/>
    <x v="0"/>
    <n v="52"/>
    <n v="0"/>
    <n v="0"/>
    <n v="52"/>
  </r>
  <r>
    <x v="3"/>
    <x v="0"/>
    <n v="13"/>
    <n v="0"/>
    <n v="0"/>
    <n v="13"/>
  </r>
  <r>
    <x v="4"/>
    <x v="0"/>
    <n v="44"/>
    <n v="18"/>
    <n v="4"/>
    <n v="66"/>
  </r>
  <r>
    <x v="5"/>
    <x v="0"/>
    <n v="35"/>
    <n v="0"/>
    <n v="5"/>
    <n v="40"/>
  </r>
  <r>
    <x v="6"/>
    <x v="0"/>
    <n v="15"/>
    <n v="4"/>
    <n v="0"/>
    <n v="19"/>
  </r>
  <r>
    <x v="7"/>
    <x v="0"/>
    <n v="23"/>
    <n v="7"/>
    <n v="1"/>
    <n v="31"/>
  </r>
  <r>
    <x v="8"/>
    <x v="0"/>
    <n v="35"/>
    <n v="3"/>
    <n v="0"/>
    <n v="38"/>
  </r>
  <r>
    <x v="9"/>
    <x v="0"/>
    <n v="38"/>
    <n v="7"/>
    <n v="2"/>
    <n v="47"/>
  </r>
  <r>
    <x v="10"/>
    <x v="0"/>
    <n v="30"/>
    <n v="2"/>
    <n v="5"/>
    <n v="37"/>
  </r>
  <r>
    <x v="11"/>
    <x v="0"/>
    <n v="50"/>
    <n v="4"/>
    <n v="2"/>
    <n v="56"/>
  </r>
  <r>
    <x v="12"/>
    <x v="0"/>
    <n v="21"/>
    <n v="5"/>
    <n v="2"/>
    <n v="28"/>
  </r>
  <r>
    <x v="13"/>
    <x v="0"/>
    <n v="45"/>
    <n v="11"/>
    <n v="1"/>
    <n v="57"/>
  </r>
  <r>
    <x v="14"/>
    <x v="0"/>
    <n v="31"/>
    <n v="7"/>
    <n v="2"/>
    <n v="40"/>
  </r>
  <r>
    <x v="15"/>
    <x v="0"/>
    <n v="37"/>
    <n v="1"/>
    <n v="0"/>
    <n v="38"/>
  </r>
  <r>
    <x v="16"/>
    <x v="0"/>
    <n v="43"/>
    <n v="1"/>
    <n v="0"/>
    <n v="44"/>
  </r>
  <r>
    <x v="17"/>
    <x v="0"/>
    <n v="49"/>
    <n v="5"/>
    <n v="0"/>
    <n v="54"/>
  </r>
  <r>
    <x v="18"/>
    <x v="0"/>
    <n v="47"/>
    <n v="4"/>
    <n v="1"/>
    <n v="52"/>
  </r>
  <r>
    <x v="19"/>
    <x v="0"/>
    <n v="29"/>
    <n v="3"/>
    <n v="5"/>
    <n v="37"/>
  </r>
  <r>
    <x v="20"/>
    <x v="0"/>
    <n v="29"/>
    <n v="0"/>
    <n v="0"/>
    <n v="29"/>
  </r>
  <r>
    <x v="21"/>
    <x v="0"/>
    <n v="28"/>
    <n v="1"/>
    <n v="1"/>
    <n v="30"/>
  </r>
  <r>
    <x v="22"/>
    <x v="0"/>
    <n v="23"/>
    <n v="1"/>
    <n v="1"/>
    <n v="25"/>
  </r>
  <r>
    <x v="23"/>
    <x v="0"/>
    <n v="23"/>
    <n v="5"/>
    <n v="1"/>
    <n v="29"/>
  </r>
  <r>
    <x v="24"/>
    <x v="0"/>
    <n v="58"/>
    <n v="6"/>
    <n v="0"/>
    <n v="64"/>
  </r>
  <r>
    <x v="25"/>
    <x v="0"/>
    <n v="55"/>
    <n v="25"/>
    <n v="2"/>
    <n v="82"/>
  </r>
  <r>
    <x v="26"/>
    <x v="0"/>
    <n v="33"/>
    <n v="9"/>
    <n v="2"/>
    <n v="44"/>
  </r>
  <r>
    <x v="27"/>
    <x v="0"/>
    <n v="39"/>
    <n v="4"/>
    <n v="3"/>
    <n v="46"/>
  </r>
  <r>
    <x v="28"/>
    <x v="0"/>
    <n v="26"/>
    <n v="4"/>
    <n v="1"/>
    <n v="31"/>
  </r>
  <r>
    <x v="29"/>
    <x v="0"/>
    <n v="29"/>
    <n v="1"/>
    <n v="0"/>
    <n v="30"/>
  </r>
  <r>
    <x v="30"/>
    <x v="0"/>
    <n v="63"/>
    <n v="6"/>
    <n v="1"/>
    <n v="70"/>
  </r>
  <r>
    <x v="31"/>
    <x v="0"/>
    <n v="48"/>
    <n v="6"/>
    <n v="1"/>
    <n v="55"/>
  </r>
  <r>
    <x v="32"/>
    <x v="0"/>
    <n v="36"/>
    <n v="14"/>
    <n v="0"/>
    <n v="50"/>
  </r>
  <r>
    <x v="33"/>
    <x v="0"/>
    <n v="36"/>
    <n v="6"/>
    <n v="0"/>
    <n v="42"/>
  </r>
  <r>
    <x v="34"/>
    <x v="0"/>
    <n v="31"/>
    <n v="8"/>
    <n v="5"/>
    <n v="44"/>
  </r>
  <r>
    <x v="35"/>
    <x v="0"/>
    <n v="34"/>
    <n v="23"/>
    <n v="1"/>
    <n v="58"/>
  </r>
  <r>
    <x v="36"/>
    <x v="0"/>
    <n v="20"/>
    <n v="14"/>
    <n v="0"/>
    <n v="34"/>
  </r>
  <r>
    <x v="37"/>
    <x v="0"/>
    <n v="41"/>
    <n v="25"/>
    <n v="0"/>
    <n v="66"/>
  </r>
  <r>
    <x v="38"/>
    <x v="0"/>
    <n v="39"/>
    <n v="36"/>
    <n v="1"/>
    <n v="76"/>
  </r>
  <r>
    <x v="0"/>
    <x v="1"/>
    <n v="485"/>
    <n v="12"/>
    <n v="41"/>
    <n v="538"/>
  </r>
  <r>
    <x v="39"/>
    <x v="1"/>
    <n v="203"/>
    <n v="6"/>
    <n v="17"/>
    <n v="226"/>
  </r>
  <r>
    <x v="1"/>
    <x v="1"/>
    <n v="470"/>
    <n v="9"/>
    <n v="44"/>
    <n v="523"/>
  </r>
  <r>
    <x v="2"/>
    <x v="1"/>
    <n v="579"/>
    <n v="7"/>
    <n v="39"/>
    <n v="625"/>
  </r>
  <r>
    <x v="40"/>
    <x v="1"/>
    <n v="228"/>
    <n v="4"/>
    <n v="26"/>
    <n v="258"/>
  </r>
  <r>
    <x v="3"/>
    <x v="1"/>
    <n v="461"/>
    <n v="7"/>
    <n v="17"/>
    <n v="485"/>
  </r>
  <r>
    <x v="41"/>
    <x v="1"/>
    <n v="389"/>
    <n v="7"/>
    <n v="25"/>
    <n v="421"/>
  </r>
  <r>
    <x v="42"/>
    <x v="1"/>
    <n v="970"/>
    <n v="22"/>
    <n v="97"/>
    <n v="1089"/>
  </r>
  <r>
    <x v="43"/>
    <x v="1"/>
    <n v="181"/>
    <n v="11"/>
    <n v="23"/>
    <n v="215"/>
  </r>
  <r>
    <x v="44"/>
    <x v="1"/>
    <n v="309"/>
    <n v="6"/>
    <n v="10"/>
    <n v="325"/>
  </r>
  <r>
    <x v="45"/>
    <x v="1"/>
    <n v="147"/>
    <n v="7"/>
    <n v="13"/>
    <n v="167"/>
  </r>
  <r>
    <x v="6"/>
    <x v="1"/>
    <n v="273"/>
    <n v="4"/>
    <n v="47"/>
    <n v="324"/>
  </r>
  <r>
    <x v="46"/>
    <x v="1"/>
    <n v="626"/>
    <n v="9"/>
    <n v="16"/>
    <n v="651"/>
  </r>
  <r>
    <x v="7"/>
    <x v="1"/>
    <n v="369"/>
    <n v="9"/>
    <n v="18"/>
    <n v="396"/>
  </r>
  <r>
    <x v="47"/>
    <x v="1"/>
    <n v="318"/>
    <n v="12"/>
    <n v="21"/>
    <n v="351"/>
  </r>
  <r>
    <x v="8"/>
    <x v="1"/>
    <n v="319"/>
    <n v="3"/>
    <n v="10"/>
    <n v="332"/>
  </r>
  <r>
    <x v="48"/>
    <x v="1"/>
    <n v="238"/>
    <n v="6"/>
    <n v="8"/>
    <n v="252"/>
  </r>
  <r>
    <x v="49"/>
    <x v="1"/>
    <n v="244"/>
    <n v="11"/>
    <n v="19"/>
    <n v="274"/>
  </r>
  <r>
    <x v="50"/>
    <x v="1"/>
    <n v="165"/>
    <n v="11"/>
    <n v="19"/>
    <n v="195"/>
  </r>
  <r>
    <x v="9"/>
    <x v="1"/>
    <n v="508"/>
    <n v="22"/>
    <n v="68"/>
    <n v="598"/>
  </r>
  <r>
    <x v="10"/>
    <x v="1"/>
    <n v="315"/>
    <n v="12"/>
    <n v="70"/>
    <n v="397"/>
  </r>
  <r>
    <x v="11"/>
    <x v="1"/>
    <n v="674"/>
    <n v="35"/>
    <n v="28"/>
    <n v="737"/>
  </r>
  <r>
    <x v="12"/>
    <x v="1"/>
    <n v="244"/>
    <n v="9"/>
    <n v="48"/>
    <n v="301"/>
  </r>
  <r>
    <x v="51"/>
    <x v="1"/>
    <n v="326"/>
    <n v="4"/>
    <n v="8"/>
    <n v="338"/>
  </r>
  <r>
    <x v="13"/>
    <x v="1"/>
    <n v="522"/>
    <n v="10"/>
    <n v="91"/>
    <n v="623"/>
  </r>
  <r>
    <x v="52"/>
    <x v="1"/>
    <n v="392"/>
    <n v="21"/>
    <n v="34"/>
    <n v="447"/>
  </r>
  <r>
    <x v="53"/>
    <x v="1"/>
    <n v="466"/>
    <n v="11"/>
    <n v="130"/>
    <n v="607"/>
  </r>
  <r>
    <x v="14"/>
    <x v="1"/>
    <n v="230"/>
    <n v="6"/>
    <n v="41"/>
    <n v="277"/>
  </r>
  <r>
    <x v="15"/>
    <x v="1"/>
    <n v="268"/>
    <n v="7"/>
    <n v="50"/>
    <n v="325"/>
  </r>
  <r>
    <x v="54"/>
    <x v="1"/>
    <n v="1065"/>
    <n v="38"/>
    <n v="113"/>
    <n v="1216"/>
  </r>
  <r>
    <x v="55"/>
    <x v="1"/>
    <n v="2032"/>
    <n v="2077"/>
    <n v="527"/>
    <n v="4636"/>
  </r>
  <r>
    <x v="16"/>
    <x v="1"/>
    <n v="204"/>
    <n v="7"/>
    <n v="11"/>
    <n v="222"/>
  </r>
  <r>
    <x v="56"/>
    <x v="1"/>
    <n v="197"/>
    <n v="12"/>
    <n v="13"/>
    <n v="222"/>
  </r>
  <r>
    <x v="17"/>
    <x v="1"/>
    <n v="404"/>
    <n v="20"/>
    <n v="17"/>
    <n v="441"/>
  </r>
  <r>
    <x v="57"/>
    <x v="1"/>
    <n v="197"/>
    <n v="3"/>
    <n v="27"/>
    <n v="227"/>
  </r>
  <r>
    <x v="18"/>
    <x v="1"/>
    <n v="201"/>
    <n v="4"/>
    <n v="17"/>
    <n v="222"/>
  </r>
  <r>
    <x v="19"/>
    <x v="1"/>
    <n v="262"/>
    <n v="4"/>
    <n v="81"/>
    <n v="347"/>
  </r>
  <r>
    <x v="58"/>
    <x v="1"/>
    <n v="317"/>
    <n v="9"/>
    <n v="40"/>
    <n v="366"/>
  </r>
  <r>
    <x v="59"/>
    <x v="1"/>
    <n v="346"/>
    <n v="5"/>
    <n v="55"/>
    <n v="406"/>
  </r>
  <r>
    <x v="20"/>
    <x v="1"/>
    <n v="186"/>
    <n v="2"/>
    <n v="10"/>
    <n v="198"/>
  </r>
  <r>
    <x v="21"/>
    <x v="1"/>
    <n v="287"/>
    <n v="21"/>
    <n v="25"/>
    <n v="333"/>
  </r>
  <r>
    <x v="60"/>
    <x v="1"/>
    <n v="173"/>
    <n v="8"/>
    <n v="30"/>
    <n v="211"/>
  </r>
  <r>
    <x v="61"/>
    <x v="1"/>
    <n v="1981"/>
    <n v="1760"/>
    <n v="587"/>
    <n v="4328"/>
  </r>
  <r>
    <x v="22"/>
    <x v="1"/>
    <n v="177"/>
    <n v="3"/>
    <n v="6"/>
    <n v="186"/>
  </r>
  <r>
    <x v="23"/>
    <x v="1"/>
    <n v="193"/>
    <n v="5"/>
    <n v="92"/>
    <n v="290"/>
  </r>
  <r>
    <x v="62"/>
    <x v="1"/>
    <n v="299"/>
    <n v="7"/>
    <n v="33"/>
    <n v="339"/>
  </r>
  <r>
    <x v="63"/>
    <x v="1"/>
    <n v="249"/>
    <n v="0"/>
    <n v="24"/>
    <n v="273"/>
  </r>
  <r>
    <x v="64"/>
    <x v="1"/>
    <n v="199"/>
    <n v="0"/>
    <n v="6"/>
    <n v="205"/>
  </r>
  <r>
    <x v="65"/>
    <x v="1"/>
    <n v="148"/>
    <n v="3"/>
    <n v="5"/>
    <n v="156"/>
  </r>
  <r>
    <x v="66"/>
    <x v="1"/>
    <n v="224"/>
    <n v="2"/>
    <n v="14"/>
    <n v="240"/>
  </r>
  <r>
    <x v="67"/>
    <x v="1"/>
    <n v="308"/>
    <n v="9"/>
    <n v="64"/>
    <n v="381"/>
  </r>
  <r>
    <x v="68"/>
    <x v="1"/>
    <n v="216"/>
    <n v="2"/>
    <n v="12"/>
    <n v="230"/>
  </r>
  <r>
    <x v="69"/>
    <x v="1"/>
    <n v="303"/>
    <n v="19"/>
    <n v="73"/>
    <n v="395"/>
  </r>
  <r>
    <x v="25"/>
    <x v="1"/>
    <n v="451"/>
    <n v="0"/>
    <n v="76"/>
    <n v="527"/>
  </r>
  <r>
    <x v="70"/>
    <x v="1"/>
    <n v="224"/>
    <n v="3"/>
    <n v="29"/>
    <n v="256"/>
  </r>
  <r>
    <x v="26"/>
    <x v="1"/>
    <n v="188"/>
    <n v="3"/>
    <n v="9"/>
    <n v="200"/>
  </r>
  <r>
    <x v="71"/>
    <x v="1"/>
    <n v="291"/>
    <n v="10"/>
    <n v="129"/>
    <n v="430"/>
  </r>
  <r>
    <x v="72"/>
    <x v="1"/>
    <n v="238"/>
    <n v="8"/>
    <n v="22"/>
    <n v="268"/>
  </r>
  <r>
    <x v="73"/>
    <x v="1"/>
    <n v="180"/>
    <n v="3"/>
    <n v="9"/>
    <n v="192"/>
  </r>
  <r>
    <x v="74"/>
    <x v="1"/>
    <n v="2032"/>
    <n v="125"/>
    <n v="341"/>
    <n v="2498"/>
  </r>
  <r>
    <x v="27"/>
    <x v="1"/>
    <n v="423"/>
    <n v="40"/>
    <n v="48"/>
    <n v="511"/>
  </r>
  <r>
    <x v="75"/>
    <x v="1"/>
    <n v="210"/>
    <n v="9"/>
    <n v="21"/>
    <n v="240"/>
  </r>
  <r>
    <x v="28"/>
    <x v="1"/>
    <n v="350"/>
    <n v="7"/>
    <n v="16"/>
    <n v="373"/>
  </r>
  <r>
    <x v="76"/>
    <x v="1"/>
    <n v="174"/>
    <n v="1"/>
    <n v="4"/>
    <n v="179"/>
  </r>
  <r>
    <x v="29"/>
    <x v="1"/>
    <n v="203"/>
    <n v="3"/>
    <n v="7"/>
    <n v="213"/>
  </r>
  <r>
    <x v="77"/>
    <x v="1"/>
    <n v="565"/>
    <n v="25"/>
    <n v="141"/>
    <n v="731"/>
  </r>
  <r>
    <x v="30"/>
    <x v="1"/>
    <n v="473"/>
    <n v="15"/>
    <n v="26"/>
    <n v="514"/>
  </r>
  <r>
    <x v="31"/>
    <x v="1"/>
    <n v="541"/>
    <n v="12"/>
    <n v="82"/>
    <n v="635"/>
  </r>
  <r>
    <x v="78"/>
    <x v="1"/>
    <n v="322"/>
    <n v="4"/>
    <n v="15"/>
    <n v="341"/>
  </r>
  <r>
    <x v="32"/>
    <x v="1"/>
    <n v="255"/>
    <n v="10"/>
    <n v="77"/>
    <n v="342"/>
  </r>
  <r>
    <x v="79"/>
    <x v="1"/>
    <n v="659"/>
    <n v="22"/>
    <n v="58"/>
    <n v="739"/>
  </r>
  <r>
    <x v="80"/>
    <x v="1"/>
    <n v="183"/>
    <n v="11"/>
    <n v="27"/>
    <n v="221"/>
  </r>
  <r>
    <x v="81"/>
    <x v="1"/>
    <n v="201"/>
    <n v="11"/>
    <n v="8"/>
    <n v="220"/>
  </r>
  <r>
    <x v="33"/>
    <x v="1"/>
    <n v="245"/>
    <n v="14"/>
    <n v="78"/>
    <n v="337"/>
  </r>
  <r>
    <x v="34"/>
    <x v="1"/>
    <n v="1220"/>
    <n v="42"/>
    <n v="91"/>
    <n v="1353"/>
  </r>
  <r>
    <x v="35"/>
    <x v="1"/>
    <n v="210"/>
    <n v="21"/>
    <n v="56"/>
    <n v="287"/>
  </r>
  <r>
    <x v="36"/>
    <x v="1"/>
    <n v="233"/>
    <n v="28"/>
    <n v="13"/>
    <n v="274"/>
  </r>
  <r>
    <x v="82"/>
    <x v="1"/>
    <n v="272"/>
    <n v="17"/>
    <n v="23"/>
    <n v="312"/>
  </r>
  <r>
    <x v="82"/>
    <x v="1"/>
    <n v="235"/>
    <n v="43"/>
    <n v="14"/>
    <n v="292"/>
  </r>
  <r>
    <x v="37"/>
    <x v="1"/>
    <n v="756"/>
    <n v="79"/>
    <n v="70"/>
    <n v="905"/>
  </r>
  <r>
    <x v="83"/>
    <x v="1"/>
    <n v="2301"/>
    <n v="2197"/>
    <n v="442"/>
    <n v="4940"/>
  </r>
  <r>
    <x v="84"/>
    <x v="1"/>
    <n v="618"/>
    <n v="810"/>
    <n v="80"/>
    <n v="1508"/>
  </r>
  <r>
    <x v="85"/>
    <x v="1"/>
    <n v="371"/>
    <n v="66"/>
    <n v="43"/>
    <n v="480"/>
  </r>
  <r>
    <x v="86"/>
    <x v="1"/>
    <n v="139"/>
    <n v="61"/>
    <n v="30"/>
    <n v="230"/>
  </r>
  <r>
    <x v="87"/>
    <x v="1"/>
    <n v="174"/>
    <n v="97"/>
    <n v="15"/>
    <n v="286"/>
  </r>
  <r>
    <x v="38"/>
    <x v="1"/>
    <n v="278"/>
    <n v="211"/>
    <n v="17"/>
    <n v="506"/>
  </r>
  <r>
    <x v="88"/>
    <x v="1"/>
    <n v="149"/>
    <n v="489"/>
    <n v="38"/>
    <n v="6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m/>
    <m/>
    <m/>
    <m/>
  </r>
  <r>
    <x v="1"/>
    <n v="1600000"/>
    <n v="375"/>
    <n v="34.200000000000003"/>
    <n v="4.9000000000000004"/>
  </r>
  <r>
    <x v="2"/>
    <n v="1500000"/>
    <n v="380"/>
    <n v="34.5"/>
    <n v="4.8"/>
  </r>
  <r>
    <x v="3"/>
    <n v="1200000"/>
    <n v="350"/>
    <n v="36"/>
    <n v="4.2"/>
  </r>
  <r>
    <x v="4"/>
    <n v="1300000"/>
    <n v="370"/>
    <n v="35.5"/>
    <n v="4.5"/>
  </r>
  <r>
    <x v="5"/>
    <n v="2000000"/>
    <n v="395"/>
    <n v="34"/>
    <n v="5"/>
  </r>
  <r>
    <x v="6"/>
    <n v="1990000"/>
    <n v="400"/>
    <n v="33.799999999999997"/>
    <n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DDF149-ECBF-3349-8C89-8CC6D4574288}"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H26:I45" firstHeaderRow="1" firstDataRow="1" firstDataCol="1"/>
  <pivotFields count="9">
    <pivotField numFmtId="15" showAll="0">
      <items count="90">
        <item x="0"/>
        <item x="39"/>
        <item x="1"/>
        <item x="2"/>
        <item x="40"/>
        <item x="3"/>
        <item x="4"/>
        <item x="41"/>
        <item x="42"/>
        <item x="43"/>
        <item x="5"/>
        <item x="45"/>
        <item x="6"/>
        <item x="46"/>
        <item x="7"/>
        <item x="47"/>
        <item x="8"/>
        <item x="48"/>
        <item x="49"/>
        <item x="50"/>
        <item x="9"/>
        <item x="10"/>
        <item x="11"/>
        <item x="12"/>
        <item x="51"/>
        <item x="13"/>
        <item x="52"/>
        <item x="53"/>
        <item x="14"/>
        <item x="15"/>
        <item x="54"/>
        <item x="55"/>
        <item x="16"/>
        <item x="56"/>
        <item x="17"/>
        <item x="57"/>
        <item x="18"/>
        <item x="19"/>
        <item x="58"/>
        <item x="59"/>
        <item x="20"/>
        <item x="21"/>
        <item x="60"/>
        <item x="61"/>
        <item x="22"/>
        <item x="23"/>
        <item x="62"/>
        <item x="63"/>
        <item x="64"/>
        <item x="65"/>
        <item x="66"/>
        <item x="24"/>
        <item x="68"/>
        <item x="69"/>
        <item x="25"/>
        <item x="70"/>
        <item x="26"/>
        <item x="71"/>
        <item x="72"/>
        <item x="73"/>
        <item x="74"/>
        <item x="27"/>
        <item x="75"/>
        <item x="28"/>
        <item x="76"/>
        <item x="29"/>
        <item x="77"/>
        <item x="30"/>
        <item x="31"/>
        <item x="78"/>
        <item x="32"/>
        <item x="79"/>
        <item x="80"/>
        <item x="81"/>
        <item x="33"/>
        <item x="34"/>
        <item x="35"/>
        <item x="36"/>
        <item x="82"/>
        <item x="37"/>
        <item x="83"/>
        <item x="84"/>
        <item x="85"/>
        <item x="86"/>
        <item x="87"/>
        <item x="38"/>
        <item x="88"/>
        <item x="67"/>
        <item x="44"/>
        <item t="default"/>
      </items>
    </pivotField>
    <pivotField axis="axisRow" showAll="0">
      <items count="3">
        <item x="0"/>
        <item x="1"/>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2">
    <field x="6"/>
    <field x="1"/>
  </rowFields>
  <rowItems count="19">
    <i>
      <x v="7"/>
    </i>
    <i r="1">
      <x/>
    </i>
    <i r="1">
      <x v="1"/>
    </i>
    <i>
      <x v="8"/>
    </i>
    <i r="1">
      <x/>
    </i>
    <i r="1">
      <x v="1"/>
    </i>
    <i>
      <x v="9"/>
    </i>
    <i r="1">
      <x/>
    </i>
    <i r="1">
      <x v="1"/>
    </i>
    <i>
      <x v="10"/>
    </i>
    <i r="1">
      <x/>
    </i>
    <i r="1">
      <x v="1"/>
    </i>
    <i>
      <x v="11"/>
    </i>
    <i r="1">
      <x/>
    </i>
    <i r="1">
      <x v="1"/>
    </i>
    <i>
      <x v="12"/>
    </i>
    <i r="1">
      <x/>
    </i>
    <i r="1">
      <x v="1"/>
    </i>
    <i t="grand">
      <x/>
    </i>
  </rowItems>
  <colItems count="1">
    <i/>
  </colItems>
  <dataFields count="1">
    <dataField name="Sum of Total Engageme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D108E0-BAFD-C34D-AD23-FD4FA00B526B}"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3:B21" firstHeaderRow="1" firstDataRow="1" firstDataCol="1"/>
  <pivotFields count="7">
    <pivotField axis="axisRow" showAll="0">
      <items count="8">
        <item x="1"/>
        <item x="2"/>
        <item x="3"/>
        <item x="4"/>
        <item x="5"/>
        <item x="6"/>
        <item x="0"/>
        <item t="default"/>
      </items>
    </pivotField>
    <pivotField dataField="1" showAll="0"/>
    <pivotField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6"/>
    <field x="5"/>
    <field x="0"/>
  </rowFields>
  <rowItems count="8">
    <i>
      <x/>
    </i>
    <i>
      <x v="7"/>
    </i>
    <i>
      <x v="8"/>
    </i>
    <i>
      <x v="9"/>
    </i>
    <i>
      <x v="10"/>
    </i>
    <i>
      <x v="11"/>
    </i>
    <i>
      <x v="12"/>
    </i>
    <i t="grand">
      <x/>
    </i>
  </rowItems>
  <colItems count="1">
    <i/>
  </colItems>
  <dataFields count="1">
    <dataField name="Sum of Total Visit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B02A0-4733-524D-AF7A-9B1F04817516}">
  <dimension ref="A1:M128"/>
  <sheetViews>
    <sheetView tabSelected="1" workbookViewId="0">
      <selection activeCell="H16" sqref="H15:H16"/>
    </sheetView>
  </sheetViews>
  <sheetFormatPr baseColWidth="10" defaultRowHeight="16" x14ac:dyDescent="0.2"/>
  <cols>
    <col min="1" max="1" width="24" customWidth="1"/>
    <col min="6" max="6" width="17" customWidth="1"/>
    <col min="7" max="7" width="13.83203125" bestFit="1" customWidth="1"/>
    <col min="8" max="8" width="13" bestFit="1" customWidth="1"/>
    <col min="9" max="9" width="22.1640625" bestFit="1" customWidth="1"/>
    <col min="10" max="15" width="19.5" customWidth="1"/>
  </cols>
  <sheetData>
    <row r="1" spans="1:13" x14ac:dyDescent="0.2">
      <c r="A1" s="32" t="s">
        <v>48</v>
      </c>
      <c r="B1" s="32"/>
      <c r="C1" s="32"/>
      <c r="D1" s="32"/>
      <c r="E1" s="32"/>
      <c r="J1" s="33" t="s">
        <v>4</v>
      </c>
      <c r="K1" s="33"/>
      <c r="L1" s="33"/>
      <c r="M1" s="33"/>
    </row>
    <row r="2" spans="1:13" x14ac:dyDescent="0.2">
      <c r="A2" s="16" t="s">
        <v>0</v>
      </c>
      <c r="B2" s="16" t="s">
        <v>6</v>
      </c>
      <c r="C2" s="16" t="s">
        <v>1</v>
      </c>
      <c r="D2" s="16" t="s">
        <v>2</v>
      </c>
      <c r="E2" s="16" t="s">
        <v>3</v>
      </c>
      <c r="F2" s="16" t="s">
        <v>60</v>
      </c>
      <c r="J2" s="11"/>
      <c r="K2" s="16" t="s">
        <v>1</v>
      </c>
      <c r="L2" s="16" t="s">
        <v>2</v>
      </c>
      <c r="M2" s="16" t="s">
        <v>3</v>
      </c>
    </row>
    <row r="3" spans="1:13" x14ac:dyDescent="0.2">
      <c r="A3" s="12">
        <v>45474</v>
      </c>
      <c r="B3" s="11" t="s">
        <v>4</v>
      </c>
      <c r="C3" s="11">
        <v>33</v>
      </c>
      <c r="D3" s="11">
        <v>2</v>
      </c>
      <c r="E3" s="11">
        <v>0</v>
      </c>
      <c r="F3" s="11">
        <f>C3+D3+E3</f>
        <v>35</v>
      </c>
      <c r="I3" s="27"/>
      <c r="J3" s="5" t="s">
        <v>33</v>
      </c>
      <c r="K3" s="11">
        <f>AVERAGE(C3:C41)</f>
        <v>36.564102564102562</v>
      </c>
      <c r="L3" s="11">
        <f>AVERAGE(D3:D41)</f>
        <v>7.3589743589743586</v>
      </c>
      <c r="M3" s="11">
        <f>AVERAGE(E3:E41)</f>
        <v>1.358974358974359</v>
      </c>
    </row>
    <row r="4" spans="1:13" x14ac:dyDescent="0.2">
      <c r="A4" s="12">
        <v>45482</v>
      </c>
      <c r="B4" s="11" t="s">
        <v>4</v>
      </c>
      <c r="C4" s="11">
        <v>65</v>
      </c>
      <c r="D4" s="11">
        <v>9</v>
      </c>
      <c r="E4" s="11">
        <v>3</v>
      </c>
      <c r="F4" s="11">
        <f t="shared" ref="F4:F67" si="0">C4+D4+E4</f>
        <v>77</v>
      </c>
      <c r="J4" s="5" t="s">
        <v>34</v>
      </c>
      <c r="K4" s="11">
        <f>_xlfn.VAR.P(C3:C41)</f>
        <v>151.52794214332675</v>
      </c>
      <c r="L4" s="11">
        <f>_xlfn.VAR.P(D3:D41)</f>
        <v>64.178829717291251</v>
      </c>
      <c r="M4" s="11">
        <f>_xlfn.VAR.P(E3:E41)</f>
        <v>2.4865220249835636</v>
      </c>
    </row>
    <row r="5" spans="1:13" x14ac:dyDescent="0.2">
      <c r="A5" s="12">
        <v>45484</v>
      </c>
      <c r="B5" s="11" t="s">
        <v>4</v>
      </c>
      <c r="C5" s="11">
        <v>52</v>
      </c>
      <c r="D5" s="11">
        <v>0</v>
      </c>
      <c r="E5" s="11">
        <v>0</v>
      </c>
      <c r="F5" s="11">
        <f t="shared" si="0"/>
        <v>52</v>
      </c>
      <c r="J5" s="5" t="s">
        <v>24</v>
      </c>
      <c r="K5" s="11">
        <f>_xlfn.STDEV.P(C3:C41)</f>
        <v>12.309668644741285</v>
      </c>
      <c r="L5" s="11">
        <f>_xlfn.STDEV.P(D3:D41)</f>
        <v>8.0111690605860542</v>
      </c>
      <c r="M5" s="11">
        <f>_xlfn.STDEV.P(E3:E41)</f>
        <v>1.576870960156082</v>
      </c>
    </row>
    <row r="6" spans="1:13" ht="17" x14ac:dyDescent="0.25">
      <c r="A6" s="12">
        <v>45488</v>
      </c>
      <c r="B6" s="11" t="s">
        <v>4</v>
      </c>
      <c r="C6" s="11">
        <v>13</v>
      </c>
      <c r="D6" s="11">
        <v>0</v>
      </c>
      <c r="E6" s="11">
        <v>0</v>
      </c>
      <c r="F6" s="11">
        <f t="shared" si="0"/>
        <v>13</v>
      </c>
      <c r="J6" s="5" t="s">
        <v>35</v>
      </c>
      <c r="K6" s="17">
        <f>QUARTILE(C3:C41,1)</f>
        <v>29</v>
      </c>
      <c r="L6" s="17">
        <f>QUARTILE(D3:D41,1)</f>
        <v>2</v>
      </c>
      <c r="M6" s="17">
        <f>QUARTILE(E3:E41,1)</f>
        <v>0</v>
      </c>
    </row>
    <row r="7" spans="1:13" ht="17" x14ac:dyDescent="0.25">
      <c r="A7" s="12">
        <v>45490</v>
      </c>
      <c r="B7" s="11" t="s">
        <v>4</v>
      </c>
      <c r="C7" s="11">
        <v>44</v>
      </c>
      <c r="D7" s="11">
        <v>18</v>
      </c>
      <c r="E7" s="11">
        <v>4</v>
      </c>
      <c r="F7" s="11">
        <f t="shared" si="0"/>
        <v>66</v>
      </c>
      <c r="J7" s="5" t="s">
        <v>36</v>
      </c>
      <c r="K7" s="17">
        <f>QUARTILE(C3:C41,3)</f>
        <v>44.5</v>
      </c>
      <c r="L7" s="17">
        <f>QUARTILE(D3:D41,3)</f>
        <v>8.5</v>
      </c>
      <c r="M7" s="17">
        <f>QUARTILE(E3:E41,3)</f>
        <v>2</v>
      </c>
    </row>
    <row r="8" spans="1:13" ht="17" x14ac:dyDescent="0.25">
      <c r="A8" s="12">
        <v>45496</v>
      </c>
      <c r="B8" s="11" t="s">
        <v>4</v>
      </c>
      <c r="C8" s="11">
        <v>35</v>
      </c>
      <c r="D8" s="11">
        <v>0</v>
      </c>
      <c r="E8" s="11">
        <v>5</v>
      </c>
      <c r="F8" s="11">
        <f t="shared" si="0"/>
        <v>40</v>
      </c>
      <c r="J8" s="5" t="s">
        <v>37</v>
      </c>
      <c r="K8" s="17">
        <f>K7-K6</f>
        <v>15.5</v>
      </c>
      <c r="L8" s="17">
        <f>L7-L6</f>
        <v>6.5</v>
      </c>
      <c r="M8" s="17">
        <f>Q2-Q1</f>
        <v>0</v>
      </c>
    </row>
    <row r="9" spans="1:13" ht="17" x14ac:dyDescent="0.25">
      <c r="A9" s="12">
        <v>45500</v>
      </c>
      <c r="B9" s="11" t="s">
        <v>4</v>
      </c>
      <c r="C9" s="11">
        <v>15</v>
      </c>
      <c r="D9" s="11">
        <v>4</v>
      </c>
      <c r="E9" s="11">
        <v>0</v>
      </c>
      <c r="F9" s="11">
        <f t="shared" si="0"/>
        <v>19</v>
      </c>
      <c r="J9" s="5" t="s">
        <v>38</v>
      </c>
      <c r="K9" s="17">
        <f>K6- 1.5 * K8</f>
        <v>5.75</v>
      </c>
      <c r="L9" s="17">
        <f>L6- 1.5 * L8</f>
        <v>-7.75</v>
      </c>
      <c r="M9" s="17">
        <f>M6- 1.5 * M8</f>
        <v>0</v>
      </c>
    </row>
    <row r="10" spans="1:13" ht="17" x14ac:dyDescent="0.25">
      <c r="A10" s="12">
        <v>45503</v>
      </c>
      <c r="B10" s="11" t="s">
        <v>4</v>
      </c>
      <c r="C10" s="11">
        <v>23</v>
      </c>
      <c r="D10" s="11">
        <v>7</v>
      </c>
      <c r="E10" s="11">
        <v>1</v>
      </c>
      <c r="F10" s="11">
        <f t="shared" si="0"/>
        <v>31</v>
      </c>
      <c r="J10" s="5" t="s">
        <v>39</v>
      </c>
      <c r="K10" s="17">
        <f>K7 + 1.5 * K8</f>
        <v>67.75</v>
      </c>
      <c r="L10" s="17">
        <f>L7+ 1.5 * L8</f>
        <v>18.25</v>
      </c>
      <c r="M10" s="17">
        <f>M7 + 1.5 * M8</f>
        <v>2</v>
      </c>
    </row>
    <row r="11" spans="1:13" x14ac:dyDescent="0.2">
      <c r="A11" s="12">
        <v>45506</v>
      </c>
      <c r="B11" s="11" t="s">
        <v>4</v>
      </c>
      <c r="C11" s="11">
        <v>35</v>
      </c>
      <c r="D11" s="11">
        <v>3</v>
      </c>
      <c r="E11" s="11">
        <v>0</v>
      </c>
      <c r="F11" s="11">
        <f t="shared" si="0"/>
        <v>38</v>
      </c>
    </row>
    <row r="12" spans="1:13" x14ac:dyDescent="0.2">
      <c r="A12" s="12">
        <v>45516</v>
      </c>
      <c r="B12" s="11" t="s">
        <v>4</v>
      </c>
      <c r="C12" s="11">
        <v>38</v>
      </c>
      <c r="D12" s="11">
        <v>7</v>
      </c>
      <c r="E12" s="11">
        <v>2</v>
      </c>
      <c r="F12" s="11">
        <f t="shared" si="0"/>
        <v>47</v>
      </c>
      <c r="J12" s="33" t="s">
        <v>5</v>
      </c>
      <c r="K12" s="33"/>
      <c r="L12" s="33"/>
      <c r="M12" s="33"/>
    </row>
    <row r="13" spans="1:13" x14ac:dyDescent="0.2">
      <c r="A13" s="12">
        <v>45517</v>
      </c>
      <c r="B13" s="11" t="s">
        <v>4</v>
      </c>
      <c r="C13" s="11">
        <v>30</v>
      </c>
      <c r="D13" s="11">
        <v>2</v>
      </c>
      <c r="E13" s="11">
        <v>5</v>
      </c>
      <c r="F13" s="11">
        <f t="shared" si="0"/>
        <v>37</v>
      </c>
      <c r="J13" s="16"/>
      <c r="K13" s="16" t="s">
        <v>1</v>
      </c>
      <c r="L13" s="16" t="s">
        <v>2</v>
      </c>
      <c r="M13" s="16" t="s">
        <v>3</v>
      </c>
    </row>
    <row r="14" spans="1:13" x14ac:dyDescent="0.2">
      <c r="A14" s="12">
        <v>45518</v>
      </c>
      <c r="B14" s="11" t="s">
        <v>4</v>
      </c>
      <c r="C14" s="11">
        <v>50</v>
      </c>
      <c r="D14" s="11">
        <v>4</v>
      </c>
      <c r="E14" s="11">
        <v>2</v>
      </c>
      <c r="F14" s="11">
        <f t="shared" si="0"/>
        <v>56</v>
      </c>
      <c r="J14" s="5" t="s">
        <v>33</v>
      </c>
      <c r="K14" s="11">
        <f>AVERAGE(C42:C128)</f>
        <v>418.97701149425285</v>
      </c>
      <c r="L14" s="11">
        <f>AVERAGE(D42:D128)</f>
        <v>101.34482758620689</v>
      </c>
      <c r="M14" s="21">
        <f>AVERAGE(E42:E128)</f>
        <v>58.793103448275865</v>
      </c>
    </row>
    <row r="15" spans="1:13" ht="17" x14ac:dyDescent="0.25">
      <c r="A15" s="12">
        <v>45519</v>
      </c>
      <c r="B15" s="11" t="s">
        <v>4</v>
      </c>
      <c r="C15" s="11">
        <v>21</v>
      </c>
      <c r="D15" s="11">
        <v>5</v>
      </c>
      <c r="E15" s="11">
        <v>2</v>
      </c>
      <c r="F15" s="11">
        <f t="shared" si="0"/>
        <v>28</v>
      </c>
      <c r="J15" s="5" t="s">
        <v>34</v>
      </c>
      <c r="K15" s="11">
        <f>_xlfn.VAR.P(C42:C128)</f>
        <v>173614.7351037125</v>
      </c>
      <c r="L15" s="17">
        <f>_xlfn.VAR.P(D42:D128)</f>
        <v>141846.20293301626</v>
      </c>
      <c r="M15">
        <f>_xlfn.VAR.P(E42:E128)</f>
        <v>9699.796274276654</v>
      </c>
    </row>
    <row r="16" spans="1:13" x14ac:dyDescent="0.2">
      <c r="A16" s="12">
        <v>45522</v>
      </c>
      <c r="B16" s="11" t="s">
        <v>4</v>
      </c>
      <c r="C16" s="11">
        <v>45</v>
      </c>
      <c r="D16" s="11">
        <v>11</v>
      </c>
      <c r="E16" s="11">
        <v>1</v>
      </c>
      <c r="F16" s="11">
        <f t="shared" si="0"/>
        <v>57</v>
      </c>
      <c r="J16" s="5" t="s">
        <v>24</v>
      </c>
      <c r="K16" s="11">
        <f>_xlfn.STDEV.P(C42:C128)</f>
        <v>416.6710154350942</v>
      </c>
      <c r="L16" s="11">
        <f>_xlfn.STDEV.P(D42:D128)</f>
        <v>376.62475082370287</v>
      </c>
      <c r="M16" s="21">
        <f>_xlfn.STDEV.P(E42:E128)</f>
        <v>98.487543751870746</v>
      </c>
    </row>
    <row r="17" spans="1:13" ht="17" x14ac:dyDescent="0.25">
      <c r="A17" s="12">
        <v>45528</v>
      </c>
      <c r="B17" s="11" t="s">
        <v>4</v>
      </c>
      <c r="C17" s="11">
        <v>31</v>
      </c>
      <c r="D17" s="11">
        <v>7</v>
      </c>
      <c r="E17" s="11">
        <v>2</v>
      </c>
      <c r="F17" s="11">
        <f t="shared" si="0"/>
        <v>40</v>
      </c>
      <c r="J17" s="5" t="s">
        <v>35</v>
      </c>
      <c r="K17" s="17">
        <f>QUARTILE(C42:C128,1)</f>
        <v>203.5</v>
      </c>
      <c r="L17" s="17">
        <f>QUARTILE(D42:D128,1)</f>
        <v>5</v>
      </c>
      <c r="M17" s="17">
        <f>QUARTILE(E42:E128,1)</f>
        <v>15.5</v>
      </c>
    </row>
    <row r="18" spans="1:13" ht="17" x14ac:dyDescent="0.25">
      <c r="A18" s="12">
        <v>45530</v>
      </c>
      <c r="B18" s="11" t="s">
        <v>4</v>
      </c>
      <c r="C18" s="11">
        <v>37</v>
      </c>
      <c r="D18" s="11">
        <v>1</v>
      </c>
      <c r="E18" s="11">
        <v>0</v>
      </c>
      <c r="F18" s="11">
        <f t="shared" si="0"/>
        <v>38</v>
      </c>
      <c r="J18" s="5" t="s">
        <v>36</v>
      </c>
      <c r="K18" s="17">
        <f>QUARTILE(C42:C128,3)</f>
        <v>456</v>
      </c>
      <c r="L18" s="17">
        <f>QUARTILE(D42:D128,3)</f>
        <v>21</v>
      </c>
      <c r="M18" s="17">
        <f>QUARTILE(E42:E128,3)</f>
        <v>66</v>
      </c>
    </row>
    <row r="19" spans="1:13" ht="17" x14ac:dyDescent="0.25">
      <c r="A19" s="12">
        <v>45535</v>
      </c>
      <c r="B19" s="11" t="s">
        <v>4</v>
      </c>
      <c r="C19" s="11">
        <v>43</v>
      </c>
      <c r="D19" s="11">
        <v>1</v>
      </c>
      <c r="E19" s="11">
        <v>0</v>
      </c>
      <c r="F19" s="11">
        <f t="shared" si="0"/>
        <v>44</v>
      </c>
      <c r="J19" s="5" t="s">
        <v>37</v>
      </c>
      <c r="K19" s="17">
        <f>K18-K17</f>
        <v>252.5</v>
      </c>
      <c r="L19" s="17">
        <f>L18-L17</f>
        <v>16</v>
      </c>
      <c r="M19" s="17">
        <f>M18-M17</f>
        <v>50.5</v>
      </c>
    </row>
    <row r="20" spans="1:13" ht="17" x14ac:dyDescent="0.25">
      <c r="A20" s="12">
        <v>45538</v>
      </c>
      <c r="B20" s="11" t="s">
        <v>4</v>
      </c>
      <c r="C20" s="11">
        <v>49</v>
      </c>
      <c r="D20" s="11">
        <v>5</v>
      </c>
      <c r="E20" s="11">
        <v>0</v>
      </c>
      <c r="F20" s="11">
        <f t="shared" si="0"/>
        <v>54</v>
      </c>
      <c r="J20" s="5" t="s">
        <v>38</v>
      </c>
      <c r="K20" s="17">
        <f>K17- 1.5 * K19</f>
        <v>-175.25</v>
      </c>
      <c r="L20" s="17">
        <f>L17- 1.5 * L19</f>
        <v>-19</v>
      </c>
      <c r="M20" s="17">
        <f>M17- 1.5 * M19</f>
        <v>-60.25</v>
      </c>
    </row>
    <row r="21" spans="1:13" ht="17" x14ac:dyDescent="0.25">
      <c r="A21" s="12">
        <v>45542</v>
      </c>
      <c r="B21" s="11" t="s">
        <v>4</v>
      </c>
      <c r="C21" s="11">
        <v>47</v>
      </c>
      <c r="D21" s="11">
        <v>4</v>
      </c>
      <c r="E21" s="11">
        <v>1</v>
      </c>
      <c r="F21" s="11">
        <f t="shared" si="0"/>
        <v>52</v>
      </c>
      <c r="J21" s="5" t="s">
        <v>39</v>
      </c>
      <c r="K21" s="17">
        <f>K18+ 1.5 * K19</f>
        <v>834.75</v>
      </c>
      <c r="L21" s="17">
        <f>L18+ 1.5 * L19</f>
        <v>45</v>
      </c>
      <c r="M21" s="17">
        <f>M18+ 1.5 * M19</f>
        <v>141.75</v>
      </c>
    </row>
    <row r="22" spans="1:13" x14ac:dyDescent="0.2">
      <c r="A22" s="12">
        <v>45545</v>
      </c>
      <c r="B22" s="11" t="s">
        <v>4</v>
      </c>
      <c r="C22" s="11">
        <v>29</v>
      </c>
      <c r="D22" s="11">
        <v>3</v>
      </c>
      <c r="E22" s="11">
        <v>5</v>
      </c>
      <c r="F22" s="11">
        <f t="shared" si="0"/>
        <v>37</v>
      </c>
    </row>
    <row r="23" spans="1:13" x14ac:dyDescent="0.2">
      <c r="A23" s="12">
        <v>45550</v>
      </c>
      <c r="B23" s="11" t="s">
        <v>4</v>
      </c>
      <c r="C23" s="11">
        <v>29</v>
      </c>
      <c r="D23" s="11">
        <v>0</v>
      </c>
      <c r="E23" s="11">
        <v>0</v>
      </c>
      <c r="F23" s="11">
        <f t="shared" si="0"/>
        <v>29</v>
      </c>
    </row>
    <row r="24" spans="1:13" x14ac:dyDescent="0.2">
      <c r="A24" s="12">
        <v>45552</v>
      </c>
      <c r="B24" s="11" t="s">
        <v>4</v>
      </c>
      <c r="C24" s="11">
        <v>28</v>
      </c>
      <c r="D24" s="11">
        <v>1</v>
      </c>
      <c r="E24" s="11">
        <v>1</v>
      </c>
      <c r="F24" s="11">
        <f t="shared" si="0"/>
        <v>30</v>
      </c>
    </row>
    <row r="25" spans="1:13" x14ac:dyDescent="0.2">
      <c r="A25" s="12">
        <v>45557</v>
      </c>
      <c r="B25" s="11" t="s">
        <v>4</v>
      </c>
      <c r="C25" s="11">
        <v>23</v>
      </c>
      <c r="D25" s="11">
        <v>1</v>
      </c>
      <c r="E25" s="11">
        <v>1</v>
      </c>
      <c r="F25" s="11">
        <f t="shared" si="0"/>
        <v>25</v>
      </c>
    </row>
    <row r="26" spans="1:13" x14ac:dyDescent="0.2">
      <c r="A26" s="12">
        <v>45559</v>
      </c>
      <c r="B26" s="11" t="s">
        <v>4</v>
      </c>
      <c r="C26" s="11">
        <v>23</v>
      </c>
      <c r="D26" s="11">
        <v>5</v>
      </c>
      <c r="E26" s="11">
        <v>1</v>
      </c>
      <c r="F26" s="11">
        <f t="shared" si="0"/>
        <v>29</v>
      </c>
      <c r="H26" s="28" t="s">
        <v>52</v>
      </c>
      <c r="I26" t="s">
        <v>61</v>
      </c>
    </row>
    <row r="27" spans="1:13" x14ac:dyDescent="0.2">
      <c r="A27" s="12">
        <v>45570</v>
      </c>
      <c r="B27" s="11" t="s">
        <v>4</v>
      </c>
      <c r="C27" s="11">
        <v>58</v>
      </c>
      <c r="D27" s="11">
        <v>6</v>
      </c>
      <c r="E27" s="11">
        <v>0</v>
      </c>
      <c r="F27" s="11">
        <f t="shared" si="0"/>
        <v>64</v>
      </c>
      <c r="H27" s="29" t="s">
        <v>54</v>
      </c>
      <c r="I27">
        <v>6927</v>
      </c>
    </row>
    <row r="28" spans="1:13" x14ac:dyDescent="0.2">
      <c r="A28" s="12">
        <v>45574</v>
      </c>
      <c r="B28" s="11" t="s">
        <v>4</v>
      </c>
      <c r="C28" s="11">
        <v>55</v>
      </c>
      <c r="D28" s="11">
        <v>25</v>
      </c>
      <c r="E28" s="11">
        <v>2</v>
      </c>
      <c r="F28" s="11">
        <f t="shared" si="0"/>
        <v>82</v>
      </c>
      <c r="H28" s="30" t="s">
        <v>4</v>
      </c>
      <c r="I28">
        <v>333</v>
      </c>
    </row>
    <row r="29" spans="1:13" x14ac:dyDescent="0.2">
      <c r="A29" s="12">
        <v>45579</v>
      </c>
      <c r="B29" s="11" t="s">
        <v>4</v>
      </c>
      <c r="C29" s="11">
        <v>33</v>
      </c>
      <c r="D29" s="11">
        <v>9</v>
      </c>
      <c r="E29" s="11">
        <v>2</v>
      </c>
      <c r="F29" s="11">
        <f t="shared" si="0"/>
        <v>44</v>
      </c>
      <c r="H29" s="30" t="s">
        <v>5</v>
      </c>
      <c r="I29">
        <v>6594</v>
      </c>
    </row>
    <row r="30" spans="1:13" x14ac:dyDescent="0.2">
      <c r="A30" s="12">
        <v>45589</v>
      </c>
      <c r="B30" s="11" t="s">
        <v>4</v>
      </c>
      <c r="C30" s="11">
        <v>39</v>
      </c>
      <c r="D30" s="11">
        <v>4</v>
      </c>
      <c r="E30" s="11">
        <v>3</v>
      </c>
      <c r="F30" s="11">
        <f t="shared" si="0"/>
        <v>46</v>
      </c>
      <c r="H30" s="29" t="s">
        <v>55</v>
      </c>
      <c r="I30">
        <v>12162</v>
      </c>
    </row>
    <row r="31" spans="1:13" x14ac:dyDescent="0.2">
      <c r="A31" s="12">
        <v>45594</v>
      </c>
      <c r="B31" s="11" t="s">
        <v>4</v>
      </c>
      <c r="C31" s="11">
        <v>26</v>
      </c>
      <c r="D31" s="11">
        <v>4</v>
      </c>
      <c r="E31" s="11">
        <v>1</v>
      </c>
      <c r="F31" s="11">
        <f t="shared" si="0"/>
        <v>31</v>
      </c>
      <c r="H31" s="30" t="s">
        <v>4</v>
      </c>
      <c r="I31">
        <v>385</v>
      </c>
    </row>
    <row r="32" spans="1:13" x14ac:dyDescent="0.2">
      <c r="A32" s="12">
        <v>45599</v>
      </c>
      <c r="B32" s="11" t="s">
        <v>4</v>
      </c>
      <c r="C32" s="11">
        <v>29</v>
      </c>
      <c r="D32" s="11">
        <v>1</v>
      </c>
      <c r="E32" s="11">
        <v>0</v>
      </c>
      <c r="F32" s="11">
        <f t="shared" si="0"/>
        <v>30</v>
      </c>
      <c r="H32" s="30" t="s">
        <v>5</v>
      </c>
      <c r="I32">
        <v>11777</v>
      </c>
    </row>
    <row r="33" spans="1:9" x14ac:dyDescent="0.2">
      <c r="A33" s="12">
        <v>45603</v>
      </c>
      <c r="B33" s="11" t="s">
        <v>4</v>
      </c>
      <c r="C33" s="11">
        <v>63</v>
      </c>
      <c r="D33" s="11">
        <v>6</v>
      </c>
      <c r="E33" s="11">
        <v>1</v>
      </c>
      <c r="F33" s="11">
        <f t="shared" si="0"/>
        <v>70</v>
      </c>
      <c r="H33" s="29" t="s">
        <v>56</v>
      </c>
      <c r="I33">
        <v>8850</v>
      </c>
    </row>
    <row r="34" spans="1:9" x14ac:dyDescent="0.2">
      <c r="A34" s="12">
        <v>45604</v>
      </c>
      <c r="B34" s="11" t="s">
        <v>4</v>
      </c>
      <c r="C34" s="11">
        <v>48</v>
      </c>
      <c r="D34" s="11">
        <v>6</v>
      </c>
      <c r="E34" s="11">
        <v>1</v>
      </c>
      <c r="F34" s="11">
        <f t="shared" si="0"/>
        <v>55</v>
      </c>
      <c r="H34" s="30" t="s">
        <v>4</v>
      </c>
      <c r="I34">
        <v>256</v>
      </c>
    </row>
    <row r="35" spans="1:9" x14ac:dyDescent="0.2">
      <c r="A35" s="12">
        <v>45610</v>
      </c>
      <c r="B35" s="11" t="s">
        <v>4</v>
      </c>
      <c r="C35" s="11">
        <v>36</v>
      </c>
      <c r="D35" s="11">
        <v>14</v>
      </c>
      <c r="E35" s="11">
        <v>0</v>
      </c>
      <c r="F35" s="11">
        <f t="shared" si="0"/>
        <v>50</v>
      </c>
      <c r="H35" s="30" t="s">
        <v>5</v>
      </c>
      <c r="I35">
        <v>8594</v>
      </c>
    </row>
    <row r="36" spans="1:9" x14ac:dyDescent="0.2">
      <c r="A36" s="12">
        <v>45620</v>
      </c>
      <c r="B36" s="11" t="s">
        <v>4</v>
      </c>
      <c r="C36" s="11">
        <v>36</v>
      </c>
      <c r="D36" s="11">
        <v>6</v>
      </c>
      <c r="E36" s="11">
        <v>0</v>
      </c>
      <c r="F36" s="11">
        <f t="shared" si="0"/>
        <v>42</v>
      </c>
      <c r="H36" s="29" t="s">
        <v>57</v>
      </c>
      <c r="I36">
        <v>7343</v>
      </c>
    </row>
    <row r="37" spans="1:9" x14ac:dyDescent="0.2">
      <c r="A37" s="12">
        <v>45621</v>
      </c>
      <c r="B37" s="11" t="s">
        <v>4</v>
      </c>
      <c r="C37" s="11">
        <v>31</v>
      </c>
      <c r="D37" s="11">
        <v>8</v>
      </c>
      <c r="E37" s="11">
        <v>5</v>
      </c>
      <c r="F37" s="11">
        <f t="shared" si="0"/>
        <v>44</v>
      </c>
      <c r="H37" s="30" t="s">
        <v>4</v>
      </c>
      <c r="I37">
        <v>267</v>
      </c>
    </row>
    <row r="38" spans="1:9" x14ac:dyDescent="0.2">
      <c r="A38" s="12">
        <v>45625</v>
      </c>
      <c r="B38" s="11" t="s">
        <v>4</v>
      </c>
      <c r="C38" s="11">
        <v>34</v>
      </c>
      <c r="D38" s="11">
        <v>23</v>
      </c>
      <c r="E38" s="11">
        <v>1</v>
      </c>
      <c r="F38" s="11">
        <f t="shared" si="0"/>
        <v>58</v>
      </c>
      <c r="H38" s="30" t="s">
        <v>5</v>
      </c>
      <c r="I38">
        <v>7076</v>
      </c>
    </row>
    <row r="39" spans="1:9" x14ac:dyDescent="0.2">
      <c r="A39" s="12">
        <v>45631</v>
      </c>
      <c r="B39" s="11" t="s">
        <v>4</v>
      </c>
      <c r="C39" s="11">
        <v>20</v>
      </c>
      <c r="D39" s="11">
        <v>14</v>
      </c>
      <c r="E39" s="11">
        <v>0</v>
      </c>
      <c r="F39" s="11">
        <f t="shared" si="0"/>
        <v>34</v>
      </c>
      <c r="H39" s="29" t="s">
        <v>58</v>
      </c>
      <c r="I39">
        <v>6282</v>
      </c>
    </row>
    <row r="40" spans="1:9" x14ac:dyDescent="0.2">
      <c r="A40" s="12">
        <v>45635</v>
      </c>
      <c r="B40" s="11" t="s">
        <v>4</v>
      </c>
      <c r="C40" s="11">
        <v>41</v>
      </c>
      <c r="D40" s="11">
        <v>25</v>
      </c>
      <c r="E40" s="11">
        <v>0</v>
      </c>
      <c r="F40" s="11">
        <f t="shared" si="0"/>
        <v>66</v>
      </c>
      <c r="H40" s="30" t="s">
        <v>4</v>
      </c>
      <c r="I40">
        <v>349</v>
      </c>
    </row>
    <row r="41" spans="1:9" x14ac:dyDescent="0.2">
      <c r="A41" s="12">
        <v>45653</v>
      </c>
      <c r="B41" s="11" t="s">
        <v>4</v>
      </c>
      <c r="C41" s="11">
        <v>39</v>
      </c>
      <c r="D41" s="11">
        <v>36</v>
      </c>
      <c r="E41" s="11">
        <v>1</v>
      </c>
      <c r="F41" s="11">
        <f t="shared" si="0"/>
        <v>76</v>
      </c>
      <c r="H41" s="30" t="s">
        <v>5</v>
      </c>
      <c r="I41">
        <v>5933</v>
      </c>
    </row>
    <row r="42" spans="1:9" x14ac:dyDescent="0.2">
      <c r="A42" s="12">
        <v>45474</v>
      </c>
      <c r="B42" s="11" t="s">
        <v>5</v>
      </c>
      <c r="C42" s="11">
        <v>485</v>
      </c>
      <c r="D42" s="11">
        <v>12</v>
      </c>
      <c r="E42" s="11">
        <v>41</v>
      </c>
      <c r="F42" s="11">
        <f t="shared" si="0"/>
        <v>538</v>
      </c>
      <c r="H42" s="29" t="s">
        <v>59</v>
      </c>
      <c r="I42">
        <v>10585</v>
      </c>
    </row>
    <row r="43" spans="1:9" x14ac:dyDescent="0.2">
      <c r="A43" s="12">
        <v>45478</v>
      </c>
      <c r="B43" s="11" t="s">
        <v>5</v>
      </c>
      <c r="C43" s="11">
        <v>203</v>
      </c>
      <c r="D43" s="11">
        <v>6</v>
      </c>
      <c r="E43" s="11">
        <v>17</v>
      </c>
      <c r="F43" s="11">
        <f t="shared" si="0"/>
        <v>226</v>
      </c>
      <c r="H43" s="30" t="s">
        <v>4</v>
      </c>
      <c r="I43">
        <v>176</v>
      </c>
    </row>
    <row r="44" spans="1:9" x14ac:dyDescent="0.2">
      <c r="A44" s="12">
        <v>45482</v>
      </c>
      <c r="B44" s="11" t="s">
        <v>5</v>
      </c>
      <c r="C44" s="11">
        <v>470</v>
      </c>
      <c r="D44" s="11">
        <v>9</v>
      </c>
      <c r="E44" s="11">
        <v>44</v>
      </c>
      <c r="F44" s="11">
        <f t="shared" si="0"/>
        <v>523</v>
      </c>
      <c r="H44" s="30" t="s">
        <v>5</v>
      </c>
      <c r="I44">
        <v>10409</v>
      </c>
    </row>
    <row r="45" spans="1:9" x14ac:dyDescent="0.2">
      <c r="A45" s="12">
        <v>45484</v>
      </c>
      <c r="B45" s="11" t="s">
        <v>5</v>
      </c>
      <c r="C45" s="11">
        <v>579</v>
      </c>
      <c r="D45" s="11">
        <v>7</v>
      </c>
      <c r="E45" s="11">
        <v>39</v>
      </c>
      <c r="F45" s="11">
        <f t="shared" si="0"/>
        <v>625</v>
      </c>
      <c r="H45" s="29" t="s">
        <v>53</v>
      </c>
      <c r="I45">
        <v>52149</v>
      </c>
    </row>
    <row r="46" spans="1:9" x14ac:dyDescent="0.2">
      <c r="A46" s="12">
        <v>45486</v>
      </c>
      <c r="B46" s="11" t="s">
        <v>5</v>
      </c>
      <c r="C46" s="11">
        <v>228</v>
      </c>
      <c r="D46" s="11">
        <v>4</v>
      </c>
      <c r="E46" s="11">
        <v>26</v>
      </c>
      <c r="F46" s="11">
        <f t="shared" si="0"/>
        <v>258</v>
      </c>
    </row>
    <row r="47" spans="1:9" x14ac:dyDescent="0.2">
      <c r="A47" s="12">
        <v>45488</v>
      </c>
      <c r="B47" s="11" t="s">
        <v>5</v>
      </c>
      <c r="C47" s="11">
        <v>461</v>
      </c>
      <c r="D47" s="11">
        <v>7</v>
      </c>
      <c r="E47" s="11">
        <v>17</v>
      </c>
      <c r="F47" s="11">
        <f t="shared" si="0"/>
        <v>485</v>
      </c>
    </row>
    <row r="48" spans="1:9" x14ac:dyDescent="0.2">
      <c r="A48" s="12">
        <v>45491</v>
      </c>
      <c r="B48" s="11" t="s">
        <v>5</v>
      </c>
      <c r="C48" s="11">
        <v>389</v>
      </c>
      <c r="D48" s="11">
        <v>7</v>
      </c>
      <c r="E48" s="11">
        <v>25</v>
      </c>
      <c r="F48" s="11">
        <f t="shared" si="0"/>
        <v>421</v>
      </c>
    </row>
    <row r="49" spans="1:6" x14ac:dyDescent="0.2">
      <c r="A49" s="12">
        <v>45493</v>
      </c>
      <c r="B49" s="11" t="s">
        <v>5</v>
      </c>
      <c r="C49" s="11">
        <v>970</v>
      </c>
      <c r="D49" s="11">
        <v>22</v>
      </c>
      <c r="E49" s="11">
        <v>97</v>
      </c>
      <c r="F49" s="11">
        <f t="shared" si="0"/>
        <v>1089</v>
      </c>
    </row>
    <row r="50" spans="1:6" x14ac:dyDescent="0.2">
      <c r="A50" s="12">
        <v>45494</v>
      </c>
      <c r="B50" s="11" t="s">
        <v>5</v>
      </c>
      <c r="C50" s="11">
        <v>181</v>
      </c>
      <c r="D50" s="11">
        <v>11</v>
      </c>
      <c r="E50" s="11">
        <v>23</v>
      </c>
      <c r="F50" s="11">
        <f t="shared" si="0"/>
        <v>215</v>
      </c>
    </row>
    <row r="51" spans="1:6" x14ac:dyDescent="0.2">
      <c r="A51" s="12">
        <v>49148</v>
      </c>
      <c r="B51" s="11" t="s">
        <v>5</v>
      </c>
      <c r="C51" s="11">
        <v>309</v>
      </c>
      <c r="D51" s="11">
        <v>6</v>
      </c>
      <c r="E51" s="11">
        <v>10</v>
      </c>
      <c r="F51" s="11">
        <f t="shared" si="0"/>
        <v>325</v>
      </c>
    </row>
    <row r="52" spans="1:6" x14ac:dyDescent="0.2">
      <c r="A52" s="12">
        <v>45498</v>
      </c>
      <c r="B52" s="11" t="s">
        <v>5</v>
      </c>
      <c r="C52" s="11">
        <v>147</v>
      </c>
      <c r="D52" s="11">
        <v>7</v>
      </c>
      <c r="E52" s="11">
        <v>13</v>
      </c>
      <c r="F52" s="11">
        <f t="shared" si="0"/>
        <v>167</v>
      </c>
    </row>
    <row r="53" spans="1:6" x14ac:dyDescent="0.2">
      <c r="A53" s="12">
        <v>45500</v>
      </c>
      <c r="B53" s="11" t="s">
        <v>5</v>
      </c>
      <c r="C53" s="11">
        <v>273</v>
      </c>
      <c r="D53" s="11">
        <v>4</v>
      </c>
      <c r="E53" s="11">
        <v>47</v>
      </c>
      <c r="F53" s="11">
        <f t="shared" si="0"/>
        <v>324</v>
      </c>
    </row>
    <row r="54" spans="1:6" x14ac:dyDescent="0.2">
      <c r="A54" s="12">
        <v>45501</v>
      </c>
      <c r="B54" s="11" t="s">
        <v>5</v>
      </c>
      <c r="C54" s="11">
        <v>626</v>
      </c>
      <c r="D54" s="11">
        <v>9</v>
      </c>
      <c r="E54" s="11">
        <v>16</v>
      </c>
      <c r="F54" s="11">
        <f t="shared" si="0"/>
        <v>651</v>
      </c>
    </row>
    <row r="55" spans="1:6" x14ac:dyDescent="0.2">
      <c r="A55" s="12">
        <v>45503</v>
      </c>
      <c r="B55" s="11" t="s">
        <v>5</v>
      </c>
      <c r="C55" s="11">
        <v>369</v>
      </c>
      <c r="D55" s="11">
        <v>9</v>
      </c>
      <c r="E55" s="11">
        <v>18</v>
      </c>
      <c r="F55" s="11">
        <f t="shared" si="0"/>
        <v>396</v>
      </c>
    </row>
    <row r="56" spans="1:6" x14ac:dyDescent="0.2">
      <c r="A56" s="12">
        <v>45504</v>
      </c>
      <c r="B56" s="11" t="s">
        <v>5</v>
      </c>
      <c r="C56" s="11">
        <v>318</v>
      </c>
      <c r="D56" s="11">
        <v>12</v>
      </c>
      <c r="E56" s="11">
        <v>21</v>
      </c>
      <c r="F56" s="11">
        <f t="shared" si="0"/>
        <v>351</v>
      </c>
    </row>
    <row r="57" spans="1:6" x14ac:dyDescent="0.2">
      <c r="A57" s="12">
        <v>45506</v>
      </c>
      <c r="B57" s="11" t="s">
        <v>5</v>
      </c>
      <c r="C57" s="11">
        <v>319</v>
      </c>
      <c r="D57" s="11">
        <v>3</v>
      </c>
      <c r="E57" s="11">
        <v>10</v>
      </c>
      <c r="F57" s="11">
        <f t="shared" si="0"/>
        <v>332</v>
      </c>
    </row>
    <row r="58" spans="1:6" x14ac:dyDescent="0.2">
      <c r="A58" s="12">
        <v>45508</v>
      </c>
      <c r="B58" s="11" t="s">
        <v>5</v>
      </c>
      <c r="C58" s="11">
        <v>238</v>
      </c>
      <c r="D58" s="11">
        <v>6</v>
      </c>
      <c r="E58" s="11">
        <v>8</v>
      </c>
      <c r="F58" s="11">
        <f t="shared" si="0"/>
        <v>252</v>
      </c>
    </row>
    <row r="59" spans="1:6" x14ac:dyDescent="0.2">
      <c r="A59" s="12">
        <v>45511</v>
      </c>
      <c r="B59" s="11" t="s">
        <v>5</v>
      </c>
      <c r="C59" s="11">
        <v>244</v>
      </c>
      <c r="D59" s="11">
        <v>11</v>
      </c>
      <c r="E59" s="11">
        <v>19</v>
      </c>
      <c r="F59" s="11">
        <f t="shared" si="0"/>
        <v>274</v>
      </c>
    </row>
    <row r="60" spans="1:6" x14ac:dyDescent="0.2">
      <c r="A60" s="12">
        <v>45515</v>
      </c>
      <c r="B60" s="11" t="s">
        <v>5</v>
      </c>
      <c r="C60" s="11">
        <v>165</v>
      </c>
      <c r="D60" s="11">
        <v>11</v>
      </c>
      <c r="E60" s="11">
        <v>19</v>
      </c>
      <c r="F60" s="11">
        <f t="shared" si="0"/>
        <v>195</v>
      </c>
    </row>
    <row r="61" spans="1:6" x14ac:dyDescent="0.2">
      <c r="A61" s="12">
        <v>45516</v>
      </c>
      <c r="B61" s="11" t="s">
        <v>5</v>
      </c>
      <c r="C61" s="11">
        <v>508</v>
      </c>
      <c r="D61" s="11">
        <v>22</v>
      </c>
      <c r="E61" s="11">
        <v>68</v>
      </c>
      <c r="F61" s="11">
        <f t="shared" si="0"/>
        <v>598</v>
      </c>
    </row>
    <row r="62" spans="1:6" x14ac:dyDescent="0.2">
      <c r="A62" s="12">
        <v>45517</v>
      </c>
      <c r="B62" s="11" t="s">
        <v>5</v>
      </c>
      <c r="C62" s="11">
        <v>315</v>
      </c>
      <c r="D62" s="11">
        <v>12</v>
      </c>
      <c r="E62" s="11">
        <v>70</v>
      </c>
      <c r="F62" s="11">
        <f t="shared" si="0"/>
        <v>397</v>
      </c>
    </row>
    <row r="63" spans="1:6" x14ac:dyDescent="0.2">
      <c r="A63" s="12">
        <v>45518</v>
      </c>
      <c r="B63" s="11" t="s">
        <v>5</v>
      </c>
      <c r="C63" s="11">
        <v>674</v>
      </c>
      <c r="D63" s="11">
        <v>35</v>
      </c>
      <c r="E63" s="11">
        <v>28</v>
      </c>
      <c r="F63" s="11">
        <f t="shared" si="0"/>
        <v>737</v>
      </c>
    </row>
    <row r="64" spans="1:6" x14ac:dyDescent="0.2">
      <c r="A64" s="12">
        <v>45519</v>
      </c>
      <c r="B64" s="11" t="s">
        <v>5</v>
      </c>
      <c r="C64" s="11">
        <v>244</v>
      </c>
      <c r="D64" s="11">
        <v>9</v>
      </c>
      <c r="E64" s="11">
        <v>48</v>
      </c>
      <c r="F64" s="11">
        <f t="shared" si="0"/>
        <v>301</v>
      </c>
    </row>
    <row r="65" spans="1:6" x14ac:dyDescent="0.2">
      <c r="A65" s="12">
        <v>45521</v>
      </c>
      <c r="B65" s="11" t="s">
        <v>5</v>
      </c>
      <c r="C65" s="11">
        <v>326</v>
      </c>
      <c r="D65" s="11">
        <v>4</v>
      </c>
      <c r="E65" s="11">
        <v>8</v>
      </c>
      <c r="F65" s="11">
        <f t="shared" si="0"/>
        <v>338</v>
      </c>
    </row>
    <row r="66" spans="1:6" x14ac:dyDescent="0.2">
      <c r="A66" s="12">
        <v>45522</v>
      </c>
      <c r="B66" s="11" t="s">
        <v>5</v>
      </c>
      <c r="C66" s="11">
        <v>522</v>
      </c>
      <c r="D66" s="11">
        <v>10</v>
      </c>
      <c r="E66" s="11">
        <v>91</v>
      </c>
      <c r="F66" s="11">
        <f t="shared" si="0"/>
        <v>623</v>
      </c>
    </row>
    <row r="67" spans="1:6" x14ac:dyDescent="0.2">
      <c r="A67" s="12">
        <v>45524</v>
      </c>
      <c r="B67" s="11" t="s">
        <v>5</v>
      </c>
      <c r="C67" s="11">
        <v>392</v>
      </c>
      <c r="D67" s="11">
        <v>21</v>
      </c>
      <c r="E67" s="11">
        <v>34</v>
      </c>
      <c r="F67" s="11">
        <f t="shared" si="0"/>
        <v>447</v>
      </c>
    </row>
    <row r="68" spans="1:6" x14ac:dyDescent="0.2">
      <c r="A68" s="12">
        <v>45526</v>
      </c>
      <c r="B68" s="11" t="s">
        <v>5</v>
      </c>
      <c r="C68" s="11">
        <v>466</v>
      </c>
      <c r="D68" s="11">
        <v>11</v>
      </c>
      <c r="E68" s="11">
        <v>130</v>
      </c>
      <c r="F68" s="11">
        <f t="shared" ref="F68:F128" si="1">C68+D68+E68</f>
        <v>607</v>
      </c>
    </row>
    <row r="69" spans="1:6" x14ac:dyDescent="0.2">
      <c r="A69" s="12">
        <v>45528</v>
      </c>
      <c r="B69" s="11" t="s">
        <v>5</v>
      </c>
      <c r="C69" s="11">
        <v>230</v>
      </c>
      <c r="D69" s="11">
        <v>6</v>
      </c>
      <c r="E69" s="11">
        <v>41</v>
      </c>
      <c r="F69" s="11">
        <f t="shared" si="1"/>
        <v>277</v>
      </c>
    </row>
    <row r="70" spans="1:6" x14ac:dyDescent="0.2">
      <c r="A70" s="12">
        <v>45530</v>
      </c>
      <c r="B70" s="11" t="s">
        <v>5</v>
      </c>
      <c r="C70" s="11">
        <v>268</v>
      </c>
      <c r="D70" s="11">
        <v>7</v>
      </c>
      <c r="E70" s="11">
        <v>50</v>
      </c>
      <c r="F70" s="11">
        <f t="shared" si="1"/>
        <v>325</v>
      </c>
    </row>
    <row r="71" spans="1:6" x14ac:dyDescent="0.2">
      <c r="A71" s="12">
        <v>45532</v>
      </c>
      <c r="B71" s="11" t="s">
        <v>5</v>
      </c>
      <c r="C71" s="11">
        <v>1065</v>
      </c>
      <c r="D71" s="11">
        <v>38</v>
      </c>
      <c r="E71" s="11">
        <v>113</v>
      </c>
      <c r="F71" s="11">
        <f t="shared" si="1"/>
        <v>1216</v>
      </c>
    </row>
    <row r="72" spans="1:6" x14ac:dyDescent="0.2">
      <c r="A72" s="12">
        <v>45533</v>
      </c>
      <c r="B72" s="11" t="s">
        <v>5</v>
      </c>
      <c r="C72" s="11">
        <v>2032</v>
      </c>
      <c r="D72" s="11">
        <v>2077</v>
      </c>
      <c r="E72" s="11">
        <v>527</v>
      </c>
      <c r="F72" s="11">
        <f t="shared" si="1"/>
        <v>4636</v>
      </c>
    </row>
    <row r="73" spans="1:6" x14ac:dyDescent="0.2">
      <c r="A73" s="12">
        <v>45535</v>
      </c>
      <c r="B73" s="11" t="s">
        <v>5</v>
      </c>
      <c r="C73" s="11">
        <v>204</v>
      </c>
      <c r="D73" s="11">
        <v>7</v>
      </c>
      <c r="E73" s="11">
        <v>11</v>
      </c>
      <c r="F73" s="11">
        <f t="shared" si="1"/>
        <v>222</v>
      </c>
    </row>
    <row r="74" spans="1:6" x14ac:dyDescent="0.2">
      <c r="A74" s="12">
        <v>45537</v>
      </c>
      <c r="B74" s="11" t="s">
        <v>5</v>
      </c>
      <c r="C74" s="11">
        <v>197</v>
      </c>
      <c r="D74" s="11">
        <v>12</v>
      </c>
      <c r="E74" s="11">
        <v>13</v>
      </c>
      <c r="F74" s="11">
        <f t="shared" si="1"/>
        <v>222</v>
      </c>
    </row>
    <row r="75" spans="1:6" x14ac:dyDescent="0.2">
      <c r="A75" s="12">
        <v>45538</v>
      </c>
      <c r="B75" s="11" t="s">
        <v>5</v>
      </c>
      <c r="C75" s="11">
        <v>404</v>
      </c>
      <c r="D75" s="11">
        <v>20</v>
      </c>
      <c r="E75" s="11">
        <v>17</v>
      </c>
      <c r="F75" s="11">
        <f t="shared" si="1"/>
        <v>441</v>
      </c>
    </row>
    <row r="76" spans="1:6" x14ac:dyDescent="0.2">
      <c r="A76" s="12">
        <v>45540</v>
      </c>
      <c r="B76" s="11" t="s">
        <v>5</v>
      </c>
      <c r="C76" s="11">
        <v>197</v>
      </c>
      <c r="D76" s="11">
        <v>3</v>
      </c>
      <c r="E76" s="11">
        <v>27</v>
      </c>
      <c r="F76" s="11">
        <f t="shared" si="1"/>
        <v>227</v>
      </c>
    </row>
    <row r="77" spans="1:6" x14ac:dyDescent="0.2">
      <c r="A77" s="12">
        <v>45542</v>
      </c>
      <c r="B77" s="11" t="s">
        <v>5</v>
      </c>
      <c r="C77" s="11">
        <v>201</v>
      </c>
      <c r="D77" s="11">
        <v>4</v>
      </c>
      <c r="E77" s="11">
        <v>17</v>
      </c>
      <c r="F77" s="11">
        <f t="shared" si="1"/>
        <v>222</v>
      </c>
    </row>
    <row r="78" spans="1:6" x14ac:dyDescent="0.2">
      <c r="A78" s="12">
        <v>45545</v>
      </c>
      <c r="B78" s="11" t="s">
        <v>5</v>
      </c>
      <c r="C78" s="11">
        <v>262</v>
      </c>
      <c r="D78" s="11">
        <v>4</v>
      </c>
      <c r="E78" s="11">
        <v>81</v>
      </c>
      <c r="F78" s="11">
        <f t="shared" si="1"/>
        <v>347</v>
      </c>
    </row>
    <row r="79" spans="1:6" x14ac:dyDescent="0.2">
      <c r="A79" s="12">
        <v>45546</v>
      </c>
      <c r="B79" s="11" t="s">
        <v>5</v>
      </c>
      <c r="C79" s="11">
        <v>317</v>
      </c>
      <c r="D79" s="11">
        <v>9</v>
      </c>
      <c r="E79" s="11">
        <v>40</v>
      </c>
      <c r="F79" s="11">
        <f t="shared" si="1"/>
        <v>366</v>
      </c>
    </row>
    <row r="80" spans="1:6" x14ac:dyDescent="0.2">
      <c r="A80" s="12">
        <v>45548</v>
      </c>
      <c r="B80" s="11" t="s">
        <v>5</v>
      </c>
      <c r="C80" s="11">
        <v>346</v>
      </c>
      <c r="D80" s="11">
        <v>5</v>
      </c>
      <c r="E80" s="11">
        <v>55</v>
      </c>
      <c r="F80" s="11">
        <f t="shared" si="1"/>
        <v>406</v>
      </c>
    </row>
    <row r="81" spans="1:6" x14ac:dyDescent="0.2">
      <c r="A81" s="12">
        <v>45550</v>
      </c>
      <c r="B81" s="11" t="s">
        <v>5</v>
      </c>
      <c r="C81" s="11">
        <v>186</v>
      </c>
      <c r="D81" s="11">
        <v>2</v>
      </c>
      <c r="E81" s="11">
        <v>10</v>
      </c>
      <c r="F81" s="11">
        <f t="shared" si="1"/>
        <v>198</v>
      </c>
    </row>
    <row r="82" spans="1:6" x14ac:dyDescent="0.2">
      <c r="A82" s="12">
        <v>45552</v>
      </c>
      <c r="B82" s="11" t="s">
        <v>5</v>
      </c>
      <c r="C82" s="11">
        <v>287</v>
      </c>
      <c r="D82" s="11">
        <v>21</v>
      </c>
      <c r="E82" s="11">
        <v>25</v>
      </c>
      <c r="F82" s="11">
        <f t="shared" si="1"/>
        <v>333</v>
      </c>
    </row>
    <row r="83" spans="1:6" x14ac:dyDescent="0.2">
      <c r="A83" s="12">
        <v>45554</v>
      </c>
      <c r="B83" s="11" t="s">
        <v>5</v>
      </c>
      <c r="C83" s="11">
        <v>173</v>
      </c>
      <c r="D83" s="11">
        <v>8</v>
      </c>
      <c r="E83" s="11">
        <v>30</v>
      </c>
      <c r="F83" s="11">
        <f t="shared" si="1"/>
        <v>211</v>
      </c>
    </row>
    <row r="84" spans="1:6" x14ac:dyDescent="0.2">
      <c r="A84" s="12">
        <v>45555</v>
      </c>
      <c r="B84" s="11" t="s">
        <v>5</v>
      </c>
      <c r="C84" s="11">
        <v>1981</v>
      </c>
      <c r="D84" s="11">
        <v>1760</v>
      </c>
      <c r="E84" s="11">
        <v>587</v>
      </c>
      <c r="F84" s="11">
        <f t="shared" si="1"/>
        <v>4328</v>
      </c>
    </row>
    <row r="85" spans="1:6" x14ac:dyDescent="0.2">
      <c r="A85" s="12">
        <v>45557</v>
      </c>
      <c r="B85" s="11" t="s">
        <v>5</v>
      </c>
      <c r="C85" s="11">
        <v>177</v>
      </c>
      <c r="D85" s="11">
        <v>3</v>
      </c>
      <c r="E85" s="11">
        <v>6</v>
      </c>
      <c r="F85" s="11">
        <f t="shared" si="1"/>
        <v>186</v>
      </c>
    </row>
    <row r="86" spans="1:6" x14ac:dyDescent="0.2">
      <c r="A86" s="12">
        <v>45559</v>
      </c>
      <c r="B86" s="11" t="s">
        <v>5</v>
      </c>
      <c r="C86" s="11">
        <v>193</v>
      </c>
      <c r="D86" s="11">
        <v>5</v>
      </c>
      <c r="E86" s="11">
        <v>92</v>
      </c>
      <c r="F86" s="11">
        <f t="shared" si="1"/>
        <v>290</v>
      </c>
    </row>
    <row r="87" spans="1:6" x14ac:dyDescent="0.2">
      <c r="A87" s="12">
        <v>45561</v>
      </c>
      <c r="B87" s="11" t="s">
        <v>5</v>
      </c>
      <c r="C87" s="11">
        <v>299</v>
      </c>
      <c r="D87" s="11">
        <v>7</v>
      </c>
      <c r="E87" s="11">
        <v>33</v>
      </c>
      <c r="F87" s="11">
        <f t="shared" si="1"/>
        <v>339</v>
      </c>
    </row>
    <row r="88" spans="1:6" x14ac:dyDescent="0.2">
      <c r="A88" s="12">
        <v>45563</v>
      </c>
      <c r="B88" s="11" t="s">
        <v>5</v>
      </c>
      <c r="C88" s="11">
        <v>249</v>
      </c>
      <c r="D88" s="11">
        <v>0</v>
      </c>
      <c r="E88" s="11">
        <v>24</v>
      </c>
      <c r="F88" s="11">
        <f t="shared" si="1"/>
        <v>273</v>
      </c>
    </row>
    <row r="89" spans="1:6" x14ac:dyDescent="0.2">
      <c r="A89" s="12">
        <v>45564</v>
      </c>
      <c r="B89" s="11" t="s">
        <v>5</v>
      </c>
      <c r="C89" s="11">
        <v>199</v>
      </c>
      <c r="D89" s="11">
        <v>0</v>
      </c>
      <c r="E89" s="11">
        <v>6</v>
      </c>
      <c r="F89" s="11">
        <f t="shared" si="1"/>
        <v>205</v>
      </c>
    </row>
    <row r="90" spans="1:6" x14ac:dyDescent="0.2">
      <c r="A90" s="12">
        <v>45566</v>
      </c>
      <c r="B90" s="11" t="s">
        <v>5</v>
      </c>
      <c r="C90" s="11">
        <v>148</v>
      </c>
      <c r="D90" s="11">
        <v>3</v>
      </c>
      <c r="E90" s="11">
        <v>5</v>
      </c>
      <c r="F90" s="11">
        <f t="shared" si="1"/>
        <v>156</v>
      </c>
    </row>
    <row r="91" spans="1:6" x14ac:dyDescent="0.2">
      <c r="A91" s="12">
        <v>45569</v>
      </c>
      <c r="B91" s="11" t="s">
        <v>5</v>
      </c>
      <c r="C91" s="11">
        <v>224</v>
      </c>
      <c r="D91" s="11">
        <v>2</v>
      </c>
      <c r="E91" s="11">
        <v>14</v>
      </c>
      <c r="F91" s="11">
        <f t="shared" si="1"/>
        <v>240</v>
      </c>
    </row>
    <row r="92" spans="1:6" x14ac:dyDescent="0.2">
      <c r="A92" s="12">
        <v>45935</v>
      </c>
      <c r="B92" s="11" t="s">
        <v>5</v>
      </c>
      <c r="C92" s="11">
        <v>308</v>
      </c>
      <c r="D92" s="11">
        <v>9</v>
      </c>
      <c r="E92" s="11">
        <v>64</v>
      </c>
      <c r="F92" s="11">
        <f t="shared" si="1"/>
        <v>381</v>
      </c>
    </row>
    <row r="93" spans="1:6" x14ac:dyDescent="0.2">
      <c r="A93" s="12">
        <v>45572</v>
      </c>
      <c r="B93" s="11" t="s">
        <v>5</v>
      </c>
      <c r="C93" s="11">
        <v>216</v>
      </c>
      <c r="D93" s="11">
        <v>2</v>
      </c>
      <c r="E93" s="11">
        <v>12</v>
      </c>
      <c r="F93" s="11">
        <f t="shared" si="1"/>
        <v>230</v>
      </c>
    </row>
    <row r="94" spans="1:6" x14ac:dyDescent="0.2">
      <c r="A94" s="12">
        <v>45573</v>
      </c>
      <c r="B94" s="11" t="s">
        <v>5</v>
      </c>
      <c r="C94" s="11">
        <v>303</v>
      </c>
      <c r="D94" s="11">
        <v>19</v>
      </c>
      <c r="E94" s="11">
        <v>73</v>
      </c>
      <c r="F94" s="11">
        <f t="shared" si="1"/>
        <v>395</v>
      </c>
    </row>
    <row r="95" spans="1:6" x14ac:dyDescent="0.2">
      <c r="A95" s="12">
        <v>45574</v>
      </c>
      <c r="B95" s="11" t="s">
        <v>5</v>
      </c>
      <c r="C95" s="11">
        <v>451</v>
      </c>
      <c r="D95" s="11">
        <v>0</v>
      </c>
      <c r="E95" s="11">
        <v>76</v>
      </c>
      <c r="F95" s="11">
        <f t="shared" si="1"/>
        <v>527</v>
      </c>
    </row>
    <row r="96" spans="1:6" x14ac:dyDescent="0.2">
      <c r="A96" s="12">
        <v>45576</v>
      </c>
      <c r="B96" s="11" t="s">
        <v>5</v>
      </c>
      <c r="C96" s="11">
        <v>224</v>
      </c>
      <c r="D96" s="11">
        <v>3</v>
      </c>
      <c r="E96" s="11">
        <v>29</v>
      </c>
      <c r="F96" s="11">
        <f t="shared" si="1"/>
        <v>256</v>
      </c>
    </row>
    <row r="97" spans="1:6" x14ac:dyDescent="0.2">
      <c r="A97" s="12">
        <v>45579</v>
      </c>
      <c r="B97" s="11" t="s">
        <v>5</v>
      </c>
      <c r="C97" s="11">
        <v>188</v>
      </c>
      <c r="D97" s="11">
        <v>3</v>
      </c>
      <c r="E97" s="11">
        <v>9</v>
      </c>
      <c r="F97" s="11">
        <f t="shared" si="1"/>
        <v>200</v>
      </c>
    </row>
    <row r="98" spans="1:6" x14ac:dyDescent="0.2">
      <c r="A98" s="12">
        <v>45581</v>
      </c>
      <c r="B98" s="11" t="s">
        <v>5</v>
      </c>
      <c r="C98" s="11">
        <v>291</v>
      </c>
      <c r="D98" s="11">
        <v>10</v>
      </c>
      <c r="E98" s="11">
        <v>129</v>
      </c>
      <c r="F98" s="11">
        <f t="shared" si="1"/>
        <v>430</v>
      </c>
    </row>
    <row r="99" spans="1:6" x14ac:dyDescent="0.2">
      <c r="A99" s="12">
        <v>45583</v>
      </c>
      <c r="B99" s="11" t="s">
        <v>5</v>
      </c>
      <c r="C99" s="11">
        <v>238</v>
      </c>
      <c r="D99" s="11">
        <v>8</v>
      </c>
      <c r="E99" s="11">
        <v>22</v>
      </c>
      <c r="F99" s="11">
        <f t="shared" si="1"/>
        <v>268</v>
      </c>
    </row>
    <row r="100" spans="1:6" x14ac:dyDescent="0.2">
      <c r="A100" s="12">
        <v>45585</v>
      </c>
      <c r="B100" s="11" t="s">
        <v>5</v>
      </c>
      <c r="C100" s="11">
        <v>180</v>
      </c>
      <c r="D100" s="11">
        <v>3</v>
      </c>
      <c r="E100" s="11">
        <v>9</v>
      </c>
      <c r="F100" s="11">
        <f t="shared" si="1"/>
        <v>192</v>
      </c>
    </row>
    <row r="101" spans="1:6" x14ac:dyDescent="0.2">
      <c r="A101" s="12">
        <v>45588</v>
      </c>
      <c r="B101" s="11" t="s">
        <v>5</v>
      </c>
      <c r="C101" s="11">
        <v>2032</v>
      </c>
      <c r="D101" s="11">
        <v>125</v>
      </c>
      <c r="E101" s="11">
        <v>341</v>
      </c>
      <c r="F101" s="11">
        <f t="shared" si="1"/>
        <v>2498</v>
      </c>
    </row>
    <row r="102" spans="1:6" x14ac:dyDescent="0.2">
      <c r="A102" s="12">
        <v>45589</v>
      </c>
      <c r="B102" s="11" t="s">
        <v>5</v>
      </c>
      <c r="C102" s="11">
        <v>423</v>
      </c>
      <c r="D102" s="11">
        <v>40</v>
      </c>
      <c r="E102" s="11">
        <v>48</v>
      </c>
      <c r="F102" s="11">
        <f t="shared" si="1"/>
        <v>511</v>
      </c>
    </row>
    <row r="103" spans="1:6" x14ac:dyDescent="0.2">
      <c r="A103" s="12">
        <v>45592</v>
      </c>
      <c r="B103" s="11" t="s">
        <v>5</v>
      </c>
      <c r="C103" s="11">
        <v>210</v>
      </c>
      <c r="D103" s="11">
        <v>9</v>
      </c>
      <c r="E103" s="11">
        <v>21</v>
      </c>
      <c r="F103" s="11">
        <f t="shared" si="1"/>
        <v>240</v>
      </c>
    </row>
    <row r="104" spans="1:6" x14ac:dyDescent="0.2">
      <c r="A104" s="12">
        <v>45594</v>
      </c>
      <c r="B104" s="11" t="s">
        <v>5</v>
      </c>
      <c r="C104" s="11">
        <v>350</v>
      </c>
      <c r="D104" s="11">
        <v>7</v>
      </c>
      <c r="E104" s="11">
        <v>16</v>
      </c>
      <c r="F104" s="11">
        <f t="shared" si="1"/>
        <v>373</v>
      </c>
    </row>
    <row r="105" spans="1:6" x14ac:dyDescent="0.2">
      <c r="A105" s="12">
        <v>45596</v>
      </c>
      <c r="B105" s="11" t="s">
        <v>5</v>
      </c>
      <c r="C105" s="11">
        <v>174</v>
      </c>
      <c r="D105" s="11">
        <v>1</v>
      </c>
      <c r="E105" s="11">
        <v>4</v>
      </c>
      <c r="F105" s="11">
        <f t="shared" si="1"/>
        <v>179</v>
      </c>
    </row>
    <row r="106" spans="1:6" x14ac:dyDescent="0.2">
      <c r="A106" s="12">
        <v>45599</v>
      </c>
      <c r="B106" s="11" t="s">
        <v>5</v>
      </c>
      <c r="C106" s="11">
        <v>203</v>
      </c>
      <c r="D106" s="11">
        <v>3</v>
      </c>
      <c r="E106" s="11">
        <v>7</v>
      </c>
      <c r="F106" s="11">
        <f t="shared" si="1"/>
        <v>213</v>
      </c>
    </row>
    <row r="107" spans="1:6" x14ac:dyDescent="0.2">
      <c r="A107" s="12">
        <v>45600</v>
      </c>
      <c r="B107" s="11" t="s">
        <v>5</v>
      </c>
      <c r="C107" s="11">
        <v>565</v>
      </c>
      <c r="D107" s="11">
        <v>25</v>
      </c>
      <c r="E107" s="11">
        <v>141</v>
      </c>
      <c r="F107" s="11">
        <f t="shared" si="1"/>
        <v>731</v>
      </c>
    </row>
    <row r="108" spans="1:6" x14ac:dyDescent="0.2">
      <c r="A108" s="12">
        <v>45603</v>
      </c>
      <c r="B108" s="11" t="s">
        <v>5</v>
      </c>
      <c r="C108" s="11">
        <v>473</v>
      </c>
      <c r="D108" s="11">
        <v>15</v>
      </c>
      <c r="E108" s="11">
        <v>26</v>
      </c>
      <c r="F108" s="11">
        <f t="shared" si="1"/>
        <v>514</v>
      </c>
    </row>
    <row r="109" spans="1:6" x14ac:dyDescent="0.2">
      <c r="A109" s="12">
        <v>45604</v>
      </c>
      <c r="B109" s="11" t="s">
        <v>5</v>
      </c>
      <c r="C109" s="11">
        <v>541</v>
      </c>
      <c r="D109" s="11">
        <v>12</v>
      </c>
      <c r="E109" s="11">
        <v>82</v>
      </c>
      <c r="F109" s="11">
        <f t="shared" si="1"/>
        <v>635</v>
      </c>
    </row>
    <row r="110" spans="1:6" x14ac:dyDescent="0.2">
      <c r="A110" s="12">
        <v>45606</v>
      </c>
      <c r="B110" s="11" t="s">
        <v>5</v>
      </c>
      <c r="C110" s="11">
        <v>322</v>
      </c>
      <c r="D110" s="11">
        <v>4</v>
      </c>
      <c r="E110" s="11">
        <v>15</v>
      </c>
      <c r="F110" s="11">
        <f t="shared" si="1"/>
        <v>341</v>
      </c>
    </row>
    <row r="111" spans="1:6" x14ac:dyDescent="0.2">
      <c r="A111" s="12">
        <v>45610</v>
      </c>
      <c r="B111" s="11" t="s">
        <v>5</v>
      </c>
      <c r="C111" s="11">
        <v>255</v>
      </c>
      <c r="D111" s="11">
        <v>10</v>
      </c>
      <c r="E111" s="11">
        <v>77</v>
      </c>
      <c r="F111" s="11">
        <f t="shared" si="1"/>
        <v>342</v>
      </c>
    </row>
    <row r="112" spans="1:6" x14ac:dyDescent="0.2">
      <c r="A112" s="12">
        <v>45611</v>
      </c>
      <c r="B112" s="11" t="s">
        <v>5</v>
      </c>
      <c r="C112" s="11">
        <v>659</v>
      </c>
      <c r="D112" s="11">
        <v>22</v>
      </c>
      <c r="E112" s="11">
        <v>58</v>
      </c>
      <c r="F112" s="11">
        <f t="shared" si="1"/>
        <v>739</v>
      </c>
    </row>
    <row r="113" spans="1:6" x14ac:dyDescent="0.2">
      <c r="A113" s="12">
        <v>45614</v>
      </c>
      <c r="B113" s="11" t="s">
        <v>5</v>
      </c>
      <c r="C113" s="11">
        <v>183</v>
      </c>
      <c r="D113" s="11">
        <v>11</v>
      </c>
      <c r="E113" s="11">
        <v>27</v>
      </c>
      <c r="F113" s="11">
        <f t="shared" si="1"/>
        <v>221</v>
      </c>
    </row>
    <row r="114" spans="1:6" x14ac:dyDescent="0.2">
      <c r="A114" s="12">
        <v>45615</v>
      </c>
      <c r="B114" s="11" t="s">
        <v>5</v>
      </c>
      <c r="C114" s="11">
        <v>201</v>
      </c>
      <c r="D114" s="11">
        <v>11</v>
      </c>
      <c r="E114" s="11">
        <v>8</v>
      </c>
      <c r="F114" s="11">
        <f t="shared" si="1"/>
        <v>220</v>
      </c>
    </row>
    <row r="115" spans="1:6" x14ac:dyDescent="0.2">
      <c r="A115" s="12">
        <v>45620</v>
      </c>
      <c r="B115" s="11" t="s">
        <v>5</v>
      </c>
      <c r="C115" s="11">
        <v>245</v>
      </c>
      <c r="D115" s="11">
        <v>14</v>
      </c>
      <c r="E115" s="11">
        <v>78</v>
      </c>
      <c r="F115" s="11">
        <f t="shared" si="1"/>
        <v>337</v>
      </c>
    </row>
    <row r="116" spans="1:6" x14ac:dyDescent="0.2">
      <c r="A116" s="12">
        <v>45621</v>
      </c>
      <c r="B116" s="11" t="s">
        <v>5</v>
      </c>
      <c r="C116" s="11">
        <v>1220</v>
      </c>
      <c r="D116" s="11">
        <v>42</v>
      </c>
      <c r="E116" s="11">
        <v>91</v>
      </c>
      <c r="F116" s="11">
        <f t="shared" si="1"/>
        <v>1353</v>
      </c>
    </row>
    <row r="117" spans="1:6" x14ac:dyDescent="0.2">
      <c r="A117" s="12">
        <v>45625</v>
      </c>
      <c r="B117" s="11" t="s">
        <v>5</v>
      </c>
      <c r="C117" s="11">
        <v>210</v>
      </c>
      <c r="D117" s="11">
        <v>21</v>
      </c>
      <c r="E117" s="11">
        <v>56</v>
      </c>
      <c r="F117" s="11">
        <f t="shared" si="1"/>
        <v>287</v>
      </c>
    </row>
    <row r="118" spans="1:6" x14ac:dyDescent="0.2">
      <c r="A118" s="12">
        <v>45631</v>
      </c>
      <c r="B118" s="11" t="s">
        <v>5</v>
      </c>
      <c r="C118" s="11">
        <v>233</v>
      </c>
      <c r="D118" s="11">
        <v>28</v>
      </c>
      <c r="E118" s="11">
        <v>13</v>
      </c>
      <c r="F118" s="11">
        <f t="shared" si="1"/>
        <v>274</v>
      </c>
    </row>
    <row r="119" spans="1:6" x14ac:dyDescent="0.2">
      <c r="A119" s="12">
        <v>45634</v>
      </c>
      <c r="B119" s="11" t="s">
        <v>5</v>
      </c>
      <c r="C119" s="11">
        <v>272</v>
      </c>
      <c r="D119" s="11">
        <v>17</v>
      </c>
      <c r="E119" s="11">
        <v>23</v>
      </c>
      <c r="F119" s="11">
        <f t="shared" si="1"/>
        <v>312</v>
      </c>
    </row>
    <row r="120" spans="1:6" x14ac:dyDescent="0.2">
      <c r="A120" s="12">
        <v>45634</v>
      </c>
      <c r="B120" s="11" t="s">
        <v>5</v>
      </c>
      <c r="C120" s="11">
        <v>235</v>
      </c>
      <c r="D120" s="11">
        <v>43</v>
      </c>
      <c r="E120" s="11">
        <v>14</v>
      </c>
      <c r="F120" s="11">
        <f t="shared" si="1"/>
        <v>292</v>
      </c>
    </row>
    <row r="121" spans="1:6" x14ac:dyDescent="0.2">
      <c r="A121" s="12">
        <v>45635</v>
      </c>
      <c r="B121" s="11" t="s">
        <v>5</v>
      </c>
      <c r="C121" s="11">
        <v>756</v>
      </c>
      <c r="D121" s="11">
        <v>79</v>
      </c>
      <c r="E121" s="11">
        <v>70</v>
      </c>
      <c r="F121" s="11">
        <f t="shared" si="1"/>
        <v>905</v>
      </c>
    </row>
    <row r="122" spans="1:6" x14ac:dyDescent="0.2">
      <c r="A122" s="12">
        <v>45637</v>
      </c>
      <c r="B122" s="11" t="s">
        <v>5</v>
      </c>
      <c r="C122" s="11">
        <v>2301</v>
      </c>
      <c r="D122" s="11">
        <v>2197</v>
      </c>
      <c r="E122" s="11">
        <v>442</v>
      </c>
      <c r="F122" s="11">
        <f t="shared" si="1"/>
        <v>4940</v>
      </c>
    </row>
    <row r="123" spans="1:6" x14ac:dyDescent="0.2">
      <c r="A123" s="12">
        <v>45642</v>
      </c>
      <c r="B123" s="11" t="s">
        <v>5</v>
      </c>
      <c r="C123" s="11">
        <v>618</v>
      </c>
      <c r="D123" s="11">
        <v>810</v>
      </c>
      <c r="E123" s="11">
        <v>80</v>
      </c>
      <c r="F123" s="11">
        <f t="shared" si="1"/>
        <v>1508</v>
      </c>
    </row>
    <row r="124" spans="1:6" x14ac:dyDescent="0.2">
      <c r="A124" s="12">
        <v>45645</v>
      </c>
      <c r="B124" s="11" t="s">
        <v>5</v>
      </c>
      <c r="C124" s="11">
        <v>371</v>
      </c>
      <c r="D124" s="11">
        <v>66</v>
      </c>
      <c r="E124" s="11">
        <v>43</v>
      </c>
      <c r="F124" s="11">
        <f t="shared" si="1"/>
        <v>480</v>
      </c>
    </row>
    <row r="125" spans="1:6" x14ac:dyDescent="0.2">
      <c r="A125" s="12">
        <v>45647</v>
      </c>
      <c r="B125" s="11" t="s">
        <v>5</v>
      </c>
      <c r="C125" s="11">
        <v>139</v>
      </c>
      <c r="D125" s="11">
        <v>61</v>
      </c>
      <c r="E125" s="11">
        <v>30</v>
      </c>
      <c r="F125" s="11">
        <f t="shared" si="1"/>
        <v>230</v>
      </c>
    </row>
    <row r="126" spans="1:6" x14ac:dyDescent="0.2">
      <c r="A126" s="12">
        <v>45649</v>
      </c>
      <c r="B126" s="11" t="s">
        <v>5</v>
      </c>
      <c r="C126" s="11">
        <v>174</v>
      </c>
      <c r="D126" s="11">
        <v>97</v>
      </c>
      <c r="E126" s="11">
        <v>15</v>
      </c>
      <c r="F126" s="11">
        <f t="shared" si="1"/>
        <v>286</v>
      </c>
    </row>
    <row r="127" spans="1:6" x14ac:dyDescent="0.2">
      <c r="A127" s="12">
        <v>45653</v>
      </c>
      <c r="B127" s="11" t="s">
        <v>5</v>
      </c>
      <c r="C127" s="11">
        <v>278</v>
      </c>
      <c r="D127" s="11">
        <v>211</v>
      </c>
      <c r="E127" s="11">
        <v>17</v>
      </c>
      <c r="F127" s="11">
        <f t="shared" si="1"/>
        <v>506</v>
      </c>
    </row>
    <row r="128" spans="1:6" x14ac:dyDescent="0.2">
      <c r="A128" s="12">
        <v>45656</v>
      </c>
      <c r="B128" s="11" t="s">
        <v>5</v>
      </c>
      <c r="C128" s="11">
        <v>149</v>
      </c>
      <c r="D128" s="11">
        <v>489</v>
      </c>
      <c r="E128" s="11">
        <v>38</v>
      </c>
      <c r="F128" s="11">
        <f t="shared" si="1"/>
        <v>676</v>
      </c>
    </row>
  </sheetData>
  <mergeCells count="3">
    <mergeCell ref="A1:E1"/>
    <mergeCell ref="J1:M1"/>
    <mergeCell ref="J12:M12"/>
  </mergeCells>
  <conditionalFormatting sqref="C2:C40">
    <cfRule type="expression" dxfId="11" priority="7">
      <formula>OR(C3&lt;$K$9, C3&gt;$K$10)</formula>
    </cfRule>
  </conditionalFormatting>
  <conditionalFormatting sqref="C3:C41">
    <cfRule type="expression" dxfId="10" priority="8">
      <formula>OR(C3&lt;$K$9, C3&gt;$K$10)</formula>
    </cfRule>
  </conditionalFormatting>
  <conditionalFormatting sqref="C41">
    <cfRule type="expression" dxfId="9" priority="10">
      <formula>OR(#REF!&lt;$K$9, #REF!&gt;$K$10)</formula>
    </cfRule>
  </conditionalFormatting>
  <conditionalFormatting sqref="C42:C128">
    <cfRule type="expression" dxfId="8" priority="3">
      <formula>OR(C43&lt;$K$20, C43&gt;$K$21)</formula>
    </cfRule>
  </conditionalFormatting>
  <conditionalFormatting sqref="D2:D40">
    <cfRule type="expression" dxfId="7" priority="5">
      <formula>OR(D3&lt;$L$9, D3&gt;$L$10)</formula>
    </cfRule>
    <cfRule type="expression" dxfId="6" priority="6">
      <formula>OR(D3&lt;$L$20, D3&gt;$L$21)</formula>
    </cfRule>
  </conditionalFormatting>
  <conditionalFormatting sqref="D41">
    <cfRule type="expression" dxfId="5" priority="14">
      <formula>OR(#REF!&lt;$L$9, #REF!&gt;$L$10)</formula>
    </cfRule>
    <cfRule type="expression" dxfId="4" priority="15">
      <formula>OR(#REF!&lt;$L$20, #REF!&gt;$L$21)</formula>
    </cfRule>
  </conditionalFormatting>
  <conditionalFormatting sqref="D42:D128">
    <cfRule type="expression" dxfId="3" priority="2">
      <formula>OR(D43&lt;$L$20, D43&gt;$L$21)</formula>
    </cfRule>
  </conditionalFormatting>
  <conditionalFormatting sqref="E2:E40">
    <cfRule type="expression" dxfId="2" priority="4">
      <formula>OR(E3&lt;$M$9, E3&gt;$M$10)</formula>
    </cfRule>
  </conditionalFormatting>
  <conditionalFormatting sqref="E41">
    <cfRule type="expression" dxfId="1" priority="18">
      <formula>OR(#REF!&lt;$M$9, #REF!&gt;$M$10)</formula>
    </cfRule>
  </conditionalFormatting>
  <conditionalFormatting sqref="E42:E128">
    <cfRule type="expression" dxfId="0" priority="1">
      <formula>OR(E43&lt;$M$20, E43&gt;$M$21)</formula>
    </cfRule>
  </conditionalFormatting>
  <pageMargins left="0.7" right="0.7" top="0.75" bottom="0.75" header="0.3" footer="0.3"/>
  <pageSetup orientation="portrait"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14E71-F45D-5F4E-BFE0-25BACB886997}">
  <dimension ref="A2:S136"/>
  <sheetViews>
    <sheetView zoomScale="108" workbookViewId="0">
      <selection activeCell="N24" sqref="N24"/>
    </sheetView>
  </sheetViews>
  <sheetFormatPr baseColWidth="10" defaultRowHeight="16" x14ac:dyDescent="0.2"/>
  <cols>
    <col min="1" max="1" width="13" bestFit="1" customWidth="1"/>
    <col min="2" max="2" width="16.5" bestFit="1" customWidth="1"/>
    <col min="3" max="3" width="18.5" customWidth="1"/>
    <col min="4" max="5" width="17.33203125" customWidth="1"/>
    <col min="6" max="7" width="14" customWidth="1"/>
    <col min="8" max="8" width="16.1640625" customWidth="1"/>
    <col min="9" max="9" width="13" bestFit="1" customWidth="1"/>
    <col min="10" max="10" width="17" bestFit="1" customWidth="1"/>
    <col min="11" max="11" width="13.83203125" bestFit="1" customWidth="1"/>
    <col min="12" max="12" width="17.83203125" bestFit="1" customWidth="1"/>
    <col min="13" max="13" width="12.83203125" bestFit="1" customWidth="1"/>
    <col min="14" max="14" width="12.33203125" bestFit="1" customWidth="1"/>
    <col min="15" max="15" width="18" customWidth="1"/>
    <col min="16" max="16" width="18.5" bestFit="1" customWidth="1"/>
    <col min="19" max="19" width="17.1640625" customWidth="1"/>
  </cols>
  <sheetData>
    <row r="2" spans="1:19" x14ac:dyDescent="0.2">
      <c r="A2" s="32" t="s">
        <v>49</v>
      </c>
      <c r="B2" s="35"/>
      <c r="C2" s="35"/>
      <c r="D2" s="35"/>
    </row>
    <row r="3" spans="1:19" x14ac:dyDescent="0.2">
      <c r="A3" s="39" t="s">
        <v>7</v>
      </c>
      <c r="B3" s="41" t="s">
        <v>8</v>
      </c>
      <c r="C3" s="36" t="s">
        <v>40</v>
      </c>
      <c r="D3" s="38" t="s">
        <v>41</v>
      </c>
      <c r="E3" s="38" t="s">
        <v>43</v>
      </c>
      <c r="G3" s="32" t="s">
        <v>42</v>
      </c>
      <c r="H3" s="32"/>
      <c r="I3" s="32"/>
      <c r="J3" s="32"/>
      <c r="K3" s="32"/>
      <c r="L3" s="32"/>
      <c r="O3" s="32" t="s">
        <v>44</v>
      </c>
      <c r="P3" s="32"/>
      <c r="Q3" s="32"/>
      <c r="R3" s="32"/>
      <c r="S3" s="32"/>
    </row>
    <row r="4" spans="1:19" x14ac:dyDescent="0.2">
      <c r="A4" s="40"/>
      <c r="B4" s="42"/>
      <c r="C4" s="37"/>
      <c r="D4" s="38"/>
      <c r="E4" s="38"/>
      <c r="G4" s="5" t="s">
        <v>7</v>
      </c>
      <c r="H4" s="5" t="s">
        <v>9</v>
      </c>
      <c r="I4" s="5" t="s">
        <v>10</v>
      </c>
      <c r="J4" s="5" t="s">
        <v>11</v>
      </c>
      <c r="K4" s="5" t="s">
        <v>12</v>
      </c>
      <c r="L4" s="5" t="s">
        <v>13</v>
      </c>
      <c r="O4" s="25" t="s">
        <v>8</v>
      </c>
      <c r="P4" s="26"/>
      <c r="Q4" s="22" t="s">
        <v>40</v>
      </c>
      <c r="R4" s="23" t="s">
        <v>47</v>
      </c>
      <c r="S4" s="23" t="s">
        <v>43</v>
      </c>
    </row>
    <row r="5" spans="1:19" x14ac:dyDescent="0.2">
      <c r="A5" s="13">
        <v>45474</v>
      </c>
      <c r="B5" s="6">
        <v>1600000</v>
      </c>
      <c r="C5" s="19">
        <v>375</v>
      </c>
      <c r="D5" s="18">
        <v>34.200000000000003</v>
      </c>
      <c r="E5" s="18">
        <v>4.9000000000000004</v>
      </c>
      <c r="G5" s="13">
        <v>45474</v>
      </c>
      <c r="H5" s="14">
        <v>0.43</v>
      </c>
      <c r="I5" s="14">
        <v>0.23</v>
      </c>
      <c r="J5" s="15">
        <v>7.4999999999999997E-2</v>
      </c>
      <c r="K5" s="15">
        <v>6.2E-2</v>
      </c>
      <c r="L5" s="15">
        <v>2.9000000000000001E-2</v>
      </c>
      <c r="O5" s="11" t="s">
        <v>20</v>
      </c>
      <c r="P5" s="11">
        <v>1598333.3333333333</v>
      </c>
      <c r="Q5" s="11">
        <v>378.33333333333331</v>
      </c>
      <c r="R5" s="11">
        <v>34.666666666666664</v>
      </c>
      <c r="S5" s="11">
        <v>4.7666666666666666</v>
      </c>
    </row>
    <row r="6" spans="1:19" x14ac:dyDescent="0.2">
      <c r="A6" s="13">
        <v>45505</v>
      </c>
      <c r="B6" s="6">
        <v>1500000</v>
      </c>
      <c r="C6" s="19">
        <v>380</v>
      </c>
      <c r="D6" s="18">
        <v>34.5</v>
      </c>
      <c r="E6" s="18">
        <v>4.8</v>
      </c>
      <c r="G6" s="13">
        <v>45505</v>
      </c>
      <c r="H6" s="14">
        <v>0.44</v>
      </c>
      <c r="I6" s="14">
        <v>0.24</v>
      </c>
      <c r="J6" s="15">
        <v>7.1999999999999995E-2</v>
      </c>
      <c r="K6" s="15">
        <v>5.8000000000000003E-2</v>
      </c>
      <c r="L6" s="15">
        <v>2.7E-2</v>
      </c>
      <c r="O6" s="11" t="s">
        <v>21</v>
      </c>
      <c r="P6" s="11">
        <v>138092.15924318248</v>
      </c>
      <c r="Q6" s="11">
        <v>7.3786478737262193</v>
      </c>
      <c r="R6" s="11">
        <v>0.36117093521550786</v>
      </c>
      <c r="S6" s="11">
        <v>0.14757295747452437</v>
      </c>
    </row>
    <row r="7" spans="1:19" x14ac:dyDescent="0.2">
      <c r="A7" s="13">
        <v>45536</v>
      </c>
      <c r="B7" s="6">
        <v>1200000</v>
      </c>
      <c r="C7" s="19">
        <v>350</v>
      </c>
      <c r="D7" s="18">
        <v>36</v>
      </c>
      <c r="E7" s="18">
        <v>4.2</v>
      </c>
      <c r="G7" s="13">
        <v>45536</v>
      </c>
      <c r="H7" s="14">
        <v>0.45</v>
      </c>
      <c r="I7" s="14">
        <v>0.25</v>
      </c>
      <c r="J7" s="15">
        <v>6.5000000000000002E-2</v>
      </c>
      <c r="K7" s="15">
        <v>5.5E-2</v>
      </c>
      <c r="L7" s="15">
        <v>2.5000000000000001E-2</v>
      </c>
      <c r="O7" s="11" t="s">
        <v>22</v>
      </c>
      <c r="P7" s="11">
        <v>1550000</v>
      </c>
      <c r="Q7" s="11">
        <v>377.5</v>
      </c>
      <c r="R7" s="11">
        <v>34.35</v>
      </c>
      <c r="S7" s="11">
        <v>4.8499999999999996</v>
      </c>
    </row>
    <row r="8" spans="1:19" x14ac:dyDescent="0.2">
      <c r="A8" s="13">
        <v>45566</v>
      </c>
      <c r="B8" s="6">
        <v>1300000</v>
      </c>
      <c r="C8" s="19">
        <v>370</v>
      </c>
      <c r="D8" s="18">
        <v>35.5</v>
      </c>
      <c r="E8" s="18">
        <v>4.5</v>
      </c>
      <c r="G8" s="13">
        <v>45566</v>
      </c>
      <c r="H8" s="14">
        <v>0.46</v>
      </c>
      <c r="I8" s="14">
        <v>0.26</v>
      </c>
      <c r="J8" s="14">
        <v>7.0000000000000007E-2</v>
      </c>
      <c r="K8" s="14">
        <v>0.06</v>
      </c>
      <c r="L8" s="15">
        <v>2.5000000000000001E-2</v>
      </c>
      <c r="O8" s="11" t="s">
        <v>23</v>
      </c>
      <c r="P8" s="11" t="e">
        <v>#N/A</v>
      </c>
      <c r="Q8" s="11" t="e">
        <v>#N/A</v>
      </c>
      <c r="R8" s="11" t="e">
        <v>#N/A</v>
      </c>
      <c r="S8" s="11" t="e">
        <v>#N/A</v>
      </c>
    </row>
    <row r="9" spans="1:19" x14ac:dyDescent="0.2">
      <c r="A9" s="13">
        <v>45597</v>
      </c>
      <c r="B9" s="6">
        <v>2000000</v>
      </c>
      <c r="C9" s="19">
        <v>395</v>
      </c>
      <c r="D9" s="18">
        <v>34</v>
      </c>
      <c r="E9" s="18">
        <v>5</v>
      </c>
      <c r="G9" s="13">
        <v>45597</v>
      </c>
      <c r="H9" s="14">
        <v>0.47</v>
      </c>
      <c r="I9" s="14">
        <v>0.25</v>
      </c>
      <c r="J9" s="14">
        <v>0.09</v>
      </c>
      <c r="K9" s="14">
        <v>0.06</v>
      </c>
      <c r="L9" s="15">
        <v>2.8000000000000001E-2</v>
      </c>
      <c r="O9" s="11" t="s">
        <v>24</v>
      </c>
      <c r="P9" s="11">
        <v>338255.32762495667</v>
      </c>
      <c r="Q9" s="11">
        <v>18.073922282301279</v>
      </c>
      <c r="R9" s="11">
        <v>0.88468450120179409</v>
      </c>
      <c r="S9" s="11">
        <v>0.36147844564602555</v>
      </c>
    </row>
    <row r="10" spans="1:19" x14ac:dyDescent="0.2">
      <c r="A10" s="13">
        <v>45627</v>
      </c>
      <c r="B10" s="6">
        <v>1990000</v>
      </c>
      <c r="C10" s="19">
        <v>400</v>
      </c>
      <c r="D10" s="18">
        <v>33.799999999999997</v>
      </c>
      <c r="E10" s="18">
        <v>5.2</v>
      </c>
      <c r="G10" s="13">
        <v>45627</v>
      </c>
      <c r="H10" s="14">
        <v>0.48</v>
      </c>
      <c r="I10" s="14">
        <v>0.24</v>
      </c>
      <c r="J10" s="14">
        <v>0.08</v>
      </c>
      <c r="K10" s="14">
        <v>7.0000000000000007E-2</v>
      </c>
      <c r="L10" s="14">
        <v>0.03</v>
      </c>
      <c r="O10" s="11" t="s">
        <v>25</v>
      </c>
      <c r="P10" s="11">
        <v>114416666666.66679</v>
      </c>
      <c r="Q10" s="11">
        <v>326.66666666666663</v>
      </c>
      <c r="R10" s="11">
        <v>0.78266666666666718</v>
      </c>
      <c r="S10" s="11">
        <v>0.13066666666666665</v>
      </c>
    </row>
    <row r="11" spans="1:19" x14ac:dyDescent="0.2">
      <c r="B11" s="24" t="s">
        <v>64</v>
      </c>
      <c r="C11">
        <f>AVERAGE(C5:C10)</f>
        <v>378.33333333333331</v>
      </c>
      <c r="D11" s="31">
        <f>AVERAGE(D5:D10)</f>
        <v>34.666666666666664</v>
      </c>
      <c r="E11" s="31">
        <f>AVERAGE(E5:E10)</f>
        <v>4.7666666666666666</v>
      </c>
      <c r="O11" s="11" t="s">
        <v>26</v>
      </c>
      <c r="P11" s="11">
        <v>-1.8251166047522469</v>
      </c>
      <c r="Q11" s="11">
        <v>-3.8265306122451825E-2</v>
      </c>
      <c r="R11" s="11">
        <v>-1.1618209995675555</v>
      </c>
      <c r="S11" s="11">
        <v>-0.23505830903790415</v>
      </c>
    </row>
    <row r="12" spans="1:19" x14ac:dyDescent="0.2">
      <c r="O12" s="11" t="s">
        <v>27</v>
      </c>
      <c r="P12" s="11">
        <v>0.2649429192990434</v>
      </c>
      <c r="Q12" s="11">
        <v>-0.43472262049266458</v>
      </c>
      <c r="R12" s="11">
        <v>0.82128239865433927</v>
      </c>
      <c r="S12" s="11">
        <v>-0.6633754273751743</v>
      </c>
    </row>
    <row r="13" spans="1:19" x14ac:dyDescent="0.2">
      <c r="A13" s="28" t="s">
        <v>52</v>
      </c>
      <c r="B13" t="s">
        <v>63</v>
      </c>
      <c r="O13" s="11" t="s">
        <v>28</v>
      </c>
      <c r="P13" s="11">
        <v>800000</v>
      </c>
      <c r="Q13" s="11">
        <v>50</v>
      </c>
      <c r="R13" s="11">
        <v>2.2000000000000028</v>
      </c>
      <c r="S13" s="11">
        <v>1</v>
      </c>
    </row>
    <row r="14" spans="1:19" x14ac:dyDescent="0.2">
      <c r="A14" s="29" t="s">
        <v>62</v>
      </c>
      <c r="O14" s="11" t="s">
        <v>29</v>
      </c>
      <c r="P14" s="11">
        <v>1200000</v>
      </c>
      <c r="Q14" s="11">
        <v>350</v>
      </c>
      <c r="R14" s="11">
        <v>33.799999999999997</v>
      </c>
      <c r="S14" s="11">
        <v>4.2</v>
      </c>
    </row>
    <row r="15" spans="1:19" x14ac:dyDescent="0.2">
      <c r="A15" s="29" t="s">
        <v>54</v>
      </c>
      <c r="B15">
        <v>1600000</v>
      </c>
      <c r="O15" s="11" t="s">
        <v>30</v>
      </c>
      <c r="P15" s="11">
        <v>2000000</v>
      </c>
      <c r="Q15" s="11">
        <v>400</v>
      </c>
      <c r="R15" s="11">
        <v>36</v>
      </c>
      <c r="S15" s="11">
        <v>5.2</v>
      </c>
    </row>
    <row r="16" spans="1:19" x14ac:dyDescent="0.2">
      <c r="A16" s="29" t="s">
        <v>55</v>
      </c>
      <c r="B16">
        <v>1500000</v>
      </c>
      <c r="O16" s="11" t="s">
        <v>31</v>
      </c>
      <c r="P16" s="11">
        <v>9590000</v>
      </c>
      <c r="Q16" s="11">
        <v>2270</v>
      </c>
      <c r="R16" s="11">
        <v>208</v>
      </c>
      <c r="S16" s="11">
        <v>28.599999999999998</v>
      </c>
    </row>
    <row r="17" spans="1:19" x14ac:dyDescent="0.2">
      <c r="A17" s="29" t="s">
        <v>56</v>
      </c>
      <c r="B17">
        <v>1200000</v>
      </c>
      <c r="O17" s="11" t="s">
        <v>32</v>
      </c>
      <c r="P17" s="11">
        <v>6</v>
      </c>
      <c r="Q17" s="11">
        <v>6</v>
      </c>
      <c r="R17" s="11">
        <v>6</v>
      </c>
      <c r="S17" s="11">
        <v>6</v>
      </c>
    </row>
    <row r="18" spans="1:19" x14ac:dyDescent="0.2">
      <c r="A18" s="29" t="s">
        <v>57</v>
      </c>
      <c r="B18">
        <v>1300000</v>
      </c>
    </row>
    <row r="19" spans="1:19" x14ac:dyDescent="0.2">
      <c r="A19" s="29" t="s">
        <v>58</v>
      </c>
      <c r="B19">
        <v>2000000</v>
      </c>
      <c r="G19" s="1"/>
    </row>
    <row r="20" spans="1:19" x14ac:dyDescent="0.2">
      <c r="A20" s="29" t="s">
        <v>59</v>
      </c>
      <c r="B20">
        <v>1990000</v>
      </c>
      <c r="D20" s="1"/>
      <c r="E20" s="1"/>
      <c r="F20" s="1"/>
      <c r="G20" s="2"/>
    </row>
    <row r="21" spans="1:19" x14ac:dyDescent="0.2">
      <c r="A21" s="29" t="s">
        <v>53</v>
      </c>
      <c r="B21">
        <v>9590000</v>
      </c>
      <c r="D21" s="2"/>
      <c r="E21" s="2"/>
      <c r="F21" s="2"/>
      <c r="G21" s="2"/>
    </row>
    <row r="22" spans="1:19" x14ac:dyDescent="0.2">
      <c r="D22" s="2"/>
      <c r="E22" s="2"/>
      <c r="F22" s="2"/>
      <c r="G22" s="2"/>
    </row>
    <row r="23" spans="1:19" x14ac:dyDescent="0.2">
      <c r="D23" s="2"/>
      <c r="E23" s="2"/>
      <c r="F23" s="2"/>
      <c r="G23" s="2"/>
    </row>
    <row r="24" spans="1:19" x14ac:dyDescent="0.2">
      <c r="D24" s="2"/>
      <c r="E24" s="2"/>
      <c r="F24" s="2"/>
      <c r="G24" s="2"/>
    </row>
    <row r="25" spans="1:19" x14ac:dyDescent="0.2">
      <c r="D25" s="2"/>
      <c r="E25" s="2"/>
      <c r="F25" s="2"/>
      <c r="G25" s="2"/>
    </row>
    <row r="26" spans="1:19" x14ac:dyDescent="0.2">
      <c r="D26" s="2"/>
      <c r="E26" s="2"/>
      <c r="F26" s="2"/>
    </row>
    <row r="29" spans="1:19" x14ac:dyDescent="0.2">
      <c r="F29" s="34" t="s">
        <v>45</v>
      </c>
      <c r="G29" s="34"/>
      <c r="H29" s="34"/>
    </row>
    <row r="30" spans="1:19" x14ac:dyDescent="0.2">
      <c r="F30" s="20"/>
      <c r="G30" s="20" t="s">
        <v>41</v>
      </c>
      <c r="H30" s="20" t="s">
        <v>43</v>
      </c>
    </row>
    <row r="31" spans="1:19" x14ac:dyDescent="0.2">
      <c r="F31" s="11" t="s">
        <v>41</v>
      </c>
      <c r="G31" s="11">
        <v>1</v>
      </c>
      <c r="H31" s="11"/>
    </row>
    <row r="32" spans="1:19" x14ac:dyDescent="0.2">
      <c r="A32" s="1"/>
      <c r="F32" s="11" t="s">
        <v>43</v>
      </c>
      <c r="G32" s="11">
        <v>-0.98605027058074857</v>
      </c>
      <c r="H32" s="11">
        <v>1</v>
      </c>
    </row>
    <row r="38" spans="1:1" ht="17" x14ac:dyDescent="0.25">
      <c r="A38" s="4"/>
    </row>
    <row r="44" spans="1:1" ht="17" x14ac:dyDescent="0.25">
      <c r="A44" s="4"/>
    </row>
    <row r="46" spans="1:1" x14ac:dyDescent="0.2">
      <c r="A46" s="1"/>
    </row>
    <row r="52" spans="1:1" ht="17" x14ac:dyDescent="0.25">
      <c r="A52" s="4"/>
    </row>
    <row r="58" spans="1:1" ht="17" x14ac:dyDescent="0.25">
      <c r="A58" s="4"/>
    </row>
    <row r="60" spans="1:1" x14ac:dyDescent="0.2">
      <c r="A60" s="1"/>
    </row>
    <row r="66" spans="1:1" ht="17" x14ac:dyDescent="0.25">
      <c r="A66" s="4"/>
    </row>
    <row r="72" spans="1:1" ht="17" x14ac:dyDescent="0.25">
      <c r="A72" s="4"/>
    </row>
    <row r="74" spans="1:1" x14ac:dyDescent="0.2">
      <c r="A74" s="1"/>
    </row>
    <row r="80" spans="1:1" ht="17" x14ac:dyDescent="0.25">
      <c r="A80" s="4"/>
    </row>
    <row r="81" spans="1:1" ht="17" x14ac:dyDescent="0.25">
      <c r="A81" s="4"/>
    </row>
    <row r="87" spans="1:1" ht="17" x14ac:dyDescent="0.25">
      <c r="A87" s="4"/>
    </row>
    <row r="88" spans="1:1" ht="17" x14ac:dyDescent="0.25">
      <c r="A88" s="4"/>
    </row>
    <row r="90" spans="1:1" ht="19" x14ac:dyDescent="0.25">
      <c r="A90" s="3"/>
    </row>
    <row r="94" spans="1:1" x14ac:dyDescent="0.2">
      <c r="A94" s="1"/>
    </row>
    <row r="96" spans="1:1" x14ac:dyDescent="0.2">
      <c r="A96" s="1"/>
    </row>
    <row r="98" spans="1:1" x14ac:dyDescent="0.2">
      <c r="A98" s="1"/>
    </row>
    <row r="100" spans="1:1" x14ac:dyDescent="0.2">
      <c r="A100" s="1"/>
    </row>
    <row r="102" spans="1:1" ht="19" x14ac:dyDescent="0.25">
      <c r="A102" s="3"/>
    </row>
    <row r="106" spans="1:1" x14ac:dyDescent="0.2">
      <c r="A106" s="1"/>
    </row>
    <row r="108" spans="1:1" x14ac:dyDescent="0.2">
      <c r="A108" s="1"/>
    </row>
    <row r="110" spans="1:1" x14ac:dyDescent="0.2">
      <c r="A110" s="1"/>
    </row>
    <row r="114" spans="1:1" ht="19" x14ac:dyDescent="0.25">
      <c r="A114" s="3"/>
    </row>
    <row r="116" spans="1:1" x14ac:dyDescent="0.2">
      <c r="A116" s="1"/>
    </row>
    <row r="120" spans="1:1" ht="17" x14ac:dyDescent="0.25">
      <c r="A120" s="4"/>
    </row>
    <row r="122" spans="1:1" x14ac:dyDescent="0.2">
      <c r="A122" s="1"/>
    </row>
    <row r="126" spans="1:1" ht="17" x14ac:dyDescent="0.25">
      <c r="A126" s="4"/>
    </row>
    <row r="128" spans="1:1" ht="19" x14ac:dyDescent="0.25">
      <c r="A128" s="3"/>
    </row>
    <row r="130" spans="1:1" x14ac:dyDescent="0.2">
      <c r="A130" s="1"/>
    </row>
    <row r="136" spans="1:1" x14ac:dyDescent="0.2">
      <c r="A136" s="1"/>
    </row>
  </sheetData>
  <mergeCells count="9">
    <mergeCell ref="O3:S3"/>
    <mergeCell ref="G3:L3"/>
    <mergeCell ref="F29:H29"/>
    <mergeCell ref="A2:D2"/>
    <mergeCell ref="C3:C4"/>
    <mergeCell ref="D3:D4"/>
    <mergeCell ref="E3:E4"/>
    <mergeCell ref="A3:A4"/>
    <mergeCell ref="B3:B4"/>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BA6FD-8458-C54F-A25E-1DDA5D2F7409}">
  <dimension ref="A2:J17"/>
  <sheetViews>
    <sheetView topLeftCell="A2" workbookViewId="0">
      <selection activeCell="E18" sqref="E18"/>
    </sheetView>
  </sheetViews>
  <sheetFormatPr baseColWidth="10" defaultRowHeight="16" x14ac:dyDescent="0.2"/>
  <cols>
    <col min="1" max="3" width="16.33203125" customWidth="1"/>
    <col min="4" max="4" width="15.5" customWidth="1"/>
    <col min="7" max="7" width="17.1640625" customWidth="1"/>
    <col min="8" max="8" width="18.33203125" customWidth="1"/>
    <col min="9" max="10" width="17.1640625" customWidth="1"/>
  </cols>
  <sheetData>
    <row r="2" spans="1:10" x14ac:dyDescent="0.2">
      <c r="A2" s="32" t="s">
        <v>50</v>
      </c>
      <c r="B2" s="32"/>
      <c r="C2" s="32"/>
      <c r="G2" s="34" t="s">
        <v>51</v>
      </c>
      <c r="H2" s="34"/>
      <c r="I2" s="34"/>
      <c r="J2" s="34"/>
    </row>
    <row r="3" spans="1:10" x14ac:dyDescent="0.2">
      <c r="A3" s="5" t="s">
        <v>15</v>
      </c>
      <c r="B3" s="5" t="s">
        <v>19</v>
      </c>
      <c r="C3" s="5" t="s">
        <v>16</v>
      </c>
      <c r="D3" s="5" t="s">
        <v>46</v>
      </c>
      <c r="G3" s="20" t="s">
        <v>19</v>
      </c>
      <c r="H3" s="20"/>
      <c r="I3" s="20" t="s">
        <v>16</v>
      </c>
      <c r="J3" s="20" t="s">
        <v>46</v>
      </c>
    </row>
    <row r="4" spans="1:10" x14ac:dyDescent="0.2">
      <c r="A4" s="5" t="s">
        <v>17</v>
      </c>
      <c r="B4" s="6">
        <v>39300000</v>
      </c>
      <c r="C4" s="6">
        <v>357000</v>
      </c>
      <c r="D4" s="5"/>
      <c r="G4" s="11" t="s">
        <v>20</v>
      </c>
      <c r="H4" s="11">
        <v>44633333.333333336</v>
      </c>
      <c r="I4" s="11">
        <v>405666.66666666669</v>
      </c>
      <c r="J4" s="11">
        <v>7.3155216284987308</v>
      </c>
    </row>
    <row r="5" spans="1:10" x14ac:dyDescent="0.2">
      <c r="A5" s="5" t="s">
        <v>14</v>
      </c>
      <c r="B5" s="6">
        <v>51600000</v>
      </c>
      <c r="C5" s="6">
        <v>469000</v>
      </c>
      <c r="D5" s="11">
        <f xml:space="preserve"> (B5-B4) / B4 * 100</f>
        <v>31.297709923664126</v>
      </c>
      <c r="G5" s="11" t="s">
        <v>21</v>
      </c>
      <c r="H5" s="11">
        <v>3643411.1001154538</v>
      </c>
      <c r="I5" s="11">
        <v>33152.844691083672</v>
      </c>
      <c r="J5" s="11">
        <v>23.982188295165393</v>
      </c>
    </row>
    <row r="6" spans="1:10" x14ac:dyDescent="0.2">
      <c r="A6" s="7" t="s">
        <v>18</v>
      </c>
      <c r="B6" s="8">
        <v>43000000</v>
      </c>
      <c r="C6" s="8">
        <v>391000</v>
      </c>
      <c r="D6" s="11">
        <f xml:space="preserve"> (B6-B5) / B5 * 100</f>
        <v>-16.666666666666664</v>
      </c>
      <c r="G6" s="11" t="s">
        <v>22</v>
      </c>
      <c r="H6" s="11">
        <v>43000000</v>
      </c>
      <c r="I6" s="11">
        <v>391000</v>
      </c>
      <c r="J6" s="11">
        <v>7.315521628498729</v>
      </c>
    </row>
    <row r="7" spans="1:10" x14ac:dyDescent="0.2">
      <c r="A7" s="9"/>
      <c r="B7" s="10"/>
      <c r="C7" s="10"/>
      <c r="G7" s="11" t="s">
        <v>23</v>
      </c>
      <c r="H7" s="11" t="e">
        <v>#N/A</v>
      </c>
      <c r="I7" s="11" t="e">
        <v>#N/A</v>
      </c>
      <c r="J7" s="11" t="e">
        <v>#N/A</v>
      </c>
    </row>
    <row r="8" spans="1:10" x14ac:dyDescent="0.2">
      <c r="G8" s="11" t="s">
        <v>24</v>
      </c>
      <c r="H8" s="11">
        <v>6310573.1382603832</v>
      </c>
      <c r="I8" s="11">
        <v>57422.411420397031</v>
      </c>
      <c r="J8" s="11">
        <v>33.915935942408197</v>
      </c>
    </row>
    <row r="9" spans="1:10" x14ac:dyDescent="0.2">
      <c r="G9" s="11" t="s">
        <v>25</v>
      </c>
      <c r="H9" s="18">
        <v>39823333333333.5</v>
      </c>
      <c r="I9" s="11">
        <v>3297333333.3333435</v>
      </c>
      <c r="J9" s="11">
        <v>1150.2907108495363</v>
      </c>
    </row>
    <row r="10" spans="1:10" x14ac:dyDescent="0.2">
      <c r="G10" s="11" t="s">
        <v>26</v>
      </c>
      <c r="H10" s="11" t="e">
        <v>#DIV/0!</v>
      </c>
      <c r="I10" s="11" t="e">
        <v>#DIV/0!</v>
      </c>
      <c r="J10" s="11" t="e">
        <v>#DIV/0!</v>
      </c>
    </row>
    <row r="11" spans="1:10" x14ac:dyDescent="0.2">
      <c r="G11" s="11" t="s">
        <v>27</v>
      </c>
      <c r="H11" s="11">
        <v>1.0866875337434554</v>
      </c>
      <c r="I11" s="11">
        <v>1.074394071877196</v>
      </c>
      <c r="J11" s="11" t="e">
        <v>#DIV/0!</v>
      </c>
    </row>
    <row r="12" spans="1:10" x14ac:dyDescent="0.2">
      <c r="G12" s="11" t="s">
        <v>28</v>
      </c>
      <c r="H12" s="11">
        <v>12300000</v>
      </c>
      <c r="I12" s="11">
        <v>112000</v>
      </c>
      <c r="J12" s="11">
        <v>47.964376590330787</v>
      </c>
    </row>
    <row r="13" spans="1:10" x14ac:dyDescent="0.2">
      <c r="G13" s="11" t="s">
        <v>29</v>
      </c>
      <c r="H13" s="11">
        <v>39300000</v>
      </c>
      <c r="I13" s="11">
        <v>357000</v>
      </c>
      <c r="J13" s="11">
        <v>-16.666666666666664</v>
      </c>
    </row>
    <row r="14" spans="1:10" x14ac:dyDescent="0.2">
      <c r="G14" s="11" t="s">
        <v>30</v>
      </c>
      <c r="H14" s="11">
        <v>51600000</v>
      </c>
      <c r="I14" s="11">
        <v>469000</v>
      </c>
      <c r="J14" s="11">
        <v>31.297709923664126</v>
      </c>
    </row>
    <row r="15" spans="1:10" x14ac:dyDescent="0.2">
      <c r="B15" s="1"/>
      <c r="G15" s="11" t="s">
        <v>31</v>
      </c>
      <c r="H15" s="11">
        <v>133900000</v>
      </c>
      <c r="I15" s="11">
        <v>1217000</v>
      </c>
      <c r="J15" s="11">
        <v>14.631043256997462</v>
      </c>
    </row>
    <row r="16" spans="1:10" x14ac:dyDescent="0.2">
      <c r="B16" s="1"/>
      <c r="G16" s="11" t="s">
        <v>32</v>
      </c>
      <c r="H16" s="11">
        <v>3</v>
      </c>
      <c r="I16" s="11">
        <v>3</v>
      </c>
      <c r="J16" s="11">
        <v>2</v>
      </c>
    </row>
    <row r="17" spans="2:2" x14ac:dyDescent="0.2">
      <c r="B17" s="1"/>
    </row>
  </sheetData>
  <mergeCells count="2">
    <mergeCell ref="A2:C2"/>
    <mergeCell ref="G2:J2"/>
  </mergeCells>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Wagle, Rachana (Student)</dc:creator>
  <cp:lastModifiedBy>Wagle, Rachana (Student)</cp:lastModifiedBy>
  <dcterms:created xsi:type="dcterms:W3CDTF">2025-02-07T21:08:13Z</dcterms:created>
  <dcterms:modified xsi:type="dcterms:W3CDTF">2025-05-15T15:50:55Z</dcterms:modified>
</cp:coreProperties>
</file>