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23279108f40548/Desktop/Starter_Code/Starter_Code/"/>
    </mc:Choice>
  </mc:AlternateContent>
  <xr:revisionPtr revIDLastSave="804" documentId="13_ncr:40009_{11C9D2FE-BDF6-5C46-B9DE-A4DF0C4A6734}" xr6:coauthVersionLast="47" xr6:coauthVersionMax="47" xr10:uidLastSave="{D2F63E7C-B765-4251-B533-165F16C64222}"/>
  <bookViews>
    <workbookView xWindow="7830" yWindow="1995" windowWidth="22920" windowHeight="14385" activeTab="5" xr2:uid="{00000000-000D-0000-FFFF-FFFF00000000}"/>
  </bookViews>
  <sheets>
    <sheet name="Crowdfunding" sheetId="1" r:id="rId1"/>
    <sheet name="Sheet 1" sheetId="3" r:id="rId2"/>
    <sheet name="Sheet2" sheetId="4" r:id="rId3"/>
    <sheet name="Sheet 3" sheetId="8" r:id="rId4"/>
    <sheet name="Sheet4" sheetId="9" r:id="rId5"/>
    <sheet name="Sheet9" sheetId="10" r:id="rId6"/>
  </sheets>
  <definedNames>
    <definedName name="_xlcn.WorksheetConnection_CrowdfundingBook.xlsxTable11" hidden="1">Table1[]</definedName>
  </definedNames>
  <calcPr calcId="191029"/>
  <pivotCaches>
    <pivotCache cacheId="147" r:id="rId7"/>
    <pivotCache cacheId="207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M6" i="10"/>
  <c r="M5" i="10"/>
  <c r="L6" i="10"/>
  <c r="L5" i="10"/>
  <c r="K6" i="10"/>
  <c r="K5" i="10"/>
  <c r="J6" i="10"/>
  <c r="J5" i="10"/>
  <c r="I6" i="10"/>
  <c r="I5" i="10"/>
  <c r="H6" i="10"/>
  <c r="H5" i="10"/>
  <c r="B567" i="10"/>
  <c r="D9" i="9"/>
  <c r="C9" i="9"/>
  <c r="D13" i="9"/>
  <c r="D12" i="9"/>
  <c r="D11" i="9"/>
  <c r="D10" i="9"/>
  <c r="D8" i="9"/>
  <c r="E8" i="9" s="1"/>
  <c r="G8" i="9" s="1"/>
  <c r="D7" i="9"/>
  <c r="D6" i="9"/>
  <c r="D5" i="9"/>
  <c r="D4" i="9"/>
  <c r="D3" i="9"/>
  <c r="D2" i="9"/>
  <c r="C13" i="9"/>
  <c r="C12" i="9"/>
  <c r="C11" i="9"/>
  <c r="C10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2" i="9"/>
  <c r="E2" i="9" s="1"/>
  <c r="G2" i="9" s="1"/>
  <c r="B3" i="9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  <c r="I5" i="1"/>
  <c r="I6" i="1"/>
  <c r="I7" i="1"/>
  <c r="I8" i="1"/>
  <c r="I9" i="1"/>
  <c r="I10" i="1"/>
  <c r="I11" i="1"/>
  <c r="I3" i="1"/>
  <c r="E6" i="9" l="1"/>
  <c r="G6" i="9" s="1"/>
  <c r="E9" i="9"/>
  <c r="F9" i="9" s="1"/>
  <c r="E12" i="9"/>
  <c r="H12" i="9" s="1"/>
  <c r="E5" i="9"/>
  <c r="F5" i="9" s="1"/>
  <c r="E4" i="9"/>
  <c r="F4" i="9" s="1"/>
  <c r="E3" i="9"/>
  <c r="G3" i="9" s="1"/>
  <c r="E10" i="9"/>
  <c r="G10" i="9" s="1"/>
  <c r="E7" i="9"/>
  <c r="F7" i="9" s="1"/>
  <c r="E11" i="9"/>
  <c r="H11" i="9" s="1"/>
  <c r="E13" i="9"/>
  <c r="F13" i="9" s="1"/>
  <c r="H2" i="9"/>
  <c r="H8" i="9"/>
  <c r="H6" i="9"/>
  <c r="F8" i="9"/>
  <c r="F6" i="9"/>
  <c r="F2" i="9"/>
  <c r="G12" i="9" l="1"/>
  <c r="F12" i="9"/>
  <c r="H4" i="9"/>
  <c r="H5" i="9"/>
  <c r="H9" i="9"/>
  <c r="G9" i="9"/>
  <c r="G13" i="9"/>
  <c r="H13" i="9"/>
  <c r="G4" i="9"/>
  <c r="H7" i="9"/>
  <c r="F10" i="9"/>
  <c r="G5" i="9"/>
  <c r="H3" i="9"/>
  <c r="F3" i="9"/>
  <c r="G11" i="9"/>
  <c r="H10" i="9"/>
  <c r="F11" i="9"/>
  <c r="G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C21B2-C006-4A20-8291-99C5056C42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5BB1519-FD67-4843-9CD1-9D19C99A899B}" name="WorksheetConnection_Crowdfunding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<sst xmlns="http://schemas.openxmlformats.org/spreadsheetml/2006/main" count="9063" uniqueCount="2118">
  <si>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</si>
  <si>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</si>
  <si>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</si>
  <si>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</si>
  <si>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</si>
  <si>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</si>
  <si>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</si>
  <si>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</si>
  <si>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</si>
  <si>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</si>
  <si>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</si>
  <si>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</si>
  <si>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</si>
  <si>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</si>
  <si>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</si>
  <si>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</si>
  <si>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</si>
  <si>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</si>
  <si>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</si>
  <si>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</si>
  <si>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</si>
  <si>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</si>
  <si>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</si>
  <si>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</si>
  <si>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</si>
  <si>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</si>
  <si>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</si>
  <si>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</si>
  <si>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</si>
  <si>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</si>
  <si>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</si>
  <si>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</si>
  <si>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</si>
  <si>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</si>
  <si>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</si>
  <si>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</si>
  <si>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</si>
  <si>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</si>
  <si>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</si>
  <si>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</si>
  <si>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</si>
  <si>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</si>
  <si>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</si>
  <si>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</si>
  <si>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</si>
  <si>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</si>
  <si>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</si>
  <si>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</si>
  <si>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</si>
  <si>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</si>
  <si>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</si>
  <si>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</si>
  <si>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</si>
  <si>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</si>
  <si>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</si>
  <si>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</si>
  <si>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</si>
  <si>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</si>
  <si>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</si>
  <si>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</si>
  <si>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</si>
  <si>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</si>
  <si>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</si>
  <si>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</si>
  <si>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</si>
  <si>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</si>
  <si>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</si>
  <si>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</si>
  <si>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</si>
  <si>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</si>
  <si>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</si>
  <si>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</si>
  <si>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</si>
  <si>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</si>
  <si>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</si>
  <si>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</si>
  <si>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</si>
  <si>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</si>
  <si>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</si>
  <si>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</si>
  <si>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</si>
  <si>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</si>
  <si>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</si>
  <si>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</si>
  <si>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</si>
  <si>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</si>
  <si>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</si>
  <si>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</si>
  <si>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</si>
  <si>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</si>
  <si>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</si>
  <si>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</si>
  <si>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</si>
  <si>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</si>
  <si>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</si>
  <si>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</si>
  <si>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</si>
  <si>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</si>
  <si>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</si>
  <si>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</si>
  <si>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</si>
  <si>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</si>
  <si>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</si>
  <si>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</si>
  <si>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</si>
  <si>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</si>
  <si>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</si>
  <si>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</si>
  <si>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</si>
  <si>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</si>
  <si>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</si>
  <si>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</si>
  <si>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</si>
  <si>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</si>
  <si>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</si>
  <si>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</si>
  <si>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</si>
  <si>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</si>
  <si>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</si>
  <si>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</si>
  <si>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</si>
  <si>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</si>
  <si>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</si>
  <si>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</si>
  <si>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</si>
  <si>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</si>
  <si>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</si>
  <si>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</si>
  <si>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</si>
  <si>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</si>
  <si>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</si>
  <si>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</si>
  <si>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</si>
  <si>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</si>
  <si>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</si>
  <si>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</si>
  <si>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</si>
  <si>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</si>
  <si>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</si>
  <si>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</si>
  <si>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</si>
  <si>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</si>
  <si>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</si>
  <si>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</si>
  <si>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</si>
  <si>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</si>
  <si>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</si>
  <si>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</si>
  <si>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</si>
  <si>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</si>
  <si>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</si>
  <si>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</si>
  <si>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</si>
  <si>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</si>
  <si>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</si>
  <si>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</si>
  <si>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</si>
  <si>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</si>
  <si>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</si>
  <si>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</si>
  <si>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</si>
  <si>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</si>
  <si>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</si>
  <si>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</si>
  <si>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</si>
  <si>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</si>
  <si>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</si>
  <si>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</si>
  <si>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</si>
  <si>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</si>
  <si>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</si>
  <si>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</si>
  <si>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</si>
  <si>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</si>
  <si>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</si>
  <si>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</si>
  <si>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</si>
  <si>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</si>
  <si>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</si>
  <si>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</si>
  <si>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</si>
  <si>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</si>
  <si>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</si>
  <si>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</si>
  <si>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</si>
  <si>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</si>
  <si>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</si>
  <si>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</si>
  <si>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</si>
  <si>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</si>
  <si>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</si>
  <si>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</si>
  <si>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</si>
  <si>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</si>
  <si>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</si>
  <si>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</si>
  <si>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</si>
  <si>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</si>
  <si>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</si>
  <si>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</si>
  <si>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</si>
  <si>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</si>
  <si>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</si>
  <si>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</si>
  <si>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</si>
  <si>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</si>
  <si>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</si>
  <si>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</si>
  <si>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</si>
  <si>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</si>
  <si>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</si>
  <si>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</si>
  <si>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</si>
  <si>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</si>
  <si>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</si>
  <si>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</si>
  <si>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</si>
  <si>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</si>
  <si>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</si>
  <si>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</si>
  <si>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</si>
  <si>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</si>
  <si>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</si>
  <si>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</si>
  <si>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</si>
  <si>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</si>
  <si>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</si>
  <si>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</si>
  <si>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</si>
  <si>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</si>
  <si>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</si>
  <si>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</si>
  <si>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</si>
  <si>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</si>
  <si>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</si>
  <si>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</si>
  <si>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</si>
  <si>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</si>
  <si>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</si>
  <si>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</si>
  <si>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</si>
  <si>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</si>
  <si>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</si>
  <si>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</si>
  <si>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</si>
  <si>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</si>
  <si>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</si>
  <si>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</si>
  <si>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</si>
  <si>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</si>
  <si>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</si>
  <si>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</si>
  <si>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</si>
  <si>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</si>
  <si>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</si>
  <si>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</si>
  <si>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</si>
  <si>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</si>
  <si>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</si>
  <si>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</si>
  <si>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</si>
  <si>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</si>
  <si>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</si>
  <si>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</si>
  <si>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</si>
  <si>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</si>
  <si>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</si>
  <si>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</si>
  <si>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</si>
  <si>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</si>
  <si>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</si>
  <si>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</si>
  <si>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</si>
  <si>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</si>
  <si>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</si>
  <si>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</si>
  <si>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</si>
  <si>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</si>
  <si>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</si>
  <si>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</si>
  <si>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</si>
  <si>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</si>
  <si>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</si>
  <si>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</si>
  <si>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</si>
  <si>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</si>
  <si>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</si>
  <si>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</si>
  <si>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</si>
  <si>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</si>
  <si>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</si>
  <si>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</si>
  <si>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</si>
  <si>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</si>
  <si>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</si>
  <si>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</si>
  <si>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</si>
  <si>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</si>
  <si>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</si>
  <si>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</si>
  <si>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</si>
  <si>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</si>
  <si>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</si>
  <si>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</si>
  <si>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</si>
  <si>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</si>
  <si>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</si>
  <si>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</si>
  <si>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</si>
  <si>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</si>
  <si>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</si>
  <si>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</si>
  <si>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</si>
  <si>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</si>
  <si>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</si>
  <si>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</si>
  <si>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</si>
  <si>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</si>
  <si>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</si>
  <si>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</si>
  <si>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</si>
  <si>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</si>
  <si>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</si>
  <si>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</si>
  <si>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</si>
  <si>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</si>
  <si>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</si>
  <si>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</si>
  <si>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</si>
  <si>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</si>
  <si>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</si>
  <si>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</si>
  <si>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</si>
  <si>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</si>
  <si>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</si>
  <si>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</si>
  <si>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</si>
  <si>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</si>
  <si>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</si>
  <si>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</si>
  <si>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</si>
  <si>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</si>
  <si>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</si>
  <si>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</si>
  <si>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</si>
  <si>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</si>
  <si>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</si>
  <si>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</si>
  <si>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</si>
  <si>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</si>
  <si>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</si>
  <si>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</si>
  <si>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</si>
  <si>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</si>
  <si>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</si>
  <si>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</si>
  <si>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</si>
  <si>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</si>
  <si>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</si>
  <si>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</si>
  <si>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</si>
  <si>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</si>
  <si>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</si>
  <si>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</si>
  <si>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</si>
  <si>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</si>
  <si>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</si>
  <si>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</si>
  <si>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</si>
  <si>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</si>
  <si>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</si>
  <si>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</si>
  <si>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</si>
  <si>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</si>
  <si>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</si>
  <si>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</si>
  <si>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</si>
  <si>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</si>
  <si>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</si>
  <si>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</si>
  <si>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</si>
  <si>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</si>
  <si>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</si>
  <si>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</si>
  <si>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</si>
  <si>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</si>
  <si>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</si>
  <si>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</si>
  <si>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</si>
  <si>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</si>
  <si>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</si>
  <si>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</si>
  <si>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</si>
  <si>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</si>
  <si>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</si>
  <si>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</si>
  <si>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</si>
  <si>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</si>
  <si>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</si>
  <si>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</si>
  <si>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</si>
  <si>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</si>
  <si>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</si>
  <si>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</si>
  <si>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</si>
  <si>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</si>
  <si>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</si>
  <si>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</si>
  <si>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</si>
  <si>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</si>
  <si>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</si>
  <si>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</si>
  <si>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</si>
  <si>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</si>
  <si>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</si>
  <si>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</si>
  <si>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</si>
  <si>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</si>
  <si>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</si>
  <si>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</si>
  <si>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</si>
  <si>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</si>
  <si>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</si>
  <si>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</si>
  <si>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</si>
  <si>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</si>
  <si>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</si>
  <si>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</si>
  <si>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</si>
  <si>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</si>
  <si>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</si>
  <si>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</si>
  <si>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</si>
  <si>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</si>
  <si>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</si>
  <si>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</si>
  <si>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</si>
  <si>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</si>
  <si>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</si>
  <si>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</si>
  <si>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</si>
  <si>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</si>
  <si>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</si>
  <si>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</si>
  <si>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</si>
  <si>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</si>
  <si>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</si>
  <si>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</si>
  <si>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</si>
  <si>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</si>
  <si>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</si>
  <si>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</si>
  <si>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</si>
  <si>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</si>
  <si>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</si>
  <si>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</si>
  <si>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</si>
  <si>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</si>
  <si>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</si>
  <si>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</si>
  <si>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</si>
  <si>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</si>
  <si>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</si>
  <si>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</si>
  <si>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</si>
  <si>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</si>
  <si>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</si>
  <si>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</si>
  <si>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</si>
  <si>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</si>
  <si>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</si>
  <si>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</si>
  <si>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</si>
  <si>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</si>
  <si>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</si>
  <si>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</si>
  <si>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</si>
  <si>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</si>
  <si>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</si>
  <si>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</si>
  <si>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</si>
  <si>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</si>
  <si>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</si>
  <si>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</si>
  <si>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</si>
  <si>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</si>
  <si>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</si>
  <si>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</si>
  <si>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</si>
  <si>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</si>
  <si>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</si>
  <si>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</si>
  <si>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</si>
  <si>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</si>
  <si>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</si>
  <si>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</si>
  <si>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</si>
  <si>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</si>
  <si>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</si>
  <si>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</si>
  <si>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</si>
  <si>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</si>
  <si>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</si>
  <si>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</si>
  <si>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</si>
  <si>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</si>
  <si>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</si>
  <si>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</si>
  <si>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</si>
  <si>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</si>
  <si>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</si>
  <si>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</si>
  <si>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</si>
  <si>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</si>
  <si>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</si>
  <si>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</si>
  <si>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</si>
  <si>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</si>
  <si>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</si>
  <si>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</si>
  <si>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</si>
  <si>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</si>
  <si>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</si>
  <si>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</si>
  <si>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</si>
  <si>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</si>
  <si>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</si>
  <si>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</si>
  <si>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</si>
  <si>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</si>
  <si>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</si>
  <si>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</si>
  <si>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</si>
  <si>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</si>
  <si>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</si>
  <si>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</si>
  <si>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</si>
  <si>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</si>
  <si>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</si>
  <si>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</si>
  <si>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</si>
  <si>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</si>
  <si>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</si>
  <si>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</si>
  <si>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</si>
  <si>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</si>
  <si>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</si>
  <si>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</si>
  <si>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</si>
  <si>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</si>
  <si>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</si>
  <si>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</si>
  <si>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</si>
  <si>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</si>
  <si>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</si>
  <si>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</si>
  <si>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</si>
  <si>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</si>
  <si>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</si>
  <si>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</si>
  <si>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</si>
  <si>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</si>
  <si>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</si>
  <si>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</si>
  <si>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</si>
  <si>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</si>
  <si>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</si>
  <si>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</si>
  <si>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</si>
  <si>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</si>
  <si>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</si>
  <si>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</si>
  <si>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</si>
  <si>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</si>
  <si>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</si>
  <si>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</si>
  <si>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</si>
  <si>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</si>
  <si>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</si>
  <si>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</si>
  <si>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</si>
  <si>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</si>
  <si>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</si>
  <si>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</si>
  <si>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</si>
  <si>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</si>
  <si>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</si>
  <si>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</si>
  <si>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</si>
  <si>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</si>
  <si>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</si>
  <si>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</si>
  <si>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</si>
  <si>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</si>
  <si>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</si>
  <si>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</si>
  <si>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</si>
  <si>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</si>
  <si>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</si>
  <si>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</si>
  <si>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</si>
  <si>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</si>
  <si>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</si>
  <si>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</si>
  <si>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</si>
  <si>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</si>
  <si>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</si>
  <si>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</si>
  <si>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</si>
  <si>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</si>
  <si>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</si>
  <si>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</si>
  <si>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</si>
  <si>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</si>
  <si>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</si>
  <si>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</si>
  <si>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</si>
  <si>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</si>
  <si>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</si>
  <si>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</si>
  <si>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</si>
  <si>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</si>
  <si>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</si>
  <si>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</si>
  <si>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</si>
  <si>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</si>
  <si>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</si>
  <si>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</si>
  <si>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</si>
  <si>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</si>
  <si>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</si>
  <si>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</si>
  <si>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</si>
  <si>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</si>
  <si>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</si>
  <si>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</si>
  <si>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</si>
  <si>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</si>
  <si>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</si>
  <si>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</si>
  <si>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</si>
  <si>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</si>
  <si>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</si>
  <si>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</si>
  <si>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</si>
  <si>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</si>
  <si>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</si>
  <si>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</si>
  <si>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</si>
  <si>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</si>
  <si>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</si>
  <si>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</si>
  <si>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</si>
  <si>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</si>
  <si>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</si>
  <si>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</si>
  <si>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</si>
  <si>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</si>
  <si>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</si>
  <si>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</si>
  <si>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</si>
  <si>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</si>
  <si>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</si>
  <si>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</si>
  <si>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</si>
  <si>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</si>
  <si>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</si>
  <si>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</si>
  <si>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</si>
  <si>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</si>
  <si>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</si>
  <si>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</si>
  <si>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</si>
  <si>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</si>
  <si>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</si>
  <si>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</si>
  <si>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</si>
  <si>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</si>
  <si>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</si>
  <si>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</si>
  <si>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</si>
  <si>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</si>
  <si>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</si>
  <si>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</si>
  <si>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</si>
  <si>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</si>
  <si>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</si>
  <si>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</si>
  <si>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</si>
  <si>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</si>
  <si>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</si>
  <si>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</si>
  <si>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</si>
  <si>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</si>
  <si>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</si>
  <si>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</si>
  <si>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</si>
  <si>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</si>
  <si>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</si>
  <si>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</si>
  <si>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</si>
  <si>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</si>
  <si>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</si>
  <si>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</si>
  <si>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</si>
  <si>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</si>
  <si>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</si>
  <si>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</si>
  <si>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</si>
  <si>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</si>
  <si>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</si>
  <si>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</si>
  <si>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</si>
  <si>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</si>
  <si>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</si>
  <si>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</si>
  <si>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</si>
  <si>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</si>
  <si>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</si>
  <si>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</si>
  <si>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</si>
  <si>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</si>
  <si>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</si>
  <si>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</si>
  <si>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</si>
  <si>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</si>
  <si>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</si>
  <si>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</si>
  <si>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</si>
  <si>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</si>
  <si>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</si>
  <si>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</si>
  <si>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</si>
  <si>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</si>
  <si>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</si>
  <si>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</si>
  <si>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</si>
  <si>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</si>
  <si>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</si>
  <si>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</si>
  <si>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</si>
  <si>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</si>
  <si>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</si>
  <si>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</si>
  <si>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</si>
  <si>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</si>
  <si>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</si>
  <si>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</si>
  <si>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</si>
  <si>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</si>
  <si>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</si>
  <si>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</si>
  <si>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</si>
  <si>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</si>
  <si>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</si>
  <si>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</si>
  <si>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</si>
  <si>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</si>
  <si>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</si>
  <si>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</si>
  <si>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</si>
  <si>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</si>
  <si>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</si>
  <si>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</si>
  <si>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</si>
  <si>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</si>
  <si>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</si>
  <si>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</si>
  <si>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</si>
  <si>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</si>
  <si>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</si>
  <si>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</si>
  <si>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</si>
  <si>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</si>
  <si>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</si>
  <si>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</si>
  <si>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</si>
  <si>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</si>
  <si>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</si>
  <si>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</si>
  <si>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</si>
  <si>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</si>
  <si>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</si>
  <si>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</si>
  <si>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</si>
  <si>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</si>
  <si>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</si>
  <si>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</si>
  <si>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</si>
  <si>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</si>
  <si>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</si>
  <si>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</si>
  <si>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</si>
  <si>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</si>
  <si>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</si>
  <si>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</si>
  <si>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</si>
  <si>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</si>
  <si>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</si>
  <si>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</si>
  <si>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</si>
  <si>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</si>
  <si>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</si>
  <si>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</si>
  <si>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</si>
  <si>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</si>
  <si>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</si>
  <si>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</si>
  <si>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</si>
  <si>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</si>
  <si>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</si>
  <si>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</si>
  <si>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</si>
  <si>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</si>
  <si>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</si>
  <si>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</si>
  <si>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</si>
  <si>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</si>
  <si>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</si>
  <si>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</si>
  <si>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</si>
  <si>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</si>
  <si>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</si>
  <si>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</si>
  <si>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</si>
  <si>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</si>
  <si>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</si>
  <si>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</si>
  <si>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</si>
  <si>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</si>
  <si>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</si>
  <si>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</si>
  <si>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</si>
  <si>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</si>
  <si>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</si>
  <si>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</si>
  <si>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</si>
  <si>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</si>
  <si>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</si>
  <si>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</si>
  <si>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</si>
  <si>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</si>
  <si>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</si>
  <si>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</si>
  <si>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</si>
  <si>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</si>
  <si>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</si>
  <si>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</si>
  <si>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</si>
  <si>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</si>
  <si>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</si>
  <si>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</si>
  <si>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</si>
  <si>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</si>
  <si>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</si>
  <si>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</si>
  <si>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</si>
  <si>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</si>
  <si>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</si>
  <si>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</si>
  <si>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</si>
  <si>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</si>
  <si>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</si>
  <si>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</si>
  <si>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</si>
  <si>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</si>
  <si>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</si>
  <si>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</si>
  <si>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</si>
  <si>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</si>
  <si>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</si>
  <si>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</si>
  <si>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</si>
  <si>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</si>
  <si>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</si>
  <si>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</si>
  <si>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</si>
  <si>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</si>
  <si>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</si>
  <si>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</si>
  <si>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</si>
  <si>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</si>
  <si>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</si>
  <si>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</si>
  <si>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</si>
  <si>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</si>
  <si>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</si>
  <si>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</si>
  <si>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</si>
  <si>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</si>
  <si>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</si>
  <si>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</si>
  <si>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</si>
  <si>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</si>
  <si>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</si>
  <si>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</si>
  <si>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</si>
  <si>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</si>
  <si>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</si>
  <si>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</si>
  <si>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</si>
  <si>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</si>
  <si>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</si>
  <si>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</si>
  <si>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</si>
  <si>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</si>
  <si>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</si>
  <si>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</si>
  <si>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</si>
  <si>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</si>
  <si>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</si>
  <si>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</si>
  <si>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</si>
  <si>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</si>
  <si>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</si>
  <si>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</si>
  <si>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</si>
  <si>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</si>
  <si>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</si>
  <si>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</si>
  <si>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</si>
  <si>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</si>
  <si>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</si>
  <si>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</si>
  <si>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</si>
  <si>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</si>
  <si>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</si>
  <si>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</si>
  <si>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</si>
  <si>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</si>
  <si>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</si>
  <si>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</si>
  <si>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</si>
  <si>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</si>
  <si>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</si>
  <si>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</si>
  <si>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</si>
  <si>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</si>
  <si>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</si>
  <si>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</si>
  <si>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</si>
  <si>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</si>
  <si>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</si>
  <si>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</si>
  <si>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</si>
  <si>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</si>
  <si>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</si>
  <si>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</si>
  <si>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</si>
  <si>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</si>
  <si>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</si>
  <si>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</si>
  <si>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</si>
  <si>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</si>
  <si>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</si>
  <si>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</si>
  <si>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</si>
  <si>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</si>
  <si>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</si>
  <si>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</si>
  <si>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</si>
  <si>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</si>
  <si>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</si>
  <si>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</si>
  <si>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</si>
  <si>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</si>
  <si>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</si>
  <si>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</si>
  <si>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</si>
  <si>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</si>
  <si>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</si>
  <si>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</si>
  <si>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</si>
  <si>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</si>
  <si>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</si>
  <si>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</si>
  <si>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</si>
  <si>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</si>
  <si>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</si>
  <si>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</si>
  <si>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</si>
  <si>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</si>
  <si>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</si>
  <si>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</si>
  <si>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</si>
  <si>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</si>
  <si>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</si>
  <si>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</si>
  <si>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</si>
  <si>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</si>
  <si>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</si>
  <si>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</si>
  <si>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</si>
  <si>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</si>
  <si>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</si>
  <si>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</si>
  <si>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</si>
  <si>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</si>
  <si>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</si>
  <si>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</si>
  <si>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</si>
  <si>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</si>
  <si>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</si>
  <si>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</si>
  <si>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</si>
  <si>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</si>
  <si>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</si>
  <si>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</si>
  <si>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</si>
  <si>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</si>
  <si>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</si>
  <si>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</si>
  <si>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</si>
  <si>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</si>
  <si>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</si>
  <si>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</si>
  <si>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</si>
  <si>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</si>
  <si>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</si>
  <si>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</si>
  <si>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</si>
  <si>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</si>
  <si>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</si>
  <si>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</si>
  <si>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</si>
  <si>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</si>
  <si>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</si>
  <si>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</si>
  <si>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</si>
  <si>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</si>
  <si>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</si>
  <si>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</si>
  <si>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</si>
  <si>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</si>
  <si>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</si>
  <si>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</si>
  <si>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</si>
  <si>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</si>
  <si>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</si>
  <si>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</si>
  <si>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</si>
  <si>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</si>
  <si>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</si>
  <si>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</si>
  <si>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</si>
  <si>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</si>
  <si>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</si>
  <si>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</si>
  <si>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</si>
  <si>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</si>
  <si>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</si>
  <si>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</si>
  <si>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</si>
  <si>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</si>
  <si>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</si>
  <si>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</si>
  <si>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</si>
  <si>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</si>
  <si>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</si>
  <si>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</si>
  <si>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</si>
  <si>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</si>
  <si>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</si>
  <si>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</si>
  <si>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</si>
  <si>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</si>
  <si>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</si>
  <si>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</si>
  <si>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</si>
  <si>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</si>
  <si>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</si>
  <si>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</si>
  <si>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</si>
  <si>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</si>
  <si>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</si>
  <si>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</si>
  <si>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</si>
  <si>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</si>
  <si>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</si>
  <si>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</si>
  <si>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</si>
  <si>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</si>
  <si>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</si>
  <si>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</si>
  <si>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</si>
  <si>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</si>
  <si>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</si>
  <si>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</si>
  <si>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</si>
  <si>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</si>
  <si>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</si>
  <si>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</si>
  <si>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</si>
  <si>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</si>
  <si>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</si>
  <si>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</si>
  <si>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</si>
  <si>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</si>
  <si>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</si>
  <si>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</si>
  <si>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</si>
  <si>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</si>
  <si>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</si>
  <si>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</si>
  <si>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</si>
  <si>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</si>
  <si>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</si>
  <si>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</si>
  <si>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</si>
  <si>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</si>
  <si>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</si>
  <si>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</si>
  <si>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</si>
  <si>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</si>
  <si>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</si>
  <si>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</si>
  <si>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</si>
  <si>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</si>
  <si>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</si>
  <si>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</si>
  <si>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</si>
  <si>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</si>
  <si>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</si>
  <si>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</si>
  <si>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</si>
  <si>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</si>
  <si>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</si>
  <si>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</si>
  <si>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</si>
  <si>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</si>
  <si>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</si>
  <si>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</si>
  <si>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</si>
  <si>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</si>
  <si>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</si>
  <si>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</si>
  <si>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</si>
  <si>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</si>
  <si>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</si>
  <si>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</si>
  <si>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</si>
  <si>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</si>
  <si>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</si>
  <si>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</si>
  <si>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</si>
  <si>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</si>
  <si>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</si>
  <si>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</si>
  <si>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</si>
  <si>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</si>
  <si>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</si>
  <si>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</si>
  <si>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</si>
  <si>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</si>
  <si>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</si>
  <si>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</si>
  <si>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</si>
  <si>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</si>
  <si>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</si>
  <si>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</si>
  <si>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</si>
  <si>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</si>
  <si>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</si>
  <si>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</si>
  <si>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</si>
  <si>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</si>
  <si>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</si>
  <si>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</si>
  <si>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</si>
  <si>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</si>
  <si>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</si>
  <si>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</si>
  <si>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</si>
  <si>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</si>
  <si>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</si>
  <si>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</si>
  <si>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</si>
  <si>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</si>
  <si>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</si>
  <si>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</si>
  <si>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</si>
  <si>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</si>
  <si>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</si>
  <si>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</si>
  <si>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</si>
  <si>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</si>
  <si>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</si>
  <si>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</si>
  <si>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</si>
  <si>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</si>
  <si>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</si>
  <si>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</si>
  <si>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</si>
  <si>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</si>
  <si>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</si>
  <si>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</si>
  <si>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</si>
  <si>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</si>
  <si>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</si>
  <si>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</si>
  <si>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</si>
  <si>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</si>
  <si>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</si>
  <si>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</si>
  <si>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</si>
  <si>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</si>
  <si>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</si>
  <si>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</si>
  <si>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</si>
  <si>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</si>
  <si>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</si>
  <si>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</si>
  <si>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</si>
  <si>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</si>
  <si>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</si>
  <si>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</si>
  <si>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</si>
  <si>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</si>
  <si>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</si>
  <si>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</si>
  <si>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</si>
  <si>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</si>
  <si>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</si>
  <si>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</si>
  <si>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</si>
  <si>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</si>
  <si>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</si>
  <si>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</si>
  <si>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</si>
  <si>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</si>
  <si>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</si>
  <si>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</si>
  <si>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</si>
  <si>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</si>
  <si>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</si>
  <si>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</si>
  <si>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</si>
  <si>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</si>
  <si>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</si>
  <si>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</si>
  <si>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</si>
  <si>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</si>
  <si>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</si>
  <si>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</si>
  <si>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</si>
  <si>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</si>
  <si>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</si>
  <si>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</si>
  <si>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</si>
  <si>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</si>
  <si>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</si>
  <si>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</si>
  <si>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</si>
  <si>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</si>
  <si>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</si>
  <si>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</si>
  <si>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</si>
  <si>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</si>
  <si>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</si>
  <si>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</si>
  <si>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</si>
  <si>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</si>
  <si>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</si>
  <si>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</si>
  <si>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</si>
  <si>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</si>
  <si>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</si>
  <si>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</si>
  <si>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</si>
  <si>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</si>
  <si>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</si>
  <si>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</si>
  <si>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</si>
  <si>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</si>
  <si>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</si>
  <si>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</si>
  <si>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</si>
  <si>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</si>
  <si>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</si>
  <si>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</si>
  <si>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</si>
  <si>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</si>
  <si>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</si>
  <si>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</si>
  <si>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</si>
  <si>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</si>
  <si>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</si>
  <si>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</si>
  <si>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</si>
  <si>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</si>
  <si>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</si>
  <si>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</si>
  <si>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</si>
  <si>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</si>
  <si>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</si>
  <si>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</si>
  <si>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</si>
  <si>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</si>
  <si>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</si>
  <si>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</si>
  <si>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</si>
  <si>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</si>
  <si>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</si>
  <si>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</si>
  <si>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</si>
  <si>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</si>
  <si>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</si>
  <si>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</si>
  <si>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</si>
  <si>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</si>
  <si>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</si>
  <si>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</si>
  <si>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</si>
  <si>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</si>
  <si>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</si>
  <si>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</si>
  <si>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</si>
  <si>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</si>
  <si>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</si>
  <si>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</si>
  <si>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</si>
  <si>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</si>
  <si>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</si>
  <si>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</si>
  <si>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</si>
  <si>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</si>
  <si>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</si>
  <si>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</si>
  <si>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</si>
  <si>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</si>
  <si>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</si>
  <si>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</si>
  <si>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</si>
  <si>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</si>
  <si>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</si>
  <si>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</si>
  <si>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</si>
  <si>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</si>
  <si>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</si>
  <si>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</si>
  <si>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</si>
  <si>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</si>
  <si>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</si>
  <si>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</si>
  <si>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</si>
  <si>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</si>
  <si>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</si>
  <si>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</si>
  <si>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</si>
  <si>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</si>
  <si>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</si>
  <si>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</si>
  <si>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</si>
  <si>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</si>
  <si>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</si>
  <si>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</si>
  <si>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</si>
  <si>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</si>
  <si>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</si>
  <si>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</si>
  <si>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</si>
  <si>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</si>
  <si>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</si>
  <si>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</si>
  <si>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</si>
  <si>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</si>
  <si>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</si>
  <si>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</si>
  <si>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</si>
  <si>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</si>
  <si>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</si>
  <si>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</si>
  <si>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</si>
  <si>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</si>
  <si>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</si>
  <si>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</si>
  <si>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</si>
  <si>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</si>
  <si>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</si>
  <si>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</si>
  <si>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</si>
  <si>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</si>
  <si>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</si>
  <si>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</si>
  <si>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</si>
  <si>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</si>
  <si>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</si>
  <si>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</si>
  <si>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</si>
  <si>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</si>
  <si>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</si>
  <si>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</si>
  <si>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</si>
  <si>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</si>
  <si>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</si>
  <si>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</si>
  <si>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</si>
  <si>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</si>
  <si>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</si>
  <si>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</si>
  <si>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</si>
  <si>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</si>
  <si>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</si>
  <si>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</si>
  <si>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</si>
  <si>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</si>
  <si>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</si>
  <si>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</si>
  <si>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</si>
  <si>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</si>
  <si>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</si>
  <si>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</si>
  <si>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</si>
  <si>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</si>
  <si>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</si>
  <si>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</si>
  <si>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</si>
  <si>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</si>
  <si>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</si>
  <si>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</si>
  <si>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</si>
  <si>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</si>
  <si>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</si>
  <si>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</si>
  <si>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</si>
  <si>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</si>
  <si>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</si>
  <si>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</si>
  <si>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</si>
  <si>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</si>
  <si>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</si>
  <si>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</si>
  <si>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</si>
  <si>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</si>
  <si>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</si>
  <si>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</si>
  <si>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</si>
  <si>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</si>
  <si>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</si>
  <si>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</si>
  <si>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</si>
  <si>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</si>
  <si>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</si>
  <si>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</si>
  <si>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</si>
  <si>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</si>
  <si>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</si>
  <si>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</si>
  <si>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</si>
  <si>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</si>
  <si>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</si>
  <si>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</si>
  <si>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</si>
  <si>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</si>
  <si>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</si>
  <si>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</si>
  <si>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</si>
  <si>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</si>
  <si>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</si>
  <si>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</si>
  <si>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</si>
  <si>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</si>
  <si>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</si>
  <si>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</si>
  <si>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</si>
  <si>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</si>
  <si>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</si>
  <si>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</si>
  <si>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</si>
  <si>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</si>
  <si>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</si>
  <si>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</si>
  <si>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</si>
  <si>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</si>
  <si>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</si>
  <si>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</si>
  <si>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</si>
  <si>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</si>
  <si>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</si>
  <si>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</si>
  <si>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</si>
  <si>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</si>
  <si>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</si>
  <si>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</si>
  <si>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</si>
  <si>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</si>
  <si>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</si>
  <si>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</si>
  <si>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</si>
  <si>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</si>
  <si>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</si>
  <si>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</si>
  <si>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</si>
  <si>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</si>
  <si>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</si>
  <si>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</si>
  <si>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</si>
  <si>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</si>
  <si>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</si>
  <si>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</si>
  <si>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</si>
  <si>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</si>
  <si>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</si>
  <si>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</si>
  <si>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</si>
  <si>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</si>
  <si>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</si>
  <si>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</si>
  <si>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</si>
  <si>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</si>
  <si>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</si>
  <si>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</si>
  <si>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</si>
  <si>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</si>
  <si>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</si>
  <si>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</si>
  <si>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</si>
  <si>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</si>
  <si>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</si>
  <si>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</si>
  <si>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</si>
  <si>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</si>
  <si>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</si>
  <si>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</si>
  <si>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</si>
  <si>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</si>
  <si>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</si>
  <si>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</si>
  <si>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</si>
  <si>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</si>
  <si>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</si>
  <si>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</si>
  <si>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</si>
  <si>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</si>
  <si>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</si>
  <si>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</si>
  <si>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</si>
  <si>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</si>
  <si>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</si>
  <si>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</si>
  <si>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</si>
  <si>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</si>
  <si>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</si>
  <si>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</si>
  <si>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</si>
  <si>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</si>
  <si>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</si>
  <si>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</si>
  <si>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</si>
  <si>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</si>
  <si>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</si>
  <si>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</si>
  <si>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</si>
  <si>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</si>
  <si>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</si>
  <si>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</si>
  <si>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</si>
  <si>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</si>
  <si>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</si>
  <si>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</si>
  <si>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</si>
  <si>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</si>
  <si>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</si>
  <si>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</si>
  <si>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</si>
  <si>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</si>
  <si>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</si>
  <si>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</si>
  <si>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</si>
  <si>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</si>
  <si>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</si>
  <si>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</si>
  <si>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</si>
  <si>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</si>
  <si>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</si>
  <si>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</si>
  <si>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</si>
  <si>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</si>
  <si>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</si>
  <si>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</si>
  <si>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</si>
  <si>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</si>
  <si>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</si>
  <si>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</si>
  <si>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</si>
  <si>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</si>
  <si>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</si>
  <si>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</si>
  <si>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</si>
  <si>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</si>
  <si>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</si>
  <si>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</si>
  <si>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</si>
  <si>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</si>
  <si>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</si>
  <si>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</si>
  <si>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</si>
  <si>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</si>
  <si>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</si>
  <si>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</si>
  <si>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</si>
  <si>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</si>
  <si>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</si>
  <si>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</si>
  <si>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</si>
  <si>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</si>
  <si>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</si>
  <si>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</si>
  <si>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</si>
  <si>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</si>
  <si>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</si>
  <si>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</si>
  <si>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</si>
  <si>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</si>
  <si>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</si>
  <si>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</si>
  <si>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</si>
  <si>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</si>
  <si>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</si>
  <si>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</si>
  <si>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</si>
  <si>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</si>
  <si>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</si>
  <si>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</si>
  <si>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</si>
  <si>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</si>
  <si>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</si>
  <si>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</si>
  <si>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</si>
  <si>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</si>
  <si>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</si>
  <si>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</si>
  <si>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</si>
  <si>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</si>
  <si>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</si>
  <si>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</si>
  <si>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</si>
  <si>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</si>
  <si>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</si>
  <si>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</si>
  <si>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</si>
  <si>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</si>
  <si>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</si>
  <si>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</si>
  <si>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</si>
  <si>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</si>
  <si>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</si>
  <si>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</si>
  <si>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</si>
  <si>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</si>
  <si>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</si>
  <si>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</si>
  <si>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</si>
  <si>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</si>
  <si>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</si>
  <si>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</si>
  <si>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</si>
  <si>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</si>
  <si>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</si>
  <si>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</si>
  <si>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</si>
  <si>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</si>
  <si>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</si>
  <si>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</si>
  <si>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</si>
  <si>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</si>
  <si>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</si>
  <si>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</si>
  <si>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</si>
  <si>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</si>
  <si>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</si>
  <si>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</si>
  <si>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</si>
  <si>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</si>
  <si>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</si>
  <si>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</si>
  <si>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</si>
  <si>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</si>
  <si>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</si>
  <si>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</si>
  <si>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</si>
  <si>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</si>
  <si>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</si>
  <si>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</si>
  <si>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</si>
  <si>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</si>
  <si>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</si>
  <si>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</si>
  <si>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</si>
  <si>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</si>
  <si>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</si>
  <si>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</si>
  <si>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</si>
  <si>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</si>
  <si>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</si>
  <si>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</si>
  <si>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</si>
  <si>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</si>
  <si>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</si>
  <si>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</si>
  <si>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</si>
  <si>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</si>
  <si>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</si>
  <si>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</si>
  <si>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</si>
  <si>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</si>
  <si>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</si>
  <si>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</si>
  <si>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</si>
  <si>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</si>
  <si>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</si>
  <si>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</si>
  <si>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</si>
  <si>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</si>
  <si>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</si>
  <si>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</si>
  <si>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</si>
  <si>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</si>
  <si>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</si>
  <si>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</si>
  <si>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</si>
  <si>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</si>
  <si>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</si>
  <si>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</si>
  <si>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</si>
  <si>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</si>
  <si>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</si>
  <si>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</si>
  <si>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</si>
  <si>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</si>
  <si>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</si>
  <si>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</si>
  <si>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</si>
  <si>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</si>
  <si>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</si>
  <si>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</si>
  <si>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</si>
  <si>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</si>
  <si>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</si>
  <si>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</si>
  <si>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</si>
  <si>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</si>
  <si>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</si>
  <si>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</si>
  <si>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</si>
  <si>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</si>
  <si>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</si>
  <si>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</si>
  <si>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</si>
  <si>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</si>
  <si>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</si>
  <si>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</si>
  <si>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</si>
  <si>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</si>
  <si>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</si>
  <si>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</si>
  <si>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</si>
  <si>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</si>
  <si>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</si>
  <si>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</si>
  <si>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</si>
  <si>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</si>
  <si>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</si>
  <si>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</si>
  <si>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</si>
  <si>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</si>
  <si>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</si>
  <si>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</si>
  <si>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</si>
  <si>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</si>
  <si>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</si>
  <si>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</si>
  <si>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</si>
  <si>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</si>
  <si>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</si>
  <si>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</si>
  <si>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</si>
  <si>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</si>
  <si>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</si>
  <si>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</si>
  <si>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</si>
  <si>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</si>
  <si>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</si>
  <si>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</si>
  <si>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</si>
  <si>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</si>
  <si>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</si>
  <si>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</si>
  <si>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</si>
  <si>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</si>
  <si>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</si>
  <si>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</si>
  <si>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</si>
  <si>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</si>
  <si>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</si>
  <si>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</si>
  <si>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</si>
  <si>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</si>
  <si>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</si>
  <si>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</si>
  <si>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</si>
  <si>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</si>
  <si>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</si>
  <si>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</si>
  <si>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</si>
  <si>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</si>
  <si>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</si>
  <si>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</si>
  <si>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</si>
  <si>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</si>
  <si>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</si>
  <si>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</si>
  <si>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</si>
  <si>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</si>
  <si>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</si>
  <si>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</si>
  <si>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</si>
  <si>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</si>
  <si>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</si>
  <si>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</si>
  <si>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</si>
  <si>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</si>
  <si>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</si>
  <si>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</si>
  <si>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</si>
  <si>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</si>
  <si>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</si>
  <si>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</si>
  <si>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</si>
  <si>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</si>
  <si>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</si>
  <si>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</si>
  <si>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</si>
  <si>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</si>
  <si>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</si>
  <si>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</si>
  <si>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</si>
  <si>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</si>
  <si>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</si>
  <si>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</si>
  <si>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</si>
  <si>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</si>
  <si>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</si>
  <si>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</si>
  <si>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</si>
  <si>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</si>
  <si>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</si>
  <si>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</si>
  <si>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</si>
  <si>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</si>
  <si>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</si>
  <si>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</si>
  <si>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</si>
  <si>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</si>
  <si>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</si>
  <si>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</si>
  <si>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</si>
  <si>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</si>
  <si>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</si>
  <si>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</si>
  <si>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</si>
  <si>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</si>
  <si>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</si>
  <si>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</si>
  <si>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</si>
  <si>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</si>
  <si>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</si>
  <si>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</si>
  <si>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</si>
  <si>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</si>
  <si>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</si>
  <si>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</si>
  <si>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</si>
  <si>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</si>
  <si>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</si>
  <si>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</si>
  <si>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</si>
  <si>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</si>
  <si>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</si>
  <si>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</si>
  <si>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</si>
  <si>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</si>
  <si>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</si>
  <si>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</si>
  <si>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</si>
  <si>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</si>
  <si>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</si>
  <si>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</si>
  <si>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</si>
  <si>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</si>
  <si>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</si>
  <si>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</si>
  <si>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</si>
  <si>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</si>
  <si>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</si>
  <si>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</si>
  <si>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</si>
  <si>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</si>
  <si>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</si>
  <si>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</si>
  <si>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</si>
  <si>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</si>
  <si>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</si>
  <si>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</si>
  <si>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</si>
  <si>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</si>
  <si>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</si>
  <si>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</si>
  <si>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</si>
  <si>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</si>
  <si>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</si>
  <si>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</si>
  <si>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</si>
  <si>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</si>
  <si>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</si>
  <si>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</si>
  <si>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</si>
  <si>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</si>
  <si>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</si>
  <si>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</si>
  <si>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</si>
  <si>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</si>
  <si>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</si>
  <si>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</si>
  <si>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</si>
  <si>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</si>
  <si>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</si>
  <si>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</si>
  <si>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</si>
  <si>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</si>
  <si>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</si>
  <si>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</si>
  <si>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</si>
  <si>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</si>
  <si>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</si>
  <si>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</si>
  <si>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</si>
  <si>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</si>
  <si>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</si>
  <si>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</si>
  <si>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</si>
  <si>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</si>
  <si>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</si>
  <si>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</si>
  <si>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</si>
  <si>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</si>
  <si>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</si>
  <si>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</si>
  <si>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</si>
  <si>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</si>
  <si>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</si>
  <si>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</si>
  <si>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</si>
  <si>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</si>
  <si>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</si>
  <si>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</si>
  <si>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</si>
  <si>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</si>
  <si>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</si>
  <si>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</si>
  <si>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</si>
  <si>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</si>
  <si>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</si>
  <si>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</si>
  <si>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</si>
  <si>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</si>
  <si>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</si>
  <si>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</si>
  <si>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</si>
  <si>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</si>
  <si>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</si>
  <si>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</si>
  <si>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</si>
  <si>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</si>
  <si>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</si>
  <si>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</si>
  <si>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</si>
  <si>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</si>
  <si>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</si>
  <si>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</si>
  <si>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</si>
  <si>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</si>
  <si>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</si>
  <si>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</si>
  <si>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</si>
  <si>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</si>
  <si>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</si>
  <si>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</si>
  <si>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</si>
  <si>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</si>
  <si>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</si>
  <si>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</si>
  <si>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</si>
  <si>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</si>
  <si>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</si>
  <si>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</si>
  <si>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</si>
  <si>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</si>
  <si>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</si>
  <si>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</si>
  <si>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</si>
  <si>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</si>
  <si>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</si>
  <si>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</si>
  <si>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</si>
  <si>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</si>
  <si>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</si>
  <si>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</si>
  <si>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</si>
  <si>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</si>
  <si>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</si>
  <si>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</si>
  <si>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</si>
  <si>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</si>
  <si>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</si>
  <si>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</si>
  <si>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</si>
  <si>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</si>
  <si>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</si>
  <si>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</si>
  <si>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</si>
  <si>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</si>
  <si>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</si>
  <si>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</si>
  <si>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</si>
  <si>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</si>
  <si>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</si>
  <si>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</si>
  <si>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Precent Funded</t>
  </si>
  <si>
    <t xml:space="preserve">Average Donation </t>
  </si>
  <si>
    <t>Parent Category</t>
  </si>
  <si>
    <t>Sub-Category</t>
  </si>
  <si>
    <t>Id</t>
  </si>
  <si>
    <t xml:space="preserve"> </t>
  </si>
  <si>
    <t>Date Created Conversion</t>
  </si>
  <si>
    <t xml:space="preserve">Date Ended Conversio 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</si>
  <si>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</si>
  <si>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</si>
  <si>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</si>
  <si>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</si>
  <si>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</si>
  <si>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</si>
  <si>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</si>
  <si>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</si>
  <si>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</si>
  <si>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</si>
  <si>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</si>
  <si>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</si>
  <si>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</si>
  <si>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</si>
  <si>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</si>
  <si>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</si>
  <si>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</si>
  <si>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</si>
  <si>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</si>
  <si>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</si>
  <si>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</si>
  <si>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</si>
  <si>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</si>
  <si>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</si>
  <si>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</si>
  <si>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</si>
  <si>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</si>
  <si>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</si>
  <si>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</si>
  <si>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</si>
  <si>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</si>
  <si>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</si>
  <si>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</si>
  <si>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</si>
  <si>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</si>
  <si>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</si>
  <si>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</si>
  <si>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</si>
  <si>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</si>
  <si>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</si>
  <si>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</si>
  <si>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</si>
  <si>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</si>
  <si>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</si>
  <si>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</si>
  <si>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</si>
  <si>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</si>
  <si>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</si>
  <si>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</si>
  <si>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</si>
  <si>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</si>
  <si>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</si>
  <si>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</si>
  <si>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</si>
  <si>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</si>
  <si>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 xml:space="preserve">Number Canceled </t>
  </si>
  <si>
    <t>Total Projects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</si>
  <si>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</si>
  <si>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</si>
  <si>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</si>
  <si>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</si>
  <si>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</si>
  <si>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</si>
  <si>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</si>
  <si>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</si>
  <si>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</si>
  <si>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</si>
  <si>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</si>
  <si>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</si>
  <si>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</si>
  <si>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Sucessful 2</t>
  </si>
  <si>
    <t xml:space="preserve">Percentage Failed </t>
  </si>
  <si>
    <t xml:space="preserve">backers_count </t>
  </si>
  <si>
    <t>Outcomes</t>
  </si>
  <si>
    <t xml:space="preserve">Sucessful </t>
  </si>
  <si>
    <t xml:space="preserve">Failed </t>
  </si>
  <si>
    <t>Backer Mean</t>
  </si>
  <si>
    <t>Backer Median</t>
  </si>
  <si>
    <t>Backer Minimun</t>
  </si>
  <si>
    <t>Backer Maximum</t>
  </si>
  <si>
    <t>Backer Variance</t>
  </si>
  <si>
    <t xml:space="preserve">Backer 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</si>
</sst>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3" borderId="12" xfId="0" applyFont="1" applyFill="1" applyBorder="1"/>
    <xf numFmtId="9" fontId="0" fillId="0" borderId="0" xfId="42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19" fillId="0" borderId="0" xfId="42" applyFont="1"/>
    <xf numFmtId="0" fontId="0" fillId="0" borderId="0" xfId="0" applyFont="1" applyBorder="1"/>
    <xf numFmtId="0" fontId="0" fillId="33" borderId="0" xfId="0" applyFont="1" applyFill="1" applyBorder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348-8FD4-D453D447357A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9-4348-8FD4-D453D447357A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9-4348-8FD4-D453D447357A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9-4348-8FD4-D453D447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359775"/>
        <c:axId val="892372255"/>
      </c:barChart>
      <c:catAx>
        <c:axId val="8923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72255"/>
        <c:crosses val="autoZero"/>
        <c:auto val="1"/>
        <c:lblAlgn val="ctr"/>
        <c:lblOffset val="100"/>
        <c:noMultiLvlLbl val="0"/>
      </c:catAx>
      <c:valAx>
        <c:axId val="8923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5-4C5D-B7C9-62F4C463C73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5-4C5D-B7C9-62F4C463C73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5-4C5D-B7C9-62F4C463C73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5-4C5D-B7C9-62F4C463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860143"/>
        <c:axId val="914868783"/>
      </c:barChart>
      <c:catAx>
        <c:axId val="91486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68783"/>
        <c:crosses val="autoZero"/>
        <c:auto val="1"/>
        <c:lblAlgn val="ctr"/>
        <c:lblOffset val="100"/>
        <c:noMultiLvlLbl val="0"/>
      </c:catAx>
      <c:valAx>
        <c:axId val="9148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6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7-41A1-A188-5E88A048FE4A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7-41A1-A188-5E88A048FE4A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7-41A1-A188-5E88A048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339167"/>
        <c:axId val="918325247"/>
      </c:lineChart>
      <c:catAx>
        <c:axId val="9183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25247"/>
        <c:crosses val="autoZero"/>
        <c:auto val="1"/>
        <c:lblAlgn val="ctr"/>
        <c:lblOffset val="100"/>
        <c:noMultiLvlLbl val="0"/>
      </c:catAx>
      <c:valAx>
        <c:axId val="9183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Sucessful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5E-499C-BF4D-B0A91D75AA24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5E-499C-BF4D-B0A91D75AA24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5E-499C-BF4D-B0A91D75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51327"/>
        <c:axId val="284644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5E-499C-BF4D-B0A91D75AA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5E-499C-BF4D-B0A91D75AA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5E-499C-BF4D-B0A91D75AA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75E-499C-BF4D-B0A91D75AA24}"/>
                  </c:ext>
                </c:extLst>
              </c15:ser>
            </c15:filteredLineSeries>
          </c:ext>
        </c:extLst>
      </c:lineChart>
      <c:catAx>
        <c:axId val="2846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44607"/>
        <c:crosses val="autoZero"/>
        <c:auto val="1"/>
        <c:lblAlgn val="ctr"/>
        <c:lblOffset val="100"/>
        <c:noMultiLvlLbl val="0"/>
      </c:catAx>
      <c:valAx>
        <c:axId val="2846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3</xdr:row>
      <xdr:rowOff>57149</xdr:rowOff>
    </xdr:from>
    <xdr:to>
      <xdr:col>17</xdr:col>
      <xdr:colOff>114299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C90B3-E175-0B78-14AC-0819BF256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6</xdr:row>
      <xdr:rowOff>180975</xdr:rowOff>
    </xdr:from>
    <xdr:to>
      <xdr:col>18</xdr:col>
      <xdr:colOff>409575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519C3-5245-E9C6-D879-C586235EF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171450</xdr:rowOff>
    </xdr:from>
    <xdr:to>
      <xdr:col>9</xdr:col>
      <xdr:colOff>914400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0142E-97AA-4F43-CA5C-B3030C36C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1962151</xdr:colOff>
      <xdr:row>14</xdr:row>
      <xdr:rowOff>66674</xdr:rowOff>
    </xdr:from>
    <xdr:to>
      <xdr:col>6</xdr:col>
      <xdr:colOff>1276350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378F0-5250-2054-D8C9-B813E8DD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Rodriguez" refreshedDate="45016.893073611114" createdVersion="8" refreshedVersion="8" minRefreshableVersion="3" recordCount="1000" xr:uid="{F8BDF6B0-C697-4F12-9D51-2AF2C3582B0F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1:00:00" maxDate="2020-01-27T01:00:00" count="880">
        <d v="2015-11-28T01:00:00"/>
        <d v="2014-08-19T00:00:00"/>
        <d v="2013-11-17T01:00:00"/>
        <d v="2019-08-11T00:00:00"/>
        <d v="2019-01-20T01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1:00:00"/>
        <d v="2019-12-10T01:00:00"/>
        <d v="2014-01-22T01:00:00"/>
        <d v="2011-01-12T01:00:00"/>
        <d v="2018-09-08T00:00:00"/>
        <d v="2019-03-04T01:00:00"/>
        <d v="2014-07-28T00:00:00"/>
        <d v="2011-08-15T00:00:00"/>
        <d v="2018-04-03T00:00:00"/>
        <d v="2019-02-14T01:00:00"/>
        <d v="2014-06-21T00:00:00"/>
        <d v="2011-05-18T00:00:00"/>
        <d v="2018-07-31T00:00:00"/>
        <d v="2015-10-03T00:00:00"/>
        <d v="2010-02-09T01:00:00"/>
        <d v="2018-07-20T00:00:00"/>
        <d v="2019-05-24T00:00:00"/>
        <d v="2016-01-05T01:00:00"/>
        <d v="2018-01-10T01:00:00"/>
        <d v="2014-10-05T00:00:00"/>
        <d v="2017-03-23T00:00:00"/>
        <d v="2019-01-19T01:00:00"/>
        <d v="2011-02-26T01:00:00"/>
        <d v="2019-10-06T00:00:00"/>
        <d v="2010-10-18T00:00:00"/>
        <d v="2013-02-25T01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1:00:00"/>
        <d v="2018-07-30T00:00:00"/>
        <d v="2015-01-10T01:00:00"/>
        <d v="2017-09-01T00:00:00"/>
        <d v="2015-09-21T00:00:00"/>
        <d v="2017-06-12T00:00:00"/>
        <d v="2012-07-17T00:00:00"/>
        <d v="2011-02-21T01:00:00"/>
        <d v="2015-06-05T00:00:00"/>
        <d v="2017-04-28T00:00:00"/>
        <d v="2018-07-02T00:00:00"/>
        <d v="2011-01-27T01:00:00"/>
        <d v="2015-04-08T00:00:00"/>
        <d v="2010-01-25T01:00:00"/>
        <d v="2017-07-27T00:00:00"/>
        <d v="2010-12-19T01:00:00"/>
        <d v="2010-11-02T00:00:00"/>
        <d v="2019-11-30T01:00:00"/>
        <d v="2015-07-01T00:00:00"/>
        <d v="2016-11-27T01:00:00"/>
        <d v="2016-03-27T00:00:00"/>
        <d v="2018-07-15T00:00:00"/>
        <d v="2015-01-23T01:00:00"/>
        <d v="2010-09-27T00:00:00"/>
        <d v="2018-04-16T00:00:00"/>
        <d v="2018-06-16T00:00:00"/>
        <d v="2017-08-29T00:00:00"/>
        <d v="2017-11-23T01:00:00"/>
        <d v="2019-01-17T01:00:00"/>
        <d v="2016-07-28T00:00:00"/>
        <d v="2012-07-28T00:00:00"/>
        <d v="2011-09-11T00:00:00"/>
        <d v="2015-05-04T00:00:00"/>
        <d v="2011-03-08T01:00:00"/>
        <d v="2015-04-16T00:00:00"/>
        <d v="2010-04-15T00:00:00"/>
        <d v="2016-02-25T01:00:00"/>
        <d v="2016-08-06T00:00:00"/>
        <d v="2010-06-23T00:00:00"/>
        <d v="2012-10-20T00:00:00"/>
        <d v="2019-04-07T00:00:00"/>
        <d v="2019-10-14T00:00:00"/>
        <d v="2011-03-10T01:00:00"/>
        <d v="2015-07-27T00:00:00"/>
        <d v="2014-11-25T01:00:00"/>
        <d v="2011-10-19T00:00:00"/>
        <d v="2015-02-21T01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1:00:00"/>
        <d v="2018-09-11T00:00:00"/>
        <d v="2012-09-22T00:00:00"/>
        <d v="2014-08-24T00:00:00"/>
        <d v="2017-09-12T00:00:00"/>
        <d v="2019-04-09T00:00:00"/>
        <d v="2017-11-17T01:00:00"/>
        <d v="2015-09-18T00:00:00"/>
        <d v="2011-09-22T00:00:00"/>
        <d v="2014-01-26T01:00:00"/>
        <d v="2014-06-16T00:00:00"/>
        <d v="2015-04-17T00:00:00"/>
        <d v="2014-11-27T01:00:00"/>
        <d v="2015-11-24T01:00:00"/>
        <d v="2019-05-13T00:00:00"/>
        <d v="2018-09-19T00:00:00"/>
        <d v="2016-08-14T00:00:00"/>
        <d v="2010-05-12T00:00:00"/>
        <d v="2010-08-27T00:00:00"/>
        <d v="2015-02-03T01:00:00"/>
        <d v="2011-10-26T00:00:00"/>
        <d v="2013-11-29T01:00:00"/>
        <d v="2018-01-12T01:00:00"/>
        <d v="2011-08-12T00:00:00"/>
        <d v="2011-06-19T00:00:00"/>
        <d v="2013-03-07T01:00:00"/>
        <d v="2014-06-07T00:00:00"/>
        <d v="2010-10-06T00:00:00"/>
        <d v="2012-09-28T00:00:00"/>
        <d v="2015-04-21T00:00:00"/>
        <d v="2018-02-25T01:00:00"/>
        <d v="2015-06-12T00:00:00"/>
        <d v="2010-06-28T00:00:00"/>
        <d v="2019-06-17T00:00:00"/>
        <d v="2014-09-07T00:00:00"/>
        <d v="2011-11-08T01:00:00"/>
        <d v="2016-06-13T00:00:00"/>
        <d v="2017-07-25T00:00:00"/>
        <d v="2013-01-01T01:00:00"/>
        <d v="2018-12-16T01:00:00"/>
        <d v="2014-06-09T00:00:00"/>
        <d v="2017-02-17T01:00:00"/>
        <d v="2012-10-19T00:00:00"/>
        <d v="2016-05-12T00:00:00"/>
        <d v="2010-03-25T00:00:00"/>
        <d v="2019-10-05T00:00:00"/>
        <d v="2013-12-30T01:00:00"/>
        <d v="2015-12-08T01:00:00"/>
        <d v="2019-03-27T00:00:00"/>
        <d v="2019-04-27T00:00:00"/>
        <d v="2015-09-23T00:00:00"/>
        <d v="2018-12-08T01:00:00"/>
        <d v="2017-10-20T00:00:00"/>
        <d v="2017-10-08T00:00:00"/>
        <d v="2017-08-01T00:00:00"/>
        <d v="2010-12-22T01:00:00"/>
        <d v="2013-06-10T00:00:00"/>
        <d v="2019-02-22T01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1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1:00:00"/>
        <d v="2014-12-02T01:00:00"/>
        <d v="2016-03-04T01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1:00:00"/>
        <d v="2011-04-03T00:00:00"/>
        <d v="2018-10-17T00:00:00"/>
        <d v="2010-02-27T01:00:00"/>
        <d v="2018-08-28T00:00:00"/>
        <d v="2017-11-09T01:00:00"/>
        <d v="2016-05-06T00:00:00"/>
        <d v="2017-03-03T01:00:00"/>
        <d v="2013-08-27T00:00:00"/>
        <d v="2019-12-15T01:00:00"/>
        <d v="2010-11-06T00:00:00"/>
        <d v="2010-08-19T00:00:00"/>
        <d v="2019-02-13T01:00:00"/>
        <d v="2011-11-22T01:00:00"/>
        <d v="2019-04-28T00:00:00"/>
        <d v="2011-11-11T01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1:00:00"/>
        <d v="2013-05-21T00:00:00"/>
        <d v="2016-07-25T00:00:00"/>
        <d v="2011-06-12T00:00:00"/>
        <d v="2017-08-22T00:00:00"/>
        <d v="2017-02-13T01:00:00"/>
        <d v="2019-06-25T00:00:00"/>
        <d v="2014-04-25T00:00:00"/>
        <d v="2017-12-14T01:00:00"/>
        <d v="2015-08-29T00:00:00"/>
        <d v="2014-04-13T00:00:00"/>
        <d v="2017-05-10T00:00:00"/>
        <d v="2018-03-04T01:00:00"/>
        <d v="2014-07-14T00:00:00"/>
        <d v="2014-04-07T00:00:00"/>
        <d v="2013-08-05T00:00:00"/>
        <d v="2016-12-22T01:00:00"/>
        <d v="2014-12-31T01:00:00"/>
        <d v="2015-01-02T01:00:00"/>
        <d v="2012-12-09T01:00:00"/>
        <d v="2013-10-25T00:00:00"/>
        <d v="2011-04-08T00:00:00"/>
        <d v="2017-02-21T01:00:00"/>
        <d v="2011-02-16T01:00:00"/>
        <d v="2016-01-24T01:00:00"/>
        <d v="2013-03-05T01:00:00"/>
        <d v="2016-12-08T01:00:00"/>
        <d v="2012-12-08T01:00:00"/>
        <d v="2010-08-25T00:00:00"/>
        <d v="2011-04-05T00:00:00"/>
        <d v="2010-01-09T01:00:00"/>
        <d v="2013-02-12T01:00:00"/>
        <d v="2016-01-03T01:00:00"/>
        <d v="2014-11-07T01:00:00"/>
        <d v="2012-10-24T00:00:00"/>
        <d v="2012-10-04T00:00:00"/>
        <d v="2019-01-31T01:00:00"/>
        <d v="2010-12-02T01:00:00"/>
        <d v="2015-12-07T01:00:00"/>
        <d v="2019-07-10T00:00:00"/>
        <d v="2017-09-17T00:00:00"/>
        <d v="2017-11-06T01:00:00"/>
        <d v="2019-04-06T00:00:00"/>
        <d v="2012-04-19T00:00:00"/>
        <d v="2010-07-19T00:00:00"/>
        <d v="2012-11-26T01:00:00"/>
        <d v="2018-09-03T00:00:00"/>
        <d v="2017-11-21T01:00:00"/>
        <d v="2012-03-11T01:00:00"/>
        <d v="2016-05-30T00:00:00"/>
        <d v="2012-05-01T00:00:00"/>
        <d v="2016-09-10T00:00:00"/>
        <d v="2016-11-23T01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1:00:00"/>
        <d v="2014-01-14T01:00:00"/>
        <d v="2016-02-26T01:00:00"/>
        <d v="2016-03-03T01:00:00"/>
        <d v="2017-08-30T00:00:00"/>
        <d v="2015-02-26T01:00:00"/>
        <d v="2018-09-02T00:00:00"/>
        <d v="2016-01-07T01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1:00:00"/>
        <d v="2014-05-24T00:00:00"/>
        <d v="2019-11-19T01:00:00"/>
        <d v="2017-05-14T00:00:00"/>
        <d v="2014-02-14T01:00:00"/>
        <d v="2010-08-12T00:00:00"/>
        <d v="2011-05-10T00:00:00"/>
        <d v="2011-04-01T00:00:00"/>
        <d v="2010-11-25T01:00:00"/>
        <d v="2014-03-27T00:00:00"/>
        <d v="2015-06-21T00:00:00"/>
        <d v="2015-12-26T01:00:00"/>
        <d v="2019-08-28T00:00:00"/>
        <d v="2018-11-30T01:00:00"/>
        <d v="2016-12-12T01:00:00"/>
        <d v="2017-12-08T01:00:00"/>
        <d v="2011-12-19T01:00:00"/>
        <d v="2013-03-28T00:00:00"/>
        <d v="2018-11-20T01:00:00"/>
        <d v="2019-11-15T01:00:00"/>
        <d v="2010-12-15T01:00:00"/>
        <d v="2019-11-11T01:00:00"/>
        <d v="2011-10-05T00:00:00"/>
        <d v="2017-08-02T00:00:00"/>
        <d v="2011-12-12T01:00:00"/>
        <d v="2015-08-28T00:00:00"/>
        <d v="2013-07-20T00:00:00"/>
        <d v="2013-11-19T01:00:00"/>
        <d v="2018-01-22T01:00:00"/>
        <d v="2015-07-09T00:00:00"/>
        <d v="2017-08-24T00:00:00"/>
        <d v="2015-02-11T01:00:00"/>
        <d v="2017-02-16T01:00:00"/>
        <d v="2015-05-20T00:00:00"/>
        <d v="2015-08-24T00:00:00"/>
        <d v="2015-11-07T01:00:00"/>
        <d v="2019-07-05T00:00:00"/>
        <d v="2013-09-03T00:00:00"/>
        <d v="2017-01-22T01:00:00"/>
        <d v="2012-01-14T01:00:00"/>
        <d v="2015-09-03T00:00:00"/>
        <d v="2018-08-10T00:00:00"/>
        <d v="2011-08-27T00:00:00"/>
        <d v="2011-01-01T01:00:00"/>
        <d v="2017-10-07T00:00:00"/>
        <d v="2011-12-27T01:00:00"/>
        <d v="2018-03-05T01:00:00"/>
        <d v="2016-12-29T01:00:00"/>
        <d v="2011-01-03T01:00:00"/>
        <d v="2014-10-18T00:00:00"/>
        <d v="2010-10-13T00:00:00"/>
        <d v="2013-02-03T01:00:00"/>
        <d v="2019-04-15T00:00:00"/>
        <d v="2015-02-08T01:00:00"/>
        <d v="2015-01-08T01:00:00"/>
        <d v="2017-08-17T00:00:00"/>
        <d v="2019-01-11T01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1:00:00"/>
        <d v="2019-03-29T00:00:00"/>
        <d v="2010-06-26T00:00:00"/>
        <d v="2012-06-12T00:00:00"/>
        <d v="2012-01-04T01:00:00"/>
        <d v="2010-10-28T00:00:00"/>
        <d v="2013-09-13T00:00:00"/>
        <d v="2011-01-06T01:00:00"/>
        <d v="2017-07-17T00:00:00"/>
        <d v="2013-07-29T00:00:00"/>
        <d v="2011-12-08T01:00:00"/>
        <d v="2018-10-05T00:00:00"/>
        <d v="2013-05-23T00:00:00"/>
        <d v="2018-05-08T00:00:00"/>
        <d v="2011-02-02T01:00:00"/>
        <d v="2013-08-16T00:00:00"/>
        <d v="2019-10-27T00:00:00"/>
        <d v="2012-01-06T01:00:00"/>
        <d v="2017-11-14T01:00:00"/>
        <d v="2018-06-04T00:00:00"/>
        <d v="2013-01-30T01:00:00"/>
        <d v="2019-10-13T00:00:00"/>
        <d v="2016-06-20T00:00:00"/>
        <d v="2017-04-18T00:00:00"/>
        <d v="2017-05-29T00:00:00"/>
        <d v="2014-01-03T01:00:00"/>
        <d v="2018-11-27T01:00:00"/>
        <d v="2010-04-20T00:00:00"/>
        <d v="2012-01-13T01:00:00"/>
        <d v="2011-01-17T01:00:00"/>
        <d v="2018-11-03T00:00:00"/>
        <d v="2012-05-06T00:00:00"/>
        <d v="2011-12-22T01:00:00"/>
        <d v="2017-06-25T00:00:00"/>
        <d v="2017-06-29T00:00:00"/>
        <d v="2010-04-17T00:00:00"/>
        <d v="2018-04-18T00:00:00"/>
        <d v="2015-07-28T00:00:00"/>
        <d v="2013-02-27T01:00:00"/>
        <d v="2014-09-13T00:00:00"/>
        <d v="2011-02-11T01:00:00"/>
        <d v="2014-02-10T01:00:00"/>
        <d v="2019-09-29T00:00:00"/>
        <d v="2018-06-22T00:00:00"/>
        <d v="2014-05-02T00:00:00"/>
        <d v="2013-11-25T01:00:00"/>
        <d v="2016-12-01T01:00:00"/>
        <d v="2014-12-15T01:00:00"/>
        <d v="2019-04-20T00:00:00"/>
        <d v="2015-09-13T00:00:00"/>
        <d v="2013-03-04T01:00:00"/>
        <d v="2016-11-06T00:00:00"/>
        <d v="2017-06-30T00:00:00"/>
        <d v="2012-04-26T00:00:00"/>
        <d v="2017-09-02T00:00:00"/>
        <d v="2010-09-30T00:00:00"/>
        <d v="2011-07-24T00:00:00"/>
        <d v="2010-12-03T01:00:00"/>
        <d v="2012-12-18T01:00:00"/>
        <d v="2017-12-19T01:00:00"/>
        <d v="2013-04-14T00:00:00"/>
        <d v="2019-03-06T01:00:00"/>
        <d v="2018-10-21T00:00:00"/>
        <d v="2017-07-19T00:00:00"/>
        <d v="2010-07-06T00:00:00"/>
        <d v="2013-10-21T00:00:00"/>
        <d v="2011-09-23T00:00:00"/>
        <d v="2018-02-10T01:00:00"/>
        <d v="2016-10-14T00:00:00"/>
        <d v="2010-03-28T00:00:00"/>
        <d v="2014-12-28T01:00:00"/>
        <d v="2014-04-28T00:00:00"/>
        <d v="2013-12-31T01:00:00"/>
        <d v="2018-02-11T01:00:00"/>
        <d v="2018-01-27T01:00:00"/>
        <d v="2013-05-15T00:00:00"/>
        <d v="2015-11-23T01:00:00"/>
        <d v="2019-04-14T00:00:00"/>
        <d v="2015-05-18T00:00:00"/>
        <d v="2012-05-02T00:00:00"/>
        <d v="2019-03-11T00:00:00"/>
        <d v="2018-06-26T00:00:00"/>
        <d v="2014-12-16T01:00:00"/>
        <d v="2013-06-25T00:00:00"/>
        <d v="2011-06-26T00:00:00"/>
        <d v="2015-03-09T00:00:00"/>
        <d v="2017-07-29T00:00:00"/>
        <d v="2010-03-11T01:00:00"/>
        <d v="2014-10-01T00:00:00"/>
        <d v="2012-02-24T01:00:00"/>
        <d v="2019-12-12T01:00:00"/>
        <d v="2014-08-04T00:00:00"/>
        <d v="2019-06-10T00:00:00"/>
        <d v="2018-03-09T01:00:00"/>
        <d v="2017-04-20T00:00:00"/>
        <d v="2016-02-03T01:00:00"/>
        <d v="2010-08-16T00:00:00"/>
        <d v="2019-11-17T01:00:00"/>
        <d v="2013-07-01T00:00:00"/>
        <d v="2010-06-07T00:00:00"/>
        <d v="2019-06-29T00:00:00"/>
        <d v="2012-03-22T00:00:00"/>
        <d v="2014-06-10T00:00:00"/>
        <d v="2017-05-21T00:00:00"/>
        <d v="2016-12-20T01:00:00"/>
        <d v="2015-01-01T01:00:00"/>
        <d v="2016-03-15T00:00:00"/>
        <d v="2013-05-01T00:00:00"/>
        <d v="2013-03-12T00:00:00"/>
        <d v="2012-07-27T00:00:00"/>
        <d v="2013-03-08T01:00:00"/>
        <d v="2013-04-09T00:00:00"/>
        <d v="2012-05-05T00:00:00"/>
        <d v="2018-05-31T00:00:00"/>
        <d v="2019-07-25T00:00:00"/>
        <d v="2014-07-05T00:00:00"/>
        <d v="2013-12-06T01:00:00"/>
        <d v="2011-12-23T01:00:00"/>
        <d v="2017-05-05T00:00:00"/>
        <d v="2018-02-23T01:00:00"/>
        <d v="2019-04-19T00:00:00"/>
        <d v="2016-08-23T00:00:00"/>
        <d v="2012-07-03T00:00:00"/>
        <d v="2010-03-04T01:00:00"/>
        <d v="2010-04-26T00:00:00"/>
        <d v="2010-11-23T01:00:00"/>
        <d v="2016-02-05T01:00:00"/>
        <d v="2013-11-23T01:00:00"/>
        <d v="2014-05-10T00:00:00"/>
        <d v="2010-08-31T00:00:00"/>
        <d v="2013-11-11T01:00:00"/>
        <d v="2018-01-25T01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1:00:00"/>
        <d v="2013-09-11T00:00:00"/>
        <d v="2016-01-08T01:00:00"/>
        <d v="2019-12-25T01:00:00"/>
        <d v="2018-09-17T00:00:00"/>
        <d v="2015-01-25T01:00:00"/>
        <d v="2016-04-01T00:00:00"/>
        <d v="2013-05-28T00:00:00"/>
        <d v="2012-02-29T01:00:00"/>
        <d v="2014-12-20T01:00:00"/>
        <d v="2016-11-26T01:00:00"/>
        <d v="2011-01-02T01:00:00"/>
        <d v="2016-12-19T01:00:00"/>
        <d v="2014-04-02T00:00:00"/>
        <d v="2011-09-06T00:00:00"/>
        <d v="2015-10-02T00:00:00"/>
        <d v="2016-02-24T01:00:00"/>
        <d v="2016-08-02T00:00:00"/>
        <d v="2011-11-18T01:00:00"/>
        <d v="2011-10-17T00:00:00"/>
        <d v="2018-11-13T01:00:00"/>
        <d v="2015-03-15T00:00:00"/>
        <d v="2011-11-15T01:00:00"/>
        <d v="2014-07-10T00:00:00"/>
        <d v="2010-07-15T00:00:00"/>
        <d v="2011-01-11T01:00:00"/>
        <d v="2015-06-19T00:00:00"/>
        <d v="2015-09-28T00:00:00"/>
        <d v="2019-12-07T01:00:00"/>
        <d v="2017-11-01T00:00:00"/>
        <d v="2011-03-11T01:00:00"/>
        <d v="2011-12-01T01:00:00"/>
        <d v="2011-08-07T00:00:00"/>
        <d v="2014-02-26T01:00:00"/>
        <d v="2011-04-29T00:00:00"/>
        <d v="2012-02-20T01:00:00"/>
        <d v="2012-04-25T00:00:00"/>
        <d v="2010-03-18T00:00:00"/>
        <d v="2010-11-17T01:00:00"/>
        <d v="2015-07-05T00:00:00"/>
        <d v="2014-12-21T01:00:00"/>
        <d v="2010-07-14T00:00:00"/>
        <d v="2014-05-30T00:00:00"/>
        <d v="2014-03-26T00:00:00"/>
        <d v="2016-06-27T00:00:00"/>
        <d v="2010-03-16T00:00:00"/>
        <d v="2016-03-05T01:00:00"/>
        <d v="2010-06-15T00:00:00"/>
        <d v="2015-02-12T01:00:00"/>
        <d v="2013-07-30T00:00:00"/>
        <d v="2019-04-18T00:00:00"/>
        <d v="2011-01-22T01:00:00"/>
        <d v="2016-03-07T01:00:00"/>
        <d v="2014-03-23T00:00:00"/>
        <d v="2019-01-16T01:00:00"/>
        <d v="2012-12-16T01:00:00"/>
        <d v="2013-07-25T00:00:00"/>
        <d v="2010-10-23T00:00:00"/>
        <d v="2017-08-26T00:00:00"/>
        <d v="2017-01-11T01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1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1:00:00"/>
        <d v="2012-01-18T01:00:00"/>
        <d v="2016-11-14T01:00:00"/>
        <d v="2010-07-27T00:00:00"/>
        <d v="2018-07-28T00:00:00"/>
        <d v="2016-01-18T01:00:00"/>
        <d v="2017-02-20T01:00:00"/>
        <d v="2018-12-17T01:00:00"/>
        <d v="2017-03-01T01:00:00"/>
        <d v="2018-12-18T01:00:00"/>
        <d v="2018-09-26T00:00:00"/>
        <d v="2013-03-13T00:00:00"/>
        <d v="2018-04-09T00:00:00"/>
        <d v="2017-07-06T00:00:00"/>
        <d v="2010-10-20T00:00:00"/>
        <d v="2014-07-08T00:00:00"/>
        <d v="2014-02-22T01:00:00"/>
        <d v="2016-08-05T00:00:00"/>
        <d v="2016-04-08T00:00:00"/>
        <d v="2017-03-02T01:00:00"/>
        <d v="2017-12-28T01:00:00"/>
        <d v="2017-12-27T01:00:00"/>
        <d v="2015-08-30T00:00:00"/>
        <d v="2015-08-21T00:00:00"/>
        <d v="2012-03-28T00:00:00"/>
        <d v="2018-12-09T01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1:00:00"/>
        <d v="2011-12-21T01:00:00"/>
        <d v="2013-12-11T01:00:00"/>
        <d v="2018-09-16T00:00:00"/>
        <d v="2010-06-29T00:00:00"/>
        <d v="2015-08-23T00:00:00"/>
        <d v="2018-03-27T00:00:00"/>
        <d v="2017-03-12T01:00:00"/>
        <d v="2019-01-10T01:00:00"/>
        <d v="2013-10-29T00:00:00"/>
        <d v="2011-11-27T01:00:00"/>
        <d v="2012-10-03T00:00:00"/>
        <d v="2019-07-09T00:00:00"/>
        <d v="2017-10-17T00:00:00"/>
        <d v="2017-11-27T01:00:00"/>
        <d v="2015-11-14T01:00:00"/>
        <d v="2015-04-20T00:00:00"/>
        <d v="2018-03-31T00:00:00"/>
        <d v="2011-11-24T01:00:00"/>
        <d v="2011-03-27T00:00:00"/>
        <d v="2013-07-22T00:00:00"/>
        <d v="2012-04-21T00:00:00"/>
        <d v="2016-07-04T00:00:00"/>
        <d v="2019-01-06T01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1:00:00"/>
        <d v="2018-04-04T00:00:00"/>
        <d v="2016-03-02T01:00:00"/>
        <d v="2014-10-22T00:00:00"/>
        <d v="2014-11-15T01:00:00"/>
        <d v="2010-10-25T00:00:00"/>
        <d v="2016-05-25T00:00:00"/>
        <d v="2013-02-04T01:00:00"/>
        <d v="2015-05-23T00:00:00"/>
        <d v="2017-07-23T00:00:00"/>
        <d v="2017-03-22T00:00:00"/>
        <d v="2017-01-28T01:00:00"/>
        <d v="2016-03-30T00:00:00"/>
        <d v="2015-02-20T01:00:00"/>
        <d v="2016-11-11T01:00:00"/>
        <d v="2014-11-16T01:00:00"/>
        <d v="2012-06-29T00:00:00"/>
        <d v="2017-02-03T01:00:00"/>
        <d v="2010-05-23T00:00:00"/>
        <d v="2010-01-19T01:00:00"/>
        <d v="2015-10-21T00:00:00"/>
        <d v="2010-05-30T00:00:00"/>
        <d v="2011-10-09T00:00:00"/>
        <d v="2010-09-02T00:00:00"/>
        <d v="2010-03-01T01:00:00"/>
        <d v="2014-10-08T00:00:00"/>
        <d v="2010-07-01T00:00:00"/>
        <d v="2016-03-17T00:00:00"/>
        <d v="2010-08-05T00:00:00"/>
        <d v="2012-10-28T00:00:00"/>
        <d v="2015-01-20T01:00:00"/>
        <d v="2011-05-12T00:00:00"/>
        <d v="2014-10-24T00:00:00"/>
        <d v="2018-02-05T01:00:00"/>
        <d v="2019-08-01T00:00:00"/>
        <d v="2017-07-22T00:00:00"/>
        <d v="2012-11-28T01:00:00"/>
        <d v="2012-05-08T00:00:00"/>
        <d v="2011-05-13T00:00:00"/>
        <d v="2017-04-15T00:00:00"/>
        <d v="2015-10-06T00:00:00"/>
        <d v="2013-08-15T00:00:00"/>
        <d v="2014-04-14T00:00:00"/>
        <d v="2019-01-26T01:00:00"/>
        <d v="2019-02-09T01:00:00"/>
        <d v="2017-04-13T00:00:00"/>
        <d v="2016-05-23T00:00:00"/>
        <d v="2014-11-06T01:00:00"/>
        <d v="2019-07-04T00:00:00"/>
        <d v="2011-08-13T00:00:00"/>
        <d v="2015-08-14T00:00:00"/>
        <d v="2016-07-22T00:00:00"/>
        <d v="2010-10-31T00:00:00"/>
        <d v="2011-03-01T01:00:00"/>
        <d v="2013-12-17T01:00:00"/>
        <d v="2016-03-06T01:00:00"/>
        <d v="2011-05-21T00:00:00"/>
        <d v="2014-05-27T00:00:00"/>
        <d v="2010-02-14T01:00:00"/>
        <d v="2016-12-11T01:00:00"/>
        <d v="2013-06-26T00:00:00"/>
        <d v="2017-12-22T01:00:00"/>
        <d v="2016-11-01T00:00:00"/>
        <d v="2014-08-08T00:00:00"/>
        <d v="2018-12-30T01:00:00"/>
        <d v="2012-05-31T00:00:00"/>
        <d v="2016-01-30T01:00:00"/>
        <d v="2019-12-31T01:00:00"/>
        <d v="2019-01-27T01:00:00"/>
        <d v="2018-01-02T01:00:00"/>
        <d v="2012-03-05T01:00:00"/>
        <d v="2019-10-15T00:00:00"/>
        <d v="2016-05-17T00:00:00"/>
        <d v="2012-08-14T00:00:00"/>
        <d v="2017-11-28T01:00:00"/>
        <d v="2016-01-09T01:00:00"/>
        <d v="2012-08-27T00:00:00"/>
        <d v="2016-05-27T00:00:00"/>
        <d v="2017-11-29T01:00:00"/>
        <d v="2019-05-04T00:00:00"/>
        <d v="2019-01-21T01:00:00"/>
        <d v="2012-11-24T01:00:00"/>
        <d v="2017-02-28T01:00:00"/>
        <d v="2014-02-28T01:00:00"/>
        <d v="2010-06-19T00:00:00"/>
        <d v="2010-12-13T01:00:00"/>
        <d v="2011-05-03T00:00:00"/>
        <d v="2015-06-09T00:00:00"/>
        <d v="2018-01-03T01:00:00"/>
        <d v="2012-03-26T00:00:00"/>
        <d v="2015-10-22T00:00:00"/>
        <d v="2011-02-14T01:00:00"/>
        <d v="2015-02-28T01:00:00"/>
        <d v="2010-02-05T01:00:00"/>
        <d v="2018-09-27T00:00:00"/>
        <d v="2014-03-17T00:00:00"/>
        <d v="2014-07-16T00:00:00"/>
        <d v="2016-02-19T01:00:00"/>
        <d v="2018-06-15T00:00:00"/>
        <d v="2018-08-26T00:00:00"/>
        <d v="2012-01-22T01:00:00"/>
        <d v="2018-05-15T00:00:00"/>
        <d v="2018-07-21T00:00:00"/>
        <d v="2018-01-07T01:00:00"/>
        <d v="2010-06-12T00:00:00"/>
        <d v="2012-02-09T01:00:00"/>
        <d v="2011-11-19T01:00:00"/>
        <d v="2011-07-16T00:00:00"/>
        <d v="2011-06-20T00:00:00"/>
        <d v="2019-11-18T01:00:00"/>
        <d v="2011-06-18T00:00:00"/>
        <d v="2012-04-24T00:00:00"/>
        <d v="2012-02-05T01:00:00"/>
        <d v="2018-04-21T00:00:00"/>
        <d v="2013-03-01T01:00:00"/>
        <d v="2019-02-19T01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1:00:00"/>
        <d v="2010-04-23T00:00:00"/>
        <d v="2011-01-13T01:00:00"/>
        <d v="2019-06-08T00:00:00"/>
        <d v="2016-07-26T00:00:00"/>
        <d v="2020-01-15T01:00:00"/>
        <d v="2017-02-22T01:00:00"/>
        <d v="2019-07-21T00:00:00"/>
        <d v="2015-01-21T01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1:00:00"/>
        <d v="2010-05-21T00:00:00"/>
        <d v="2015-06-15T00:00:00"/>
        <d v="2013-07-11T00:00:00"/>
        <d v="2018-02-03T01:00:00"/>
        <d v="2011-07-14T00:00:00"/>
        <d v="2019-12-16T01:00:00"/>
        <d v="2013-10-07T00:00:00"/>
        <d v="2014-09-19T00:00:00"/>
        <d v="2018-07-17T00:00:00"/>
        <d v="2017-05-13T00:00:00"/>
        <d v="2011-04-27T00:00:00"/>
        <d v="2015-01-22T01:00:00"/>
        <d v="2019-09-09T00:00:00"/>
        <d v="2012-09-05T00:00:00"/>
        <d v="2019-05-12T00:00:00"/>
        <d v="2013-08-04T00:00:00"/>
        <d v="2014-12-18T01:00:00"/>
        <d v="2011-06-28T00:00:00"/>
        <d v="2017-10-14T00:00:00"/>
        <d v="2019-02-07T01:00:00"/>
        <d v="2012-02-12T01:00:00"/>
        <d v="2019-10-31T00:00:00"/>
        <d v="2017-09-22T00:00:00"/>
        <d v="2012-07-12T00:00:00"/>
        <d v="2013-12-29T01:00:00"/>
        <d v="2017-05-03T00:00:00"/>
        <d v="2015-02-25T01:00:00"/>
        <d v="2014-06-28T00:00:00"/>
        <d v="2014-03-11T00:00:00"/>
        <d v="2013-04-08T00:00:00"/>
        <d v="2016-02-22T01:00:00"/>
        <d v="2015-07-24T00:00:00"/>
        <d v="2019-07-22T00:00:00"/>
        <d v="2015-11-26T01:00:00"/>
        <d v="2018-06-12T00:00:00"/>
        <d v="2011-05-07T00:00:00"/>
        <d v="2012-12-01T01:00:00"/>
        <d v="2011-01-09T01:00:00"/>
        <d v="2011-01-25T01:00:00"/>
        <d v="2012-04-05T00:00:00"/>
        <d v="2011-06-16T00:00:00"/>
        <d v="2014-09-26T00:00:00"/>
        <d v="2014-12-12T01:00:00"/>
        <d v="2015-04-18T00:00:00"/>
        <d v="2019-04-16T00:00:00"/>
        <d v="2016-12-26T01:00:00"/>
        <d v="2016-08-09T00:00:00"/>
        <d v="2015-12-20T01:00:00"/>
        <d v="2012-11-25T01:00:00"/>
        <d v="2015-12-22T01:00:00"/>
        <d v="2012-02-16T01:00:00"/>
        <d v="2016-02-08T01:00:00"/>
        <d v="2011-02-17T01:00:00"/>
        <d v="2013-11-14T01:00:00"/>
        <d v="2011-03-05T01:00:00"/>
        <d v="2015-05-11T00:00:00"/>
        <d v="2017-06-15T00:00:00"/>
        <d v="2019-12-22T01:00:00"/>
        <d v="2011-05-09T00:00:00"/>
        <d v="2013-10-08T00:00:00"/>
        <d v="2014-06-02T00:00:00"/>
        <d v="2010-12-10T01:00:00"/>
        <d v="2015-11-29T01:00:00"/>
        <d v="2011-01-28T01:00:00"/>
        <d v="2018-02-07T01:00:00"/>
        <d v="2016-11-12T01:00:00"/>
        <d v="2015-10-30T00:00:00"/>
        <d v="2017-12-25T01:00:00"/>
        <d v="2011-07-19T00:00:00"/>
        <d v="2019-08-04T00:00:00"/>
        <d v="2017-04-27T00:00:00"/>
        <d v="2014-09-25T00:00:00"/>
        <d v="2018-05-07T00:00:00"/>
        <d v="2015-12-24T01:00:00"/>
        <d v="2014-10-17T00:00:00"/>
        <d v="2018-11-04T00:00:00"/>
        <d v="2013-01-02T01:00:00"/>
        <d v="2014-01-20T01:00:00"/>
        <d v="2010-02-11T01:00:00"/>
        <d v="2016-06-29T00:00:00"/>
        <m u="1"/>
      </sharedItems>
    </cacheField>
    <cacheField name="Date Ended Conversio n " numFmtId="14">
      <sharedItems containsSemiMixedTypes="0" containsNonDate="0" containsDate="1" containsString="0" minDate="2010-01-09T01:00:00" maxDate="2020-02-10T01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23566663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chel Rodriguez" refreshedDate="45016.89599675926" backgroundQuery="1" createdVersion="8" refreshedVersion="8" minRefreshableVersion="3" recordCount="0" supportSubquery="1" supportAdvancedDrill="1" xr:uid="{5843FA90-BF86-488F-8EA1-E1C614858463}">
  <cacheSource type="external" connectionId="1"/>
  <cacheFields count="6">
    <cacheField name="[Table1].[Date Created Conversion].[Date Created Conversion]" caption="Date Created Conversion" numFmtId="0" hierarchy="13" level="1">
      <sharedItems containsSemiMixedTypes="0" containsNonDate="0" containsDate="1" containsString="0" minDate="2010-03-01T01:00:00" maxDate="2019-03-30T00:00:00" count="77">
        <d v="2010-03-01T01:00:00"/>
        <d v="2010-03-04T01:00:00"/>
        <d v="2010-03-11T01:00:00"/>
        <d v="2010-03-16T00:00:00"/>
        <d v="2010-03-18T00:00:00"/>
        <d v="2010-03-21T00:00:00"/>
        <d v="2010-03-22T00:00:00"/>
        <d v="2010-03-25T00:00:00"/>
        <d v="2010-03-28T00:00:00"/>
        <d v="2011-03-01T01:00:00"/>
        <d v="2011-03-05T01:00:00"/>
        <d v="2011-03-08T01:00:00"/>
        <d v="2011-03-10T01:00:00"/>
        <d v="2011-03-11T01:00:00"/>
        <d v="2011-03-27T00:00:00"/>
        <d v="2012-03-05T01:00:00"/>
        <d v="2012-03-06T01:00:00"/>
        <d v="2012-03-11T01:00:00"/>
        <d v="2012-03-14T00:00:00"/>
        <d v="2012-03-16T00:00:00"/>
        <d v="2012-03-22T00:00:00"/>
        <d v="2012-03-26T00:00:00"/>
        <d v="2012-03-27T00:00:00"/>
        <d v="2012-03-28T00:00:00"/>
        <d v="2013-03-01T01:00:00"/>
        <d v="2013-03-04T01:00:00"/>
        <d v="2013-03-05T01:00:00"/>
        <d v="2013-03-07T01:00:00"/>
        <d v="2013-03-08T01:00:00"/>
        <d v="2013-03-12T00:00:00"/>
        <d v="2013-03-13T00:00:00"/>
        <d v="2013-03-17T00:00:00"/>
        <d v="2013-03-28T00:00:00"/>
        <d v="2014-03-11T00:00:00"/>
        <d v="2014-03-12T00:00:00"/>
        <d v="2014-03-17T00:00:00"/>
        <d v="2014-03-20T00:00:00"/>
        <d v="2014-03-23T00:00:00"/>
        <d v="2014-03-26T00:00:00"/>
        <d v="2014-03-27T00:00:00"/>
        <d v="2014-03-29T00:00:00"/>
        <d v="2015-03-09T00:00:00"/>
        <d v="2015-03-15T00:00:00"/>
        <d v="2016-03-02T01:00:00"/>
        <d v="2016-03-03T01:00:00"/>
        <d v="2016-03-04T01:00:00"/>
        <d v="2016-03-05T01:00:00"/>
        <d v="2016-03-06T01:00:00"/>
        <d v="2016-03-07T01:00:00"/>
        <d v="2016-03-15T00:00:00"/>
        <d v="2016-03-16T00:00:00"/>
        <d v="2016-03-17T00:00:00"/>
        <d v="2016-03-19T00:00:00"/>
        <d v="2016-03-27T00:00:00"/>
        <d v="2016-03-30T00:00:00"/>
        <d v="2017-03-01T01:00:00"/>
        <d v="2017-03-02T01:00:00"/>
        <d v="2017-03-03T01:00:00"/>
        <d v="2017-03-12T01:00:00"/>
        <d v="2017-03-22T00:00:00"/>
        <d v="2017-03-23T00:00:00"/>
        <d v="2017-03-25T00:00:00"/>
        <d v="2018-03-04T01:00:00"/>
        <d v="2018-03-05T01:00:00"/>
        <d v="2018-03-09T01:00:00"/>
        <d v="2018-03-11T01:00:00"/>
        <d v="2018-03-21T00:00:00"/>
        <d v="2018-03-27T00:00:00"/>
        <d v="2018-03-31T00:00:00"/>
        <d v="2019-03-04T01:00:00"/>
        <d v="2019-03-06T01:00:00"/>
        <d v="2019-03-11T00:00:00"/>
        <d v="2019-03-12T00:00:00"/>
        <d v="2019-03-17T00:00:00"/>
        <d v="2019-03-26T00:00:00"/>
        <d v="2019-03-27T00:00:00"/>
        <d v="2019-03-29T00:00:00"/>
      </sharedItems>
      <extLst>
        <ext xmlns:x15="http://schemas.microsoft.com/office/spreadsheetml/2010/11/main" uri="{4F2E5C28-24EA-4eb8-9CBF-B6C8F9C3D259}">
          <x15:cachedUniqueNames>
            <x15:cachedUniqueName index="0" name="[Table1].[Date Created Conversion].&amp;[2010-03-01T01:00:00]"/>
            <x15:cachedUniqueName index="1" name="[Table1].[Date Created Conversion].&amp;[2010-03-04T01:00:00]"/>
            <x15:cachedUniqueName index="2" name="[Table1].[Date Created Conversion].&amp;[2010-03-11T01:00:00]"/>
            <x15:cachedUniqueName index="9" name="[Table1].[Date Created Conversion].&amp;[2011-03-01T01:00:00]"/>
            <x15:cachedUniqueName index="10" name="[Table1].[Date Created Conversion].&amp;[2011-03-05T01:00:00]"/>
            <x15:cachedUniqueName index="11" name="[Table1].[Date Created Conversion].&amp;[2011-03-08T01:00:00]"/>
            <x15:cachedUniqueName index="12" name="[Table1].[Date Created Conversion].&amp;[2011-03-10T01:00:00]"/>
            <x15:cachedUniqueName index="13" name="[Table1].[Date Created Conversion].&amp;[2011-03-11T01:00:00]"/>
            <x15:cachedUniqueName index="15" name="[Table1].[Date Created Conversion].&amp;[2012-03-05T01:00:00]"/>
            <x15:cachedUniqueName index="16" name="[Table1].[Date Created Conversion].&amp;[2012-03-06T01:00:00]"/>
            <x15:cachedUniqueName index="17" name="[Table1].[Date Created Conversion].&amp;[2012-03-11T01:00:00]"/>
            <x15:cachedUniqueName index="24" name="[Table1].[Date Created Conversion].&amp;[2013-03-01T01:00:00]"/>
            <x15:cachedUniqueName index="25" name="[Table1].[Date Created Conversion].&amp;[2013-03-04T01:00:00]"/>
            <x15:cachedUniqueName index="26" name="[Table1].[Date Created Conversion].&amp;[2013-03-05T01:00:00]"/>
            <x15:cachedUniqueName index="27" name="[Table1].[Date Created Conversion].&amp;[2013-03-07T01:00:00]"/>
            <x15:cachedUniqueName index="28" name="[Table1].[Date Created Conversion].&amp;[2013-03-08T01:00:00]"/>
            <x15:cachedUniqueName index="43" name="[Table1].[Date Created Conversion].&amp;[2016-03-02T01:00:00]"/>
            <x15:cachedUniqueName index="44" name="[Table1].[Date Created Conversion].&amp;[2016-03-03T01:00:00]"/>
            <x15:cachedUniqueName index="45" name="[Table1].[Date Created Conversion].&amp;[2016-03-04T01:00:00]"/>
            <x15:cachedUniqueName index="46" name="[Table1].[Date Created Conversion].&amp;[2016-03-05T01:00:00]"/>
            <x15:cachedUniqueName index="47" name="[Table1].[Date Created Conversion].&amp;[2016-03-06T01:00:00]"/>
            <x15:cachedUniqueName index="48" name="[Table1].[Date Created Conversion].&amp;[2016-03-07T01:00:00]"/>
            <x15:cachedUniqueName index="55" name="[Table1].[Date Created Conversion].&amp;[2017-03-01T01:00:00]"/>
            <x15:cachedUniqueName index="56" name="[Table1].[Date Created Conversion].&amp;[2017-03-02T01:00:00]"/>
            <x15:cachedUniqueName index="57" name="[Table1].[Date Created Conversion].&amp;[2017-03-03T01:00:00]"/>
            <x15:cachedUniqueName index="58" name="[Table1].[Date Created Conversion].&amp;[2017-03-12T01:00:00]"/>
            <x15:cachedUniqueName index="62" name="[Table1].[Date Created Conversion].&amp;[2018-03-04T01:00:00]"/>
            <x15:cachedUniqueName index="63" name="[Table1].[Date Created Conversion].&amp;[2018-03-05T01:00:00]"/>
            <x15:cachedUniqueName index="64" name="[Table1].[Date Created Conversion].&amp;[2018-03-09T01:00:00]"/>
            <x15:cachedUniqueName index="65" name="[Table1].[Date Created Conversion].&amp;[2018-03-11T01:00:00]"/>
            <x15:cachedUniqueName index="69" name="[Table1].[Date Created Conversion].&amp;[2019-03-04T01:00:00]"/>
            <x15:cachedUniqueName index="70" name="[Table1].[Date Created Conversion].&amp;[2019-03-06T01:00:00]"/>
          </x15:cachedUniqueNames>
        </ext>
      </extLst>
    </cacheField>
    <cacheField name="[Table1].[outcome].[outcome]" caption="outcome" numFmtId="0" hierarchy="6" level="1">
      <sharedItems count="4">
        <s v="canceled"/>
        <s v="failed"/>
        <s v="successful"/>
        <s v="live" u="1"/>
      </sharedItems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7" level="32767"/>
    <cacheField name="[Table1].[Parent Category].[Parent Category]" caption="Parent Category" numFmtId="0" hierarchy="18" level="1">
      <sharedItems containsSemiMixedTypes="0" containsNonDate="0" containsString="0"/>
    </cacheField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8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recent Funded]" caption="Precent Funded" attribute="1" defaultMemberUniqueName="[Table1].[Precent Funded].[All]" allUniqueName="[Table1].[Pre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2" memberValueDatatype="7" unbalanced="0">
      <fieldsUsage count="2">
        <fieldUsage x="-1"/>
        <fieldUsage x="0"/>
      </fieldsUsage>
    </cacheHierarchy>
    <cacheHierarchy uniqueName="[Table1].[Date Ended Conversio n]" caption="Date Ended Conversio n" attribute="1" time="1" defaultMemberUniqueName="[Table1].[Date Ended Conversio n].[All]" allUniqueName="[Table1].[Date Ended Conversio n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2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Date Created Conversion]" caption="Count of Date Created Con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utcome]" caption="Count of outcom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1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0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1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0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1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0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0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0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0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1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0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0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0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0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0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1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1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1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0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0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0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0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0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0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0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0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0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0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1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0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0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1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1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1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0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1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0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1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0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0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0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0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0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0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0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1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0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0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0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1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0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0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0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0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0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0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1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0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0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0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0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0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0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0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0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1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0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1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0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1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1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1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0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1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0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0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0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0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0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0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0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1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1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0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0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0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0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0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0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0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1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0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0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0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0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0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0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0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0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1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0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1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0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0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0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0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0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0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0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1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0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0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0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0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0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1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0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0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1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0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0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0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1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1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0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0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0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0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0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1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1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1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1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0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0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0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0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0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0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0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1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0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0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0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0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0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1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0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0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1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1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0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1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0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0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0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0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1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1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0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0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0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1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1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0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0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1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0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0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0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0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0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0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0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0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0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0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1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0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0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0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0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0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0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0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0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0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0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1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1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0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0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0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0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0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0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0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0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0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0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0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0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0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1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0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0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1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0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1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0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0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0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1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1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0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1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1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0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1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0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0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0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0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0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1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0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0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0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0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0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1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0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0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0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0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1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0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0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1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0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0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0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0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1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0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0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0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1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1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1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1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1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0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0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1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1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1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0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1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1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0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0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0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1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1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1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1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1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1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1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1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1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0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0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1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0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0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0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1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0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1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0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1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0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0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0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1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0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0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0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0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0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0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0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1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1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1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1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0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0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0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0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0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1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0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0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0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0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0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0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0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1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0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1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0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0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1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0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1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0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0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0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1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0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0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0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1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0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1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1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1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1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0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1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1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1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1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1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0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0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1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0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0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1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1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0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0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1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1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0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0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0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1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0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0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1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1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0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0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0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1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0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1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1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0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1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1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1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0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0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0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0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1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0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1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1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0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1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0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1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0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0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0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1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1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0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0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0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1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1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0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1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1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0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0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1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0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0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0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1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0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0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1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0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1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0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1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0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0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0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0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0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1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1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0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1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1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1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0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1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0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0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0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0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0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0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1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0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1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0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0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0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0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1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1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1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0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0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0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1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0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0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0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0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0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1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1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1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0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0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1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0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0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1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1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0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1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0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0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1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0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0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1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1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1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1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0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1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0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0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1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0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0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0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1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0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0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0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0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0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0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1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1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1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0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0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0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0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1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0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1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0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0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0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0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0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0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1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1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0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0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0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0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0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0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0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1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0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0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0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0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0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0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0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1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1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0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0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1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1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0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0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0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1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0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1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1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1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1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0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0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1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1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0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0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0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0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0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0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0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0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0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1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0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1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1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0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1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0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0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0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1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1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1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1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0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0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0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0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0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1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0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0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1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0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1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0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0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0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1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1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0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0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0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1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0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1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0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1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0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1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0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0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1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0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0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1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0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0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0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1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0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0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0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0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0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1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1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0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1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0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0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0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0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1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1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0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0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1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1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1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0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1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0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1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0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0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0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0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0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0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0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0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0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1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1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0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0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0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0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0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0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1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1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0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0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1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1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0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0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1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0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1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0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1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0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0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0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0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0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0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1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0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0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0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0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1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1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0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1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0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0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1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0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1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0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0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0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0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0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1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0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0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0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0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0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0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0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1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0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1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1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1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0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0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0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0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0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1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1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1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0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0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0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1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1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0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0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1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0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1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0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0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0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0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1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1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1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0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0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0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1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0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0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0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0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0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0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0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0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1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0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1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0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0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1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0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0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0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1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0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0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0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0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1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0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1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1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1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0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1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0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1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0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0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0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0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0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0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0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0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0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0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0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1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1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1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0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0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1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0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0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1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0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0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0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0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1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1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0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0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1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1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0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0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1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0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0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0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0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0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1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0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1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0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0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0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0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1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0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1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1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0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0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1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0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0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1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0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1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0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1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0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1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1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1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0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1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0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0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1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1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0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0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0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1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1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0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1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1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0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0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0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0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0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0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1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0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0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0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1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0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1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1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0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1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1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0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0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0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0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1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0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0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1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0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0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1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0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1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1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0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0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0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1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0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0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1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0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0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1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0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0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0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0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0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0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0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0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0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0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1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0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1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0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1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0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0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1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1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0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0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1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0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0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0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0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0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0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0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0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1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0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0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0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1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0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0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1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0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0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0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1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0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0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0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0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0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0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0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1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0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0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0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0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0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1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0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0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1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1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1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1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0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1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0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0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0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1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0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1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0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0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0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1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0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0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1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0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0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1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1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1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0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1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0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0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0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1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0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0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1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0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1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0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1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1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1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0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0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0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1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1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1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0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1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0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0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1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1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0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0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0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1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0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1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1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1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1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0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1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1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0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0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0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1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0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0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1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0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0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0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0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1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0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1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1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1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1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0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F0009-B718-44F5-B774-A537BA5E08DD}" name="PivotTable2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F21F8-E1F6-4A47-A715-2BEDD010836D}" name="PivotTable3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1FCDF-7C18-409F-9E34-4D41C436CD1C}" name="PivotTable7" cacheId="20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4:E18" firstHeaderRow="1" firstDataRow="2" firstDataCol="1" rowPageCount="2" colPageCount="1"/>
  <pivotFields count="6">
    <pivotField allDrilled="1" showAll="0" sortType="ascending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4" hier="18" name="[Table1].[Parent Category].[All]" cap="All"/>
    <pageField fld="2" hier="20" name="[Table1].[Date Created Conversion (Year)].[All]" cap="All"/>
  </pageFields>
  <dataFields count="1">
    <dataField name="Count of outcome" fld="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CD242-6016-4285-8B40-ACC20089968E}" name="Table1" displayName="Table1" ref="A1:T1001" totalsRowShown="0" headerRowDxfId="28">
  <autoFilter ref="A1:T1001" xr:uid="{1ADCD242-6016-4285-8B40-ACC20089968E}"/>
  <tableColumns count="20">
    <tableColumn id="1" xr3:uid="{808B7D94-DA0A-4F5C-AB33-74D5510A0179}" name="Id"/>
    <tableColumn id="18" xr3:uid="{F492932C-FE2C-4172-8E6F-7A394EB03BA8}" name="name"/>
    <tableColumn id="19" xr3:uid="{B496153F-4F0F-40B4-8A64-D8BCFD38C454}" name="blurb" dataDxfId="27"/>
    <tableColumn id="17" xr3:uid="{50F9A2EA-3BBA-4265-9EAA-345E18665C3C}" name="goal"/>
    <tableColumn id="2" xr3:uid="{616D55FF-EFD9-4446-B0F9-29AB20EF1B7D}" name="pledged"/>
    <tableColumn id="14" xr3:uid="{3B6B581D-EE14-496E-82EC-8D4EDF1447C6}" name="Precent Funded" dataDxfId="26">
      <calculatedColumnFormula>Table1[[#This Row],[pledged]]/Table1[[#This Row],[goal]]*100</calculatedColumnFormula>
    </tableColumn>
    <tableColumn id="3" xr3:uid="{374F41DD-6504-45FD-8F3C-50C91239D8FF}" name="outcome"/>
    <tableColumn id="4" xr3:uid="{3075A4FB-D92B-44C3-8E92-177469E6C755}" name="backers_count"/>
    <tableColumn id="20" xr3:uid="{066A9004-52C4-472E-8E37-7B3A5F4F0FE0}" name="Average Donation " dataDxfId="25"/>
    <tableColumn id="5" xr3:uid="{18669F99-D04E-49B5-A661-8CF2234C07F5}" name="country"/>
    <tableColumn id="6" xr3:uid="{EA0F211C-E493-40A9-B0BB-677B7C892761}" name="currency"/>
    <tableColumn id="7" xr3:uid="{2A83A400-F204-4EE6-9E02-5C63363A101C}" name="launched_at"/>
    <tableColumn id="8" xr3:uid="{92A45E6D-0484-4510-9306-61A8478E6C6A}" name="deadline"/>
    <tableColumn id="22" xr3:uid="{7379F728-A164-4AD2-808E-9550054451D8}" name="Date Created Conversion" dataDxfId="23">
      <calculatedColumnFormula>(Table1[[#This Row],[launched_at]]/86400)+25569+(-5/24)</calculatedColumnFormula>
    </tableColumn>
    <tableColumn id="21" xr3:uid="{B8A4B68E-3F89-40D2-8374-E802116805AF}" name="Date Ended Conversio n " dataDxfId="22">
      <calculatedColumnFormula>(Table1[[#This Row],[deadline]]/86400)+25569+(-5/24)</calculatedColumnFormula>
    </tableColumn>
    <tableColumn id="9" xr3:uid="{5E274B51-C843-4127-B13D-DD31D0F2D2AE}" name="staff_pick"/>
    <tableColumn id="10" xr3:uid="{4F61F71E-4CC5-4161-999F-BB1E59E56165}" name="spotlight"/>
    <tableColumn id="11" xr3:uid="{D7A0CF22-9FE6-4C8A-B48C-3F43D7973606}" name="category &amp; sub-category"/>
    <tableColumn id="13" xr3:uid="{5DE5BB7A-78B3-4986-87C3-0F4ADABC8CA9}" name="Parent Category" dataDxfId="24"/>
    <tableColumn id="15" xr3:uid="{51DE4F60-AD58-411B-8BCE-B61DC02D3AEE}" name="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11E5EE-FFE9-4191-92F0-CF24FA5DCD72}" name="Table4" displayName="Table4" ref="A1:H13" totalsRowShown="0">
  <autoFilter ref="A1:H13" xr:uid="{E311E5EE-FFE9-4191-92F0-CF24FA5DCD72}"/>
  <tableColumns count="8">
    <tableColumn id="1" xr3:uid="{0EBB079A-EE6B-470A-A660-AFD4B364AA22}" name="Goal"/>
    <tableColumn id="2" xr3:uid="{C26F2711-90EF-4C11-BB24-786B73A8CAE7}" name="Number Successful" dataDxfId="17">
      <calculatedColumnFormula>COUNTIFS(Table1[goal], "&lt;1000", Table1[outcome], Crowdfunding!G3)</calculatedColumnFormula>
    </tableColumn>
    <tableColumn id="3" xr3:uid="{A7D57641-3B39-41E2-8871-3599EC6B591A}" name="Number Failed" dataDxfId="16">
      <calculatedColumnFormula>COUNTIFS(Table1[goal],"&lt;1000",Table1[outcome],Crowdfunding!G982)</calculatedColumnFormula>
    </tableColumn>
    <tableColumn id="4" xr3:uid="{4E848EC8-C8A9-4624-B305-26F6641DF564}" name="Number Canceled " dataDxfId="15">
      <calculatedColumnFormula>COUNTIFS(Table1[goal],"&lt;1000",Table1[outcome],Crowdfunding!G994)</calculatedColumnFormula>
    </tableColumn>
    <tableColumn id="5" xr3:uid="{C083DAE4-7E45-4D40-9483-19CB44B70D0C}" name="Total Projects" dataDxfId="21">
      <calculatedColumnFormula>SUM(B2:D2)</calculatedColumnFormula>
    </tableColumn>
    <tableColumn id="6" xr3:uid="{2A51BF57-DD29-43D8-AEA2-905D056C8F9B}" name="Percentage Sucessful 2" dataDxfId="20">
      <calculatedColumnFormula>Table4[[#This Row],[Number Successful]]/Table4[[#This Row],[Total Projects]]</calculatedColumnFormula>
    </tableColumn>
    <tableColumn id="9" xr3:uid="{112AF461-1588-4585-844E-81B6AE1ECB59}" name="Percentage Failed " dataDxfId="19" dataCellStyle="Percent">
      <calculatedColumnFormula>Table4[[#This Row],[Number Failed]]/Table4[[#This Row],[Total Projects]]</calculatedColumnFormula>
    </tableColumn>
    <tableColumn id="7" xr3:uid="{8FFC719D-2D21-459A-8223-D334A1642672}" name="Percentage Canceled " dataDxfId="18" dataCellStyle="Percent">
      <calculatedColumnFormula>Table4[[#This Row],[Number Canceled ]]/Table4[[#This Row],[Total Projects]]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5"/>
  <sheetViews>
    <sheetView topLeftCell="A13" zoomScale="84" zoomScaleNormal="84" workbookViewId="0">
      <selection activeCell="W2" sqref="W2"/>
    </sheetView>
  </sheetViews>
  <sheetFormatPr defaultColWidth="11" defaultRowHeight="15.75" x14ac:dyDescent="0.25"/>
  <cols>
    <col min="1" max="1" width="12.375" bestFit="1" customWidth="1"/>
    <col min="2" max="2" width="30.375" bestFit="1" customWidth="1"/>
    <col min="3" max="3" width="28.25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1.125" bestFit="1" customWidth="1"/>
    <col min="12" max="12" width="15.5" bestFit="1" customWidth="1"/>
    <col min="13" max="13" width="12.25" bestFit="1" customWidth="1"/>
    <col min="14" max="14" width="26.375" style="17" bestFit="1" customWidth="1"/>
    <col min="15" max="15" width="26.125" style="17" bestFit="1" customWidth="1"/>
    <col min="16" max="16" width="13.125" bestFit="1" customWidth="1"/>
    <col min="18" max="18" width="28" bestFit="1" customWidth="1"/>
    <col min="19" max="19" width="27.625" bestFit="1" customWidth="1"/>
    <col min="20" max="20" width="16.625" customWidth="1"/>
  </cols>
  <sheetData>
    <row r="1" spans="1:23" s="1" customFormat="1" x14ac:dyDescent="0.25">
      <c r="A1" s="1" t="s">
        <v>2032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6" t="s">
        <v>2034</v>
      </c>
      <c r="O1" s="16" t="s">
        <v>2035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3" ht="31.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Table1[[#This Row],[pledged]]/Table1[[#This Row],[goal]]*100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7">
        <f>(Table1[[#This Row],[launched_at]]/86400)+25569+(-5/24)</f>
        <v>42336.041666666664</v>
      </c>
      <c r="O2" s="17">
        <f>(Table1[[#This Row],[deadline]]/86400)+25569+(-5/24)</f>
        <v>42353.041666666664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  <c r="W2">
        <f>AVERAGE(Table1[pledged])</f>
        <v>42748.055</v>
      </c>
    </row>
    <row r="3" spans="1:23" ht="31.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>Table1[[#This Row],[pledged]]/Table1[[#This Row],[goal]]*100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7">
        <f>(Table1[[#This Row],[launched_at]]/86400)+25569+(-5/24)</f>
        <v>41870</v>
      </c>
      <c r="O3" s="17">
        <f>(Table1[[#This Row],[deadline]]/86400)+25569+(-5/24)</f>
        <v>41872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3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>Table1[[#This Row],[pledged]]/Table1[[#This Row],[goal]]*100</f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7">
        <f>(Table1[[#This Row],[launched_at]]/86400)+25569+(-5/24)</f>
        <v>41595.041666666664</v>
      </c>
      <c r="O4" s="17">
        <f>(Table1[[#This Row],[deadline]]/86400)+25569+(-5/24)</f>
        <v>41597.041666666664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3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>Table1[[#This Row],[pledged]]/Table1[[#This Row],[goal]]*100</f>
        <v>58.976190476190467</v>
      </c>
      <c r="G5" t="s">
        <v>14</v>
      </c>
      <c r="H5">
        <v>24</v>
      </c>
      <c r="I5" s="4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7">
        <f>(Table1[[#This Row],[launched_at]]/86400)+25569+(-5/24)</f>
        <v>43687.999999999993</v>
      </c>
      <c r="O5" s="17">
        <f>(Table1[[#This Row],[deadline]]/86400)+25569+(-5/24)</f>
        <v>43727.999999999993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3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>Table1[[#This Row],[pledged]]/Table1[[#This Row],[goal]]*100</f>
        <v>69.276315789473685</v>
      </c>
      <c r="G6" t="s">
        <v>14</v>
      </c>
      <c r="H6">
        <v>53</v>
      </c>
      <c r="I6" s="4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7">
        <f>(Table1[[#This Row],[launched_at]]/86400)+25569+(-5/24)</f>
        <v>43485.041666666664</v>
      </c>
      <c r="O6" s="17">
        <f>(Table1[[#This Row],[deadline]]/86400)+25569+(-5/24)</f>
        <v>43489.041666666664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3" ht="31.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>Table1[[#This Row],[pledged]]/Table1[[#This Row],[goal]]*100</f>
        <v>173.61842105263159</v>
      </c>
      <c r="G7" t="s">
        <v>20</v>
      </c>
      <c r="H7">
        <v>174</v>
      </c>
      <c r="I7" s="4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7">
        <f>(Table1[[#This Row],[launched_at]]/86400)+25569+(-5/24)</f>
        <v>41149</v>
      </c>
      <c r="O7" s="17">
        <f>(Table1[[#This Row],[deadline]]/86400)+25569+(-5/24)</f>
        <v>41160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3" ht="31.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>Table1[[#This Row],[pledged]]/Table1[[#This Row],[goal]]*100</f>
        <v>20.961538461538463</v>
      </c>
      <c r="G8" t="s">
        <v>14</v>
      </c>
      <c r="H8">
        <v>18</v>
      </c>
      <c r="I8" s="4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7">
        <f>(Table1[[#This Row],[launched_at]]/86400)+25569+(-5/24)</f>
        <v>42990.999999999993</v>
      </c>
      <c r="O8" s="17">
        <f>(Table1[[#This Row],[deadline]]/86400)+25569+(-5/24)</f>
        <v>42991.999999999993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3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>Table1[[#This Row],[pledged]]/Table1[[#This Row],[goal]]*100</f>
        <v>327.57777777777778</v>
      </c>
      <c r="G9" t="s">
        <v>20</v>
      </c>
      <c r="H9">
        <v>227</v>
      </c>
      <c r="I9" s="4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7">
        <f>(Table1[[#This Row],[launched_at]]/86400)+25569+(-5/24)</f>
        <v>42228.999999999993</v>
      </c>
      <c r="O9" s="17">
        <f>(Table1[[#This Row],[deadline]]/86400)+25569+(-5/24)</f>
        <v>42230.999999999993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3" ht="31.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>Table1[[#This Row],[pledged]]/Table1[[#This Row],[goal]]*100</f>
        <v>19.932788374205266</v>
      </c>
      <c r="G10" t="s">
        <v>47</v>
      </c>
      <c r="H10">
        <v>708</v>
      </c>
      <c r="I10" s="4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7">
        <f>(Table1[[#This Row],[launched_at]]/86400)+25569+(-5/24)</f>
        <v>40399</v>
      </c>
      <c r="O10" s="17">
        <f>(Table1[[#This Row],[deadline]]/86400)+25569+(-5/24)</f>
        <v>40401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3" ht="31.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>Table1[[#This Row],[pledged]]/Table1[[#This Row],[goal]]*100</f>
        <v>51.741935483870968</v>
      </c>
      <c r="G11" t="s">
        <v>14</v>
      </c>
      <c r="H11">
        <v>44</v>
      </c>
      <c r="I11" s="4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7">
        <f>(Table1[[#This Row],[launched_at]]/86400)+25569+(-5/24)</f>
        <v>41536</v>
      </c>
      <c r="O11" s="17">
        <f>(Table1[[#This Row],[deadline]]/86400)+25569+(-5/24)</f>
        <v>41585.041666666664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3" ht="31.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>Table1[[#This Row],[pledged]]/Table1[[#This Row],[goal]]*100</f>
        <v>266.11538461538464</v>
      </c>
      <c r="G12" t="s">
        <v>20</v>
      </c>
      <c r="H12">
        <v>220</v>
      </c>
      <c r="I12" s="4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7">
        <f>(Table1[[#This Row],[launched_at]]/86400)+25569+(-5/24)</f>
        <v>40404</v>
      </c>
      <c r="O12" s="17">
        <f>(Table1[[#This Row],[deadline]]/86400)+25569+(-5/24)</f>
        <v>40452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3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>Table1[[#This Row],[pledged]]/Table1[[#This Row],[goal]]*100</f>
        <v>48.095238095238095</v>
      </c>
      <c r="G13" t="s">
        <v>14</v>
      </c>
      <c r="H13">
        <v>27</v>
      </c>
      <c r="I13" s="4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7">
        <f>(Table1[[#This Row],[launched_at]]/86400)+25569+(-5/24)</f>
        <v>40442</v>
      </c>
      <c r="O13" s="17">
        <f>(Table1[[#This Row],[deadline]]/86400)+25569+(-5/24)</f>
        <v>40448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3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>Table1[[#This Row],[pledged]]/Table1[[#This Row],[goal]]*100</f>
        <v>89.349206349206341</v>
      </c>
      <c r="G14" t="s">
        <v>14</v>
      </c>
      <c r="H14">
        <v>55</v>
      </c>
      <c r="I14" s="4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7">
        <f>(Table1[[#This Row],[launched_at]]/86400)+25569+(-5/24)</f>
        <v>43759.999999999993</v>
      </c>
      <c r="O14" s="17">
        <f>(Table1[[#This Row],[deadline]]/86400)+25569+(-5/24)</f>
        <v>43767.999999999993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3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>Table1[[#This Row],[pledged]]/Table1[[#This Row],[goal]]*100</f>
        <v>245.11904761904765</v>
      </c>
      <c r="G15" t="s">
        <v>20</v>
      </c>
      <c r="H15">
        <v>98</v>
      </c>
      <c r="I15" s="4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7">
        <f>(Table1[[#This Row],[launched_at]]/86400)+25569+(-5/24)</f>
        <v>42531.999999999993</v>
      </c>
      <c r="O15" s="17">
        <f>(Table1[[#This Row],[deadline]]/86400)+25569+(-5/24)</f>
        <v>42543.999999999993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3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>Table1[[#This Row],[pledged]]/Table1[[#This Row],[goal]]*100</f>
        <v>66.769503546099301</v>
      </c>
      <c r="G16" t="s">
        <v>14</v>
      </c>
      <c r="H16">
        <v>200</v>
      </c>
      <c r="I16" s="4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7">
        <f>(Table1[[#This Row],[launched_at]]/86400)+25569+(-5/24)</f>
        <v>40974.041666666664</v>
      </c>
      <c r="O16" s="17">
        <f>(Table1[[#This Row],[deadline]]/86400)+25569+(-5/24)</f>
        <v>41001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ht="31.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>Table1[[#This Row],[pledged]]/Table1[[#This Row],[goal]]*100</f>
        <v>47.307881773399011</v>
      </c>
      <c r="G17" t="s">
        <v>14</v>
      </c>
      <c r="H17">
        <v>452</v>
      </c>
      <c r="I17" s="4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7">
        <f>(Table1[[#This Row],[launched_at]]/86400)+25569+(-5/24)</f>
        <v>43809.041666666664</v>
      </c>
      <c r="O17" s="17">
        <f>(Table1[[#This Row],[deadline]]/86400)+25569+(-5/24)</f>
        <v>43813.041666666664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>Table1[[#This Row],[pledged]]/Table1[[#This Row],[goal]]*100</f>
        <v>649.47058823529414</v>
      </c>
      <c r="G18" t="s">
        <v>20</v>
      </c>
      <c r="H18">
        <v>100</v>
      </c>
      <c r="I18" s="4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7">
        <f>(Table1[[#This Row],[launched_at]]/86400)+25569+(-5/24)</f>
        <v>41661.041666666664</v>
      </c>
      <c r="O18" s="17">
        <f>(Table1[[#This Row],[deadline]]/86400)+25569+(-5/24)</f>
        <v>41683.041666666664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ht="31.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>Table1[[#This Row],[pledged]]/Table1[[#This Row],[goal]]*100</f>
        <v>159.39125295508273</v>
      </c>
      <c r="G19" t="s">
        <v>20</v>
      </c>
      <c r="H19">
        <v>1249</v>
      </c>
      <c r="I19" s="4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7">
        <f>(Table1[[#This Row],[launched_at]]/86400)+25569+(-5/24)</f>
        <v>40555.041666666664</v>
      </c>
      <c r="O19" s="17">
        <f>(Table1[[#This Row],[deadline]]/86400)+25569+(-5/24)</f>
        <v>40556.041666666664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>Table1[[#This Row],[pledged]]/Table1[[#This Row],[goal]]*100</f>
        <v>66.912087912087912</v>
      </c>
      <c r="G20" t="s">
        <v>74</v>
      </c>
      <c r="H20">
        <v>135</v>
      </c>
      <c r="I20" s="4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7">
        <f>(Table1[[#This Row],[launched_at]]/86400)+25569+(-5/24)</f>
        <v>43350.999999999993</v>
      </c>
      <c r="O20" s="17">
        <f>(Table1[[#This Row],[deadline]]/86400)+25569+(-5/24)</f>
        <v>43358.999999999993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>Table1[[#This Row],[pledged]]/Table1[[#This Row],[goal]]*100</f>
        <v>48.529600000000002</v>
      </c>
      <c r="G21" t="s">
        <v>14</v>
      </c>
      <c r="H21">
        <v>674</v>
      </c>
      <c r="I21" s="4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7">
        <f>(Table1[[#This Row],[launched_at]]/86400)+25569+(-5/24)</f>
        <v>43528.041666666664</v>
      </c>
      <c r="O21" s="17">
        <f>(Table1[[#This Row],[deadline]]/86400)+25569+(-5/24)</f>
        <v>43548.999999999993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>Table1[[#This Row],[pledged]]/Table1[[#This Row],[goal]]*100</f>
        <v>112.24279210925646</v>
      </c>
      <c r="G22" t="s">
        <v>20</v>
      </c>
      <c r="H22">
        <v>1396</v>
      </c>
      <c r="I22" s="4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7">
        <f>(Table1[[#This Row],[launched_at]]/86400)+25569+(-5/24)</f>
        <v>41848</v>
      </c>
      <c r="O22" s="17">
        <f>(Table1[[#This Row],[deadline]]/86400)+25569+(-5/24)</f>
        <v>41848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ht="31.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>Table1[[#This Row],[pledged]]/Table1[[#This Row],[goal]]*100</f>
        <v>40.992553191489364</v>
      </c>
      <c r="G23" t="s">
        <v>14</v>
      </c>
      <c r="H23">
        <v>558</v>
      </c>
      <c r="I23" s="4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7">
        <f>(Table1[[#This Row],[launched_at]]/86400)+25569+(-5/24)</f>
        <v>40770</v>
      </c>
      <c r="O23" s="17">
        <f>(Table1[[#This Row],[deadline]]/86400)+25569+(-5/24)</f>
        <v>40804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>Table1[[#This Row],[pledged]]/Table1[[#This Row],[goal]]*100</f>
        <v>128.07106598984771</v>
      </c>
      <c r="G24" t="s">
        <v>20</v>
      </c>
      <c r="H24">
        <v>890</v>
      </c>
      <c r="I24" s="4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7">
        <f>(Table1[[#This Row],[launched_at]]/86400)+25569+(-5/24)</f>
        <v>43192.999999999993</v>
      </c>
      <c r="O24" s="17">
        <f>(Table1[[#This Row],[deadline]]/86400)+25569+(-5/24)</f>
        <v>43207.999999999993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ht="31.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>Table1[[#This Row],[pledged]]/Table1[[#This Row],[goal]]*100</f>
        <v>332.04444444444448</v>
      </c>
      <c r="G25" t="s">
        <v>20</v>
      </c>
      <c r="H25">
        <v>142</v>
      </c>
      <c r="I25" s="4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7">
        <f>(Table1[[#This Row],[launched_at]]/86400)+25569+(-5/24)</f>
        <v>43510.041666666664</v>
      </c>
      <c r="O25" s="17">
        <f>(Table1[[#This Row],[deadline]]/86400)+25569+(-5/24)</f>
        <v>43562.999999999993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ht="31.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>Table1[[#This Row],[pledged]]/Table1[[#This Row],[goal]]*100</f>
        <v>112.83225108225108</v>
      </c>
      <c r="G26" t="s">
        <v>20</v>
      </c>
      <c r="H26">
        <v>2673</v>
      </c>
      <c r="I26" s="4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7">
        <f>(Table1[[#This Row],[launched_at]]/86400)+25569+(-5/24)</f>
        <v>41811</v>
      </c>
      <c r="O26" s="17">
        <f>(Table1[[#This Row],[deadline]]/86400)+25569+(-5/24)</f>
        <v>41813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>Table1[[#This Row],[pledged]]/Table1[[#This Row],[goal]]*100</f>
        <v>216.43636363636364</v>
      </c>
      <c r="G27" t="s">
        <v>20</v>
      </c>
      <c r="H27">
        <v>163</v>
      </c>
      <c r="I27" s="4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7">
        <f>(Table1[[#This Row],[launched_at]]/86400)+25569+(-5/24)</f>
        <v>40681</v>
      </c>
      <c r="O27" s="17">
        <f>(Table1[[#This Row],[deadline]]/86400)+25569+(-5/24)</f>
        <v>40701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ht="31.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>Table1[[#This Row],[pledged]]/Table1[[#This Row],[goal]]*100</f>
        <v>48.199069767441863</v>
      </c>
      <c r="G28" t="s">
        <v>74</v>
      </c>
      <c r="H28">
        <v>1480</v>
      </c>
      <c r="I28" s="4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7">
        <f>(Table1[[#This Row],[launched_at]]/86400)+25569+(-5/24)</f>
        <v>43311.999999999993</v>
      </c>
      <c r="O28" s="17">
        <f>(Table1[[#This Row],[deadline]]/86400)+25569+(-5/24)</f>
        <v>43338.999999999993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>Table1[[#This Row],[pledged]]/Table1[[#This Row],[goal]]*100</f>
        <v>79.95</v>
      </c>
      <c r="G29" t="s">
        <v>14</v>
      </c>
      <c r="H29">
        <v>15</v>
      </c>
      <c r="I29" s="4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7">
        <f>(Table1[[#This Row],[launched_at]]/86400)+25569+(-5/24)</f>
        <v>42279.999999999993</v>
      </c>
      <c r="O29" s="17">
        <f>(Table1[[#This Row],[deadline]]/86400)+25569+(-5/24)</f>
        <v>42287.999999999993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>Table1[[#This Row],[pledged]]/Table1[[#This Row],[goal]]*100</f>
        <v>105.22553516819573</v>
      </c>
      <c r="G30" t="s">
        <v>20</v>
      </c>
      <c r="H30">
        <v>2220</v>
      </c>
      <c r="I30" s="4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7">
        <f>(Table1[[#This Row],[launched_at]]/86400)+25569+(-5/24)</f>
        <v>40218.041666666664</v>
      </c>
      <c r="O30" s="17">
        <f>(Table1[[#This Row],[deadline]]/86400)+25569+(-5/24)</f>
        <v>40241.041666666664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>Table1[[#This Row],[pledged]]/Table1[[#This Row],[goal]]*100</f>
        <v>328.89978213507629</v>
      </c>
      <c r="G31" t="s">
        <v>20</v>
      </c>
      <c r="H31">
        <v>1606</v>
      </c>
      <c r="I31" s="4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7">
        <f>(Table1[[#This Row],[launched_at]]/86400)+25569+(-5/24)</f>
        <v>43300.999999999993</v>
      </c>
      <c r="O31" s="17">
        <f>(Table1[[#This Row],[deadline]]/86400)+25569+(-5/24)</f>
        <v>43340.999999999993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>Table1[[#This Row],[pledged]]/Table1[[#This Row],[goal]]*100</f>
        <v>160.61111111111111</v>
      </c>
      <c r="G32" t="s">
        <v>20</v>
      </c>
      <c r="H32">
        <v>129</v>
      </c>
      <c r="I32" s="4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7">
        <f>(Table1[[#This Row],[launched_at]]/86400)+25569+(-5/24)</f>
        <v>43608.999999999993</v>
      </c>
      <c r="O32" s="17">
        <f>(Table1[[#This Row],[deadline]]/86400)+25569+(-5/24)</f>
        <v>43613.999999999993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ht="31.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>Table1[[#This Row],[pledged]]/Table1[[#This Row],[goal]]*100</f>
        <v>310</v>
      </c>
      <c r="G33" t="s">
        <v>20</v>
      </c>
      <c r="H33">
        <v>226</v>
      </c>
      <c r="I33" s="4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7">
        <f>(Table1[[#This Row],[launched_at]]/86400)+25569+(-5/24)</f>
        <v>42374.041666666664</v>
      </c>
      <c r="O33" s="17">
        <f>(Table1[[#This Row],[deadline]]/86400)+25569+(-5/24)</f>
        <v>42402.041666666664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ht="31.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>Table1[[#This Row],[pledged]]/Table1[[#This Row],[goal]]*100</f>
        <v>86.807920792079202</v>
      </c>
      <c r="G34" t="s">
        <v>14</v>
      </c>
      <c r="H34">
        <v>2307</v>
      </c>
      <c r="I34" s="4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7">
        <f>(Table1[[#This Row],[launched_at]]/86400)+25569+(-5/24)</f>
        <v>43110.041666666664</v>
      </c>
      <c r="O34" s="17">
        <f>(Table1[[#This Row],[deadline]]/86400)+25569+(-5/24)</f>
        <v>43137.041666666664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>Table1[[#This Row],[pledged]]/Table1[[#This Row],[goal]]*100</f>
        <v>377.82071713147411</v>
      </c>
      <c r="G35" t="s">
        <v>20</v>
      </c>
      <c r="H35">
        <v>5419</v>
      </c>
      <c r="I35" s="4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7">
        <f>(Table1[[#This Row],[launched_at]]/86400)+25569+(-5/24)</f>
        <v>41917</v>
      </c>
      <c r="O35" s="17">
        <f>(Table1[[#This Row],[deadline]]/86400)+25569+(-5/24)</f>
        <v>41954.041666666664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>Table1[[#This Row],[pledged]]/Table1[[#This Row],[goal]]*100</f>
        <v>150.80645161290323</v>
      </c>
      <c r="G36" t="s">
        <v>20</v>
      </c>
      <c r="H36">
        <v>165</v>
      </c>
      <c r="I36" s="4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7">
        <f>(Table1[[#This Row],[launched_at]]/86400)+25569+(-5/24)</f>
        <v>42816.999999999993</v>
      </c>
      <c r="O36" s="17">
        <f>(Table1[[#This Row],[deadline]]/86400)+25569+(-5/24)</f>
        <v>42821.999999999993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>Table1[[#This Row],[pledged]]/Table1[[#This Row],[goal]]*100</f>
        <v>150.30119521912351</v>
      </c>
      <c r="G37" t="s">
        <v>20</v>
      </c>
      <c r="H37">
        <v>1965</v>
      </c>
      <c r="I37" s="4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7">
        <f>(Table1[[#This Row],[launched_at]]/86400)+25569+(-5/24)</f>
        <v>43484.041666666664</v>
      </c>
      <c r="O37" s="17">
        <f>(Table1[[#This Row],[deadline]]/86400)+25569+(-5/24)</f>
        <v>43526.041666666664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>Table1[[#This Row],[pledged]]/Table1[[#This Row],[goal]]*100</f>
        <v>157.28571428571431</v>
      </c>
      <c r="G38" t="s">
        <v>20</v>
      </c>
      <c r="H38">
        <v>16</v>
      </c>
      <c r="I38" s="4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7">
        <f>(Table1[[#This Row],[launched_at]]/86400)+25569+(-5/24)</f>
        <v>40600.041666666664</v>
      </c>
      <c r="O38" s="17">
        <f>(Table1[[#This Row],[deadline]]/86400)+25569+(-5/24)</f>
        <v>40625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>Table1[[#This Row],[pledged]]/Table1[[#This Row],[goal]]*100</f>
        <v>139.98765432098764</v>
      </c>
      <c r="G39" t="s">
        <v>20</v>
      </c>
      <c r="H39">
        <v>107</v>
      </c>
      <c r="I39" s="4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7">
        <f>(Table1[[#This Row],[launched_at]]/86400)+25569+(-5/24)</f>
        <v>43743.999999999993</v>
      </c>
      <c r="O39" s="17">
        <f>(Table1[[#This Row],[deadline]]/86400)+25569+(-5/24)</f>
        <v>43777.041666666664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>Table1[[#This Row],[pledged]]/Table1[[#This Row],[goal]]*100</f>
        <v>325.32258064516128</v>
      </c>
      <c r="G40" t="s">
        <v>20</v>
      </c>
      <c r="H40">
        <v>134</v>
      </c>
      <c r="I40" s="4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7">
        <f>(Table1[[#This Row],[launched_at]]/86400)+25569+(-5/24)</f>
        <v>40469</v>
      </c>
      <c r="O40" s="17">
        <f>(Table1[[#This Row],[deadline]]/86400)+25569+(-5/24)</f>
        <v>40474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>Table1[[#This Row],[pledged]]/Table1[[#This Row],[goal]]*100</f>
        <v>50.777777777777779</v>
      </c>
      <c r="G41" t="s">
        <v>14</v>
      </c>
      <c r="H41">
        <v>88</v>
      </c>
      <c r="I41" s="4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7">
        <f>(Table1[[#This Row],[launched_at]]/86400)+25569+(-5/24)</f>
        <v>41330.041666666664</v>
      </c>
      <c r="O41" s="17">
        <f>(Table1[[#This Row],[deadline]]/86400)+25569+(-5/24)</f>
        <v>41344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>Table1[[#This Row],[pledged]]/Table1[[#This Row],[goal]]*100</f>
        <v>169.06818181818181</v>
      </c>
      <c r="G42" t="s">
        <v>20</v>
      </c>
      <c r="H42">
        <v>198</v>
      </c>
      <c r="I42" s="4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7">
        <f>(Table1[[#This Row],[launched_at]]/86400)+25569+(-5/24)</f>
        <v>40334</v>
      </c>
      <c r="O42" s="17">
        <f>(Table1[[#This Row],[deadline]]/86400)+25569+(-5/24)</f>
        <v>40353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ht="31.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>Table1[[#This Row],[pledged]]/Table1[[#This Row],[goal]]*100</f>
        <v>212.92857142857144</v>
      </c>
      <c r="G43" t="s">
        <v>20</v>
      </c>
      <c r="H43">
        <v>111</v>
      </c>
      <c r="I43" s="4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7">
        <f>(Table1[[#This Row],[launched_at]]/86400)+25569+(-5/24)</f>
        <v>41156</v>
      </c>
      <c r="O43" s="17">
        <f>(Table1[[#This Row],[deadline]]/86400)+25569+(-5/24)</f>
        <v>41182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>Table1[[#This Row],[pledged]]/Table1[[#This Row],[goal]]*100</f>
        <v>443.94444444444446</v>
      </c>
      <c r="G44" t="s">
        <v>20</v>
      </c>
      <c r="H44">
        <v>222</v>
      </c>
      <c r="I44" s="4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7">
        <f>(Table1[[#This Row],[launched_at]]/86400)+25569+(-5/24)</f>
        <v>40728</v>
      </c>
      <c r="O44" s="17">
        <f>(Table1[[#This Row],[deadline]]/86400)+25569+(-5/24)</f>
        <v>40737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>Table1[[#This Row],[pledged]]/Table1[[#This Row],[goal]]*100</f>
        <v>185.9390243902439</v>
      </c>
      <c r="G45" t="s">
        <v>20</v>
      </c>
      <c r="H45">
        <v>6212</v>
      </c>
      <c r="I45" s="4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7">
        <f>(Table1[[#This Row],[launched_at]]/86400)+25569+(-5/24)</f>
        <v>41844</v>
      </c>
      <c r="O45" s="17">
        <f>(Table1[[#This Row],[deadline]]/86400)+25569+(-5/24)</f>
        <v>41860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>Table1[[#This Row],[pledged]]/Table1[[#This Row],[goal]]*100</f>
        <v>658.8125</v>
      </c>
      <c r="G46" t="s">
        <v>20</v>
      </c>
      <c r="H46">
        <v>98</v>
      </c>
      <c r="I46" s="4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7">
        <f>(Table1[[#This Row],[launched_at]]/86400)+25569+(-5/24)</f>
        <v>43540.999999999993</v>
      </c>
      <c r="O46" s="17">
        <f>(Table1[[#This Row],[deadline]]/86400)+25569+(-5/24)</f>
        <v>43541.999999999993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>Table1[[#This Row],[pledged]]/Table1[[#This Row],[goal]]*100</f>
        <v>47.684210526315788</v>
      </c>
      <c r="G47" t="s">
        <v>14</v>
      </c>
      <c r="H47">
        <v>48</v>
      </c>
      <c r="I47" s="4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7">
        <f>(Table1[[#This Row],[launched_at]]/86400)+25569+(-5/24)</f>
        <v>42675.999999999993</v>
      </c>
      <c r="O47" s="17">
        <f>(Table1[[#This Row],[deadline]]/86400)+25569+(-5/24)</f>
        <v>42691.041666666664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>Table1[[#This Row],[pledged]]/Table1[[#This Row],[goal]]*100</f>
        <v>114.78378378378378</v>
      </c>
      <c r="G48" t="s">
        <v>20</v>
      </c>
      <c r="H48">
        <v>92</v>
      </c>
      <c r="I48" s="4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7">
        <f>(Table1[[#This Row],[launched_at]]/86400)+25569+(-5/24)</f>
        <v>40367</v>
      </c>
      <c r="O48" s="17">
        <f>(Table1[[#This Row],[deadline]]/86400)+25569+(-5/24)</f>
        <v>40390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ht="31.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>Table1[[#This Row],[pledged]]/Table1[[#This Row],[goal]]*100</f>
        <v>475.26666666666665</v>
      </c>
      <c r="G49" t="s">
        <v>20</v>
      </c>
      <c r="H49">
        <v>149</v>
      </c>
      <c r="I49" s="4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7">
        <f>(Table1[[#This Row],[launched_at]]/86400)+25569+(-5/24)</f>
        <v>41727</v>
      </c>
      <c r="O49" s="17">
        <f>(Table1[[#This Row],[deadline]]/86400)+25569+(-5/24)</f>
        <v>41757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>Table1[[#This Row],[pledged]]/Table1[[#This Row],[goal]]*100</f>
        <v>386.97297297297297</v>
      </c>
      <c r="G50" t="s">
        <v>20</v>
      </c>
      <c r="H50">
        <v>2431</v>
      </c>
      <c r="I50" s="4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7">
        <f>(Table1[[#This Row],[launched_at]]/86400)+25569+(-5/24)</f>
        <v>42179.999999999993</v>
      </c>
      <c r="O50" s="17">
        <f>(Table1[[#This Row],[deadline]]/86400)+25569+(-5/24)</f>
        <v>42191.999999999993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>Table1[[#This Row],[pledged]]/Table1[[#This Row],[goal]]*100</f>
        <v>189.625</v>
      </c>
      <c r="G51" t="s">
        <v>20</v>
      </c>
      <c r="H51">
        <v>303</v>
      </c>
      <c r="I51" s="4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7">
        <f>(Table1[[#This Row],[launched_at]]/86400)+25569+(-5/24)</f>
        <v>43757.999999999993</v>
      </c>
      <c r="O51" s="17">
        <f>(Table1[[#This Row],[deadline]]/86400)+25569+(-5/24)</f>
        <v>43803.041666666664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>Table1[[#This Row],[pledged]]/Table1[[#This Row],[goal]]*100</f>
        <v>2</v>
      </c>
      <c r="G52" t="s">
        <v>14</v>
      </c>
      <c r="H52">
        <v>1</v>
      </c>
      <c r="I52" s="4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7">
        <f>(Table1[[#This Row],[launched_at]]/86400)+25569+(-5/24)</f>
        <v>41487</v>
      </c>
      <c r="O52" s="17">
        <f>(Table1[[#This Row],[deadline]]/86400)+25569+(-5/24)</f>
        <v>41515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>Table1[[#This Row],[pledged]]/Table1[[#This Row],[goal]]*100</f>
        <v>91.867805186590772</v>
      </c>
      <c r="G53" t="s">
        <v>14</v>
      </c>
      <c r="H53">
        <v>1467</v>
      </c>
      <c r="I53" s="4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7">
        <f>(Table1[[#This Row],[launched_at]]/86400)+25569+(-5/24)</f>
        <v>40995</v>
      </c>
      <c r="O53" s="17">
        <f>(Table1[[#This Row],[deadline]]/86400)+25569+(-5/24)</f>
        <v>41011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>Table1[[#This Row],[pledged]]/Table1[[#This Row],[goal]]*100</f>
        <v>34.152777777777779</v>
      </c>
      <c r="G54" t="s">
        <v>14</v>
      </c>
      <c r="H54">
        <v>75</v>
      </c>
      <c r="I54" s="4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7">
        <f>(Table1[[#This Row],[launched_at]]/86400)+25569+(-5/24)</f>
        <v>40436</v>
      </c>
      <c r="O54" s="17">
        <f>(Table1[[#This Row],[deadline]]/86400)+25569+(-5/24)</f>
        <v>40440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ht="31.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>Table1[[#This Row],[pledged]]/Table1[[#This Row],[goal]]*100</f>
        <v>140.40909090909091</v>
      </c>
      <c r="G55" t="s">
        <v>20</v>
      </c>
      <c r="H55">
        <v>209</v>
      </c>
      <c r="I55" s="4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7">
        <f>(Table1[[#This Row],[launched_at]]/86400)+25569+(-5/24)</f>
        <v>41779</v>
      </c>
      <c r="O55" s="17">
        <f>(Table1[[#This Row],[deadline]]/86400)+25569+(-5/24)</f>
        <v>41818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>Table1[[#This Row],[pledged]]/Table1[[#This Row],[goal]]*100</f>
        <v>89.86666666666666</v>
      </c>
      <c r="G56" t="s">
        <v>14</v>
      </c>
      <c r="H56">
        <v>120</v>
      </c>
      <c r="I56" s="4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7">
        <f>(Table1[[#This Row],[launched_at]]/86400)+25569+(-5/24)</f>
        <v>43170.041666666664</v>
      </c>
      <c r="O56" s="17">
        <f>(Table1[[#This Row],[deadline]]/86400)+25569+(-5/24)</f>
        <v>43175.999999999993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>Table1[[#This Row],[pledged]]/Table1[[#This Row],[goal]]*100</f>
        <v>177.96969696969697</v>
      </c>
      <c r="G57" t="s">
        <v>20</v>
      </c>
      <c r="H57">
        <v>131</v>
      </c>
      <c r="I57" s="4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7">
        <f>(Table1[[#This Row],[launched_at]]/86400)+25569+(-5/24)</f>
        <v>43310.999999999993</v>
      </c>
      <c r="O57" s="17">
        <f>(Table1[[#This Row],[deadline]]/86400)+25569+(-5/24)</f>
        <v>43315.999999999993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>Table1[[#This Row],[pledged]]/Table1[[#This Row],[goal]]*100</f>
        <v>143.66249999999999</v>
      </c>
      <c r="G58" t="s">
        <v>20</v>
      </c>
      <c r="H58">
        <v>164</v>
      </c>
      <c r="I58" s="4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7">
        <f>(Table1[[#This Row],[launched_at]]/86400)+25569+(-5/24)</f>
        <v>42014.041666666664</v>
      </c>
      <c r="O58" s="17">
        <f>(Table1[[#This Row],[deadline]]/86400)+25569+(-5/24)</f>
        <v>42021.041666666664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ht="31.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>Table1[[#This Row],[pledged]]/Table1[[#This Row],[goal]]*100</f>
        <v>215.27586206896552</v>
      </c>
      <c r="G59" t="s">
        <v>20</v>
      </c>
      <c r="H59">
        <v>201</v>
      </c>
      <c r="I59" s="4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7">
        <f>(Table1[[#This Row],[launched_at]]/86400)+25569+(-5/24)</f>
        <v>42978.999999999993</v>
      </c>
      <c r="O59" s="17">
        <f>(Table1[[#This Row],[deadline]]/86400)+25569+(-5/24)</f>
        <v>42990.999999999993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>Table1[[#This Row],[pledged]]/Table1[[#This Row],[goal]]*100</f>
        <v>227.11111111111114</v>
      </c>
      <c r="G60" t="s">
        <v>20</v>
      </c>
      <c r="H60">
        <v>211</v>
      </c>
      <c r="I60" s="4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7">
        <f>(Table1[[#This Row],[launched_at]]/86400)+25569+(-5/24)</f>
        <v>42267.999999999993</v>
      </c>
      <c r="O60" s="17">
        <f>(Table1[[#This Row],[deadline]]/86400)+25569+(-5/24)</f>
        <v>42280.999999999993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>Table1[[#This Row],[pledged]]/Table1[[#This Row],[goal]]*100</f>
        <v>275.07142857142861</v>
      </c>
      <c r="G61" t="s">
        <v>20</v>
      </c>
      <c r="H61">
        <v>128</v>
      </c>
      <c r="I61" s="4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7">
        <f>(Table1[[#This Row],[launched_at]]/86400)+25569+(-5/24)</f>
        <v>42897.999999999993</v>
      </c>
      <c r="O61" s="17">
        <f>(Table1[[#This Row],[deadline]]/86400)+25569+(-5/24)</f>
        <v>42912.999999999993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>Table1[[#This Row],[pledged]]/Table1[[#This Row],[goal]]*100</f>
        <v>144.37048832271762</v>
      </c>
      <c r="G62" t="s">
        <v>20</v>
      </c>
      <c r="H62">
        <v>1600</v>
      </c>
      <c r="I62" s="4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7">
        <f>(Table1[[#This Row],[launched_at]]/86400)+25569+(-5/24)</f>
        <v>41107</v>
      </c>
      <c r="O62" s="17">
        <f>(Table1[[#This Row],[deadline]]/86400)+25569+(-5/24)</f>
        <v>41110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>Table1[[#This Row],[pledged]]/Table1[[#This Row],[goal]]*100</f>
        <v>92.74598393574297</v>
      </c>
      <c r="G63" t="s">
        <v>14</v>
      </c>
      <c r="H63">
        <v>2253</v>
      </c>
      <c r="I63" s="4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7">
        <f>(Table1[[#This Row],[launched_at]]/86400)+25569+(-5/24)</f>
        <v>40595.041666666664</v>
      </c>
      <c r="O63" s="17">
        <f>(Table1[[#This Row],[deadline]]/86400)+25569+(-5/24)</f>
        <v>40635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ht="31.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>Table1[[#This Row],[pledged]]/Table1[[#This Row],[goal]]*100</f>
        <v>722.6</v>
      </c>
      <c r="G64" t="s">
        <v>20</v>
      </c>
      <c r="H64">
        <v>249</v>
      </c>
      <c r="I64" s="4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7">
        <f>(Table1[[#This Row],[launched_at]]/86400)+25569+(-5/24)</f>
        <v>42159.999999999993</v>
      </c>
      <c r="O64" s="17">
        <f>(Table1[[#This Row],[deadline]]/86400)+25569+(-5/24)</f>
        <v>42160.999999999993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ht="31.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>Table1[[#This Row],[pledged]]/Table1[[#This Row],[goal]]*100</f>
        <v>11.851063829787234</v>
      </c>
      <c r="G65" t="s">
        <v>14</v>
      </c>
      <c r="H65">
        <v>5</v>
      </c>
      <c r="I65" s="4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7">
        <f>(Table1[[#This Row],[launched_at]]/86400)+25569+(-5/24)</f>
        <v>42852.999999999993</v>
      </c>
      <c r="O65" s="17">
        <f>(Table1[[#This Row],[deadline]]/86400)+25569+(-5/24)</f>
        <v>42858.999999999993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ht="31.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>Table1[[#This Row],[pledged]]/Table1[[#This Row],[goal]]*100</f>
        <v>97.642857142857139</v>
      </c>
      <c r="G66" t="s">
        <v>14</v>
      </c>
      <c r="H66">
        <v>38</v>
      </c>
      <c r="I66" s="4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7">
        <f>(Table1[[#This Row],[launched_at]]/86400)+25569+(-5/24)</f>
        <v>43282.999999999993</v>
      </c>
      <c r="O66" s="17">
        <f>(Table1[[#This Row],[deadline]]/86400)+25569+(-5/24)</f>
        <v>43297.999999999993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ht="31.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>Table1[[#This Row],[pledged]]/Table1[[#This Row],[goal]]*100</f>
        <v>236.14754098360655</v>
      </c>
      <c r="G67" t="s">
        <v>20</v>
      </c>
      <c r="H67">
        <v>236</v>
      </c>
      <c r="I67" s="4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7">
        <f>(Table1[[#This Row],[launched_at]]/86400)+25569+(-5/24)</f>
        <v>40570.041666666664</v>
      </c>
      <c r="O67" s="17">
        <f>(Table1[[#This Row],[deadline]]/86400)+25569+(-5/24)</f>
        <v>40577.041666666664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ht="31.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>Table1[[#This Row],[pledged]]/Table1[[#This Row],[goal]]*100</f>
        <v>45.068965517241381</v>
      </c>
      <c r="G68" t="s">
        <v>14</v>
      </c>
      <c r="H68">
        <v>12</v>
      </c>
      <c r="I68" s="4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7">
        <f>(Table1[[#This Row],[launched_at]]/86400)+25569+(-5/24)</f>
        <v>42101.999999999993</v>
      </c>
      <c r="O68" s="17">
        <f>(Table1[[#This Row],[deadline]]/86400)+25569+(-5/24)</f>
        <v>42106.999999999993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>Table1[[#This Row],[pledged]]/Table1[[#This Row],[goal]]*100</f>
        <v>162.38567493112947</v>
      </c>
      <c r="G69" t="s">
        <v>20</v>
      </c>
      <c r="H69">
        <v>4065</v>
      </c>
      <c r="I69" s="4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7">
        <f>(Table1[[#This Row],[launched_at]]/86400)+25569+(-5/24)</f>
        <v>40203.041666666664</v>
      </c>
      <c r="O69" s="17">
        <f>(Table1[[#This Row],[deadline]]/86400)+25569+(-5/24)</f>
        <v>40208.041666666664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>Table1[[#This Row],[pledged]]/Table1[[#This Row],[goal]]*100</f>
        <v>254.52631578947367</v>
      </c>
      <c r="G70" t="s">
        <v>20</v>
      </c>
      <c r="H70">
        <v>246</v>
      </c>
      <c r="I70" s="4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7">
        <f>(Table1[[#This Row],[launched_at]]/86400)+25569+(-5/24)</f>
        <v>42942.999999999993</v>
      </c>
      <c r="O70" s="17">
        <f>(Table1[[#This Row],[deadline]]/86400)+25569+(-5/24)</f>
        <v>42989.999999999993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ht="31.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>Table1[[#This Row],[pledged]]/Table1[[#This Row],[goal]]*100</f>
        <v>24.063291139240505</v>
      </c>
      <c r="G71" t="s">
        <v>74</v>
      </c>
      <c r="H71">
        <v>17</v>
      </c>
      <c r="I71" s="4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7">
        <f>(Table1[[#This Row],[launched_at]]/86400)+25569+(-5/24)</f>
        <v>40531.041666666664</v>
      </c>
      <c r="O71" s="17">
        <f>(Table1[[#This Row],[deadline]]/86400)+25569+(-5/24)</f>
        <v>40565.041666666664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>Table1[[#This Row],[pledged]]/Table1[[#This Row],[goal]]*100</f>
        <v>123.74140625000001</v>
      </c>
      <c r="G72" t="s">
        <v>20</v>
      </c>
      <c r="H72">
        <v>2475</v>
      </c>
      <c r="I72" s="4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7">
        <f>(Table1[[#This Row],[launched_at]]/86400)+25569+(-5/24)</f>
        <v>40484</v>
      </c>
      <c r="O72" s="17">
        <f>(Table1[[#This Row],[deadline]]/86400)+25569+(-5/24)</f>
        <v>40533.041666666664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>Table1[[#This Row],[pledged]]/Table1[[#This Row],[goal]]*100</f>
        <v>108.06666666666666</v>
      </c>
      <c r="G73" t="s">
        <v>20</v>
      </c>
      <c r="H73">
        <v>76</v>
      </c>
      <c r="I73" s="4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7">
        <f>(Table1[[#This Row],[launched_at]]/86400)+25569+(-5/24)</f>
        <v>43799.041666666664</v>
      </c>
      <c r="O73" s="17">
        <f>(Table1[[#This Row],[deadline]]/86400)+25569+(-5/24)</f>
        <v>43803.041666666664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>Table1[[#This Row],[pledged]]/Table1[[#This Row],[goal]]*100</f>
        <v>670.33333333333326</v>
      </c>
      <c r="G74" t="s">
        <v>20</v>
      </c>
      <c r="H74">
        <v>54</v>
      </c>
      <c r="I74" s="4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7">
        <f>(Table1[[#This Row],[launched_at]]/86400)+25569+(-5/24)</f>
        <v>42185.999999999993</v>
      </c>
      <c r="O74" s="17">
        <f>(Table1[[#This Row],[deadline]]/86400)+25569+(-5/24)</f>
        <v>42221.999999999993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ht="31.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>Table1[[#This Row],[pledged]]/Table1[[#This Row],[goal]]*100</f>
        <v>660.92857142857144</v>
      </c>
      <c r="G75" t="s">
        <v>20</v>
      </c>
      <c r="H75">
        <v>88</v>
      </c>
      <c r="I75" s="4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7">
        <f>(Table1[[#This Row],[launched_at]]/86400)+25569+(-5/24)</f>
        <v>42701.041666666664</v>
      </c>
      <c r="O75" s="17">
        <f>(Table1[[#This Row],[deadline]]/86400)+25569+(-5/24)</f>
        <v>42704.041666666664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>Table1[[#This Row],[pledged]]/Table1[[#This Row],[goal]]*100</f>
        <v>122.46153846153847</v>
      </c>
      <c r="G76" t="s">
        <v>20</v>
      </c>
      <c r="H76">
        <v>85</v>
      </c>
      <c r="I76" s="4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7">
        <f>(Table1[[#This Row],[launched_at]]/86400)+25569+(-5/24)</f>
        <v>42455.999999999993</v>
      </c>
      <c r="O76" s="17">
        <f>(Table1[[#This Row],[deadline]]/86400)+25569+(-5/24)</f>
        <v>42456.999999999993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>Table1[[#This Row],[pledged]]/Table1[[#This Row],[goal]]*100</f>
        <v>150.57731958762886</v>
      </c>
      <c r="G77" t="s">
        <v>20</v>
      </c>
      <c r="H77">
        <v>170</v>
      </c>
      <c r="I77" s="4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7">
        <f>(Table1[[#This Row],[launched_at]]/86400)+25569+(-5/24)</f>
        <v>43295.999999999993</v>
      </c>
      <c r="O77" s="17">
        <f>(Table1[[#This Row],[deadline]]/86400)+25569+(-5/24)</f>
        <v>43303.999999999993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ht="31.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>Table1[[#This Row],[pledged]]/Table1[[#This Row],[goal]]*100</f>
        <v>78.106590724165997</v>
      </c>
      <c r="G78" t="s">
        <v>14</v>
      </c>
      <c r="H78">
        <v>1684</v>
      </c>
      <c r="I78" s="4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7">
        <f>(Table1[[#This Row],[launched_at]]/86400)+25569+(-5/24)</f>
        <v>42027.041666666664</v>
      </c>
      <c r="O78" s="17">
        <f>(Table1[[#This Row],[deadline]]/86400)+25569+(-5/24)</f>
        <v>42075.999999999993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>Table1[[#This Row],[pledged]]/Table1[[#This Row],[goal]]*100</f>
        <v>46.94736842105263</v>
      </c>
      <c r="G79" t="s">
        <v>14</v>
      </c>
      <c r="H79">
        <v>56</v>
      </c>
      <c r="I79" s="4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7">
        <f>(Table1[[#This Row],[launched_at]]/86400)+25569+(-5/24)</f>
        <v>40448</v>
      </c>
      <c r="O79" s="17">
        <f>(Table1[[#This Row],[deadline]]/86400)+25569+(-5/24)</f>
        <v>40462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ht="31.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>Table1[[#This Row],[pledged]]/Table1[[#This Row],[goal]]*100</f>
        <v>300.8</v>
      </c>
      <c r="G80" t="s">
        <v>20</v>
      </c>
      <c r="H80">
        <v>330</v>
      </c>
      <c r="I80" s="4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7">
        <f>(Table1[[#This Row],[launched_at]]/86400)+25569+(-5/24)</f>
        <v>43205.999999999993</v>
      </c>
      <c r="O80" s="17">
        <f>(Table1[[#This Row],[deadline]]/86400)+25569+(-5/24)</f>
        <v>43206.999999999993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>Table1[[#This Row],[pledged]]/Table1[[#This Row],[goal]]*100</f>
        <v>69.598615916955026</v>
      </c>
      <c r="G81" t="s">
        <v>14</v>
      </c>
      <c r="H81">
        <v>838</v>
      </c>
      <c r="I81" s="4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7">
        <f>(Table1[[#This Row],[launched_at]]/86400)+25569+(-5/24)</f>
        <v>43266.999999999993</v>
      </c>
      <c r="O81" s="17">
        <f>(Table1[[#This Row],[deadline]]/86400)+25569+(-5/24)</f>
        <v>43271.999999999993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ht="31.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>Table1[[#This Row],[pledged]]/Table1[[#This Row],[goal]]*100</f>
        <v>637.4545454545455</v>
      </c>
      <c r="G82" t="s">
        <v>20</v>
      </c>
      <c r="H82">
        <v>127</v>
      </c>
      <c r="I82" s="4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7">
        <f>(Table1[[#This Row],[launched_at]]/86400)+25569+(-5/24)</f>
        <v>42975.999999999993</v>
      </c>
      <c r="O82" s="17">
        <f>(Table1[[#This Row],[deadline]]/86400)+25569+(-5/24)</f>
        <v>43005.999999999993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>Table1[[#This Row],[pledged]]/Table1[[#This Row],[goal]]*100</f>
        <v>225.33928571428569</v>
      </c>
      <c r="G83" t="s">
        <v>20</v>
      </c>
      <c r="H83">
        <v>411</v>
      </c>
      <c r="I83" s="4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7">
        <f>(Table1[[#This Row],[launched_at]]/86400)+25569+(-5/24)</f>
        <v>43062.041666666664</v>
      </c>
      <c r="O83" s="17">
        <f>(Table1[[#This Row],[deadline]]/86400)+25569+(-5/24)</f>
        <v>43087.041666666664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ht="31.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>Table1[[#This Row],[pledged]]/Table1[[#This Row],[goal]]*100</f>
        <v>1497.3000000000002</v>
      </c>
      <c r="G84" t="s">
        <v>20</v>
      </c>
      <c r="H84">
        <v>180</v>
      </c>
      <c r="I84" s="4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7">
        <f>(Table1[[#This Row],[launched_at]]/86400)+25569+(-5/24)</f>
        <v>43482.041666666664</v>
      </c>
      <c r="O84" s="17">
        <f>(Table1[[#This Row],[deadline]]/86400)+25569+(-5/24)</f>
        <v>43489.041666666664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>Table1[[#This Row],[pledged]]/Table1[[#This Row],[goal]]*100</f>
        <v>37.590225563909776</v>
      </c>
      <c r="G85" t="s">
        <v>14</v>
      </c>
      <c r="H85">
        <v>1000</v>
      </c>
      <c r="I85" s="4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7">
        <f>(Table1[[#This Row],[launched_at]]/86400)+25569+(-5/24)</f>
        <v>42578.999999999993</v>
      </c>
      <c r="O85" s="17">
        <f>(Table1[[#This Row],[deadline]]/86400)+25569+(-5/24)</f>
        <v>42600.999999999993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ht="31.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>Table1[[#This Row],[pledged]]/Table1[[#This Row],[goal]]*100</f>
        <v>132.36942675159236</v>
      </c>
      <c r="G86" t="s">
        <v>20</v>
      </c>
      <c r="H86">
        <v>374</v>
      </c>
      <c r="I86" s="4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7">
        <f>(Table1[[#This Row],[launched_at]]/86400)+25569+(-5/24)</f>
        <v>41118</v>
      </c>
      <c r="O86" s="17">
        <f>(Table1[[#This Row],[deadline]]/86400)+25569+(-5/24)</f>
        <v>41128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ht="31.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>Table1[[#This Row],[pledged]]/Table1[[#This Row],[goal]]*100</f>
        <v>131.22448979591837</v>
      </c>
      <c r="G87" t="s">
        <v>20</v>
      </c>
      <c r="H87">
        <v>71</v>
      </c>
      <c r="I87" s="4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7">
        <f>(Table1[[#This Row],[launched_at]]/86400)+25569+(-5/24)</f>
        <v>40797</v>
      </c>
      <c r="O87" s="17">
        <f>(Table1[[#This Row],[deadline]]/86400)+25569+(-5/24)</f>
        <v>40805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>Table1[[#This Row],[pledged]]/Table1[[#This Row],[goal]]*100</f>
        <v>167.63513513513513</v>
      </c>
      <c r="G88" t="s">
        <v>20</v>
      </c>
      <c r="H88">
        <v>203</v>
      </c>
      <c r="I88" s="4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7">
        <f>(Table1[[#This Row],[launched_at]]/86400)+25569+(-5/24)</f>
        <v>42127.999999999993</v>
      </c>
      <c r="O88" s="17">
        <f>(Table1[[#This Row],[deadline]]/86400)+25569+(-5/24)</f>
        <v>42140.999999999993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>Table1[[#This Row],[pledged]]/Table1[[#This Row],[goal]]*100</f>
        <v>61.984886649874063</v>
      </c>
      <c r="G89" t="s">
        <v>14</v>
      </c>
      <c r="H89">
        <v>1482</v>
      </c>
      <c r="I89" s="4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7">
        <f>(Table1[[#This Row],[launched_at]]/86400)+25569+(-5/24)</f>
        <v>40610.041666666664</v>
      </c>
      <c r="O89" s="17">
        <f>(Table1[[#This Row],[deadline]]/86400)+25569+(-5/24)</f>
        <v>40621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>Table1[[#This Row],[pledged]]/Table1[[#This Row],[goal]]*100</f>
        <v>260.75</v>
      </c>
      <c r="G90" t="s">
        <v>20</v>
      </c>
      <c r="H90">
        <v>113</v>
      </c>
      <c r="I90" s="4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7">
        <f>(Table1[[#This Row],[launched_at]]/86400)+25569+(-5/24)</f>
        <v>42109.999999999993</v>
      </c>
      <c r="O90" s="17">
        <f>(Table1[[#This Row],[deadline]]/86400)+25569+(-5/24)</f>
        <v>42131.999999999993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ht="31.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>Table1[[#This Row],[pledged]]/Table1[[#This Row],[goal]]*100</f>
        <v>252.58823529411765</v>
      </c>
      <c r="G91" t="s">
        <v>20</v>
      </c>
      <c r="H91">
        <v>96</v>
      </c>
      <c r="I91" s="4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7">
        <f>(Table1[[#This Row],[launched_at]]/86400)+25569+(-5/24)</f>
        <v>40283</v>
      </c>
      <c r="O91" s="17">
        <f>(Table1[[#This Row],[deadline]]/86400)+25569+(-5/24)</f>
        <v>40285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>Table1[[#This Row],[pledged]]/Table1[[#This Row],[goal]]*100</f>
        <v>78.615384615384613</v>
      </c>
      <c r="G92" t="s">
        <v>14</v>
      </c>
      <c r="H92">
        <v>106</v>
      </c>
      <c r="I92" s="4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7">
        <f>(Table1[[#This Row],[launched_at]]/86400)+25569+(-5/24)</f>
        <v>42425.041666666664</v>
      </c>
      <c r="O92" s="17">
        <f>(Table1[[#This Row],[deadline]]/86400)+25569+(-5/24)</f>
        <v>42425.041666666664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>Table1[[#This Row],[pledged]]/Table1[[#This Row],[goal]]*100</f>
        <v>48.404406999351913</v>
      </c>
      <c r="G93" t="s">
        <v>14</v>
      </c>
      <c r="H93">
        <v>679</v>
      </c>
      <c r="I93" s="4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7">
        <f>(Table1[[#This Row],[launched_at]]/86400)+25569+(-5/24)</f>
        <v>42587.999999999993</v>
      </c>
      <c r="O93" s="17">
        <f>(Table1[[#This Row],[deadline]]/86400)+25569+(-5/24)</f>
        <v>42615.999999999993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>Table1[[#This Row],[pledged]]/Table1[[#This Row],[goal]]*100</f>
        <v>258.875</v>
      </c>
      <c r="G94" t="s">
        <v>20</v>
      </c>
      <c r="H94">
        <v>498</v>
      </c>
      <c r="I94" s="4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7">
        <f>(Table1[[#This Row],[launched_at]]/86400)+25569+(-5/24)</f>
        <v>40352</v>
      </c>
      <c r="O94" s="17">
        <f>(Table1[[#This Row],[deadline]]/86400)+25569+(-5/24)</f>
        <v>40353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>Table1[[#This Row],[pledged]]/Table1[[#This Row],[goal]]*100</f>
        <v>60.548713235294116</v>
      </c>
      <c r="G95" t="s">
        <v>74</v>
      </c>
      <c r="H95">
        <v>610</v>
      </c>
      <c r="I95" s="4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7">
        <f>(Table1[[#This Row],[launched_at]]/86400)+25569+(-5/24)</f>
        <v>41202</v>
      </c>
      <c r="O95" s="17">
        <f>(Table1[[#This Row],[deadline]]/86400)+25569+(-5/24)</f>
        <v>41206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ht="31.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>Table1[[#This Row],[pledged]]/Table1[[#This Row],[goal]]*100</f>
        <v>303.68965517241378</v>
      </c>
      <c r="G96" t="s">
        <v>20</v>
      </c>
      <c r="H96">
        <v>180</v>
      </c>
      <c r="I96" s="4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7">
        <f>(Table1[[#This Row],[launched_at]]/86400)+25569+(-5/24)</f>
        <v>43561.999999999993</v>
      </c>
      <c r="O96" s="17">
        <f>(Table1[[#This Row],[deadline]]/86400)+25569+(-5/24)</f>
        <v>43572.999999999993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>Table1[[#This Row],[pledged]]/Table1[[#This Row],[goal]]*100</f>
        <v>112.99999999999999</v>
      </c>
      <c r="G97" t="s">
        <v>20</v>
      </c>
      <c r="H97">
        <v>27</v>
      </c>
      <c r="I97" s="4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7">
        <f>(Table1[[#This Row],[launched_at]]/86400)+25569+(-5/24)</f>
        <v>43751.999999999993</v>
      </c>
      <c r="O97" s="17">
        <f>(Table1[[#This Row],[deadline]]/86400)+25569+(-5/24)</f>
        <v>43758.999999999993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>Table1[[#This Row],[pledged]]/Table1[[#This Row],[goal]]*100</f>
        <v>217.37876614060258</v>
      </c>
      <c r="G98" t="s">
        <v>20</v>
      </c>
      <c r="H98">
        <v>2331</v>
      </c>
      <c r="I98" s="4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7">
        <f>(Table1[[#This Row],[launched_at]]/86400)+25569+(-5/24)</f>
        <v>40612.041666666664</v>
      </c>
      <c r="O98" s="17">
        <f>(Table1[[#This Row],[deadline]]/86400)+25569+(-5/24)</f>
        <v>40625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31.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>Table1[[#This Row],[pledged]]/Table1[[#This Row],[goal]]*100</f>
        <v>926.69230769230762</v>
      </c>
      <c r="G99" t="s">
        <v>20</v>
      </c>
      <c r="H99">
        <v>113</v>
      </c>
      <c r="I99" s="4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7">
        <f>(Table1[[#This Row],[launched_at]]/86400)+25569+(-5/24)</f>
        <v>42179.999999999993</v>
      </c>
      <c r="O99" s="17">
        <f>(Table1[[#This Row],[deadline]]/86400)+25569+(-5/24)</f>
        <v>42233.999999999993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>Table1[[#This Row],[pledged]]/Table1[[#This Row],[goal]]*100</f>
        <v>33.692229038854805</v>
      </c>
      <c r="G100" t="s">
        <v>14</v>
      </c>
      <c r="H100">
        <v>1220</v>
      </c>
      <c r="I100" s="4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7">
        <f>(Table1[[#This Row],[launched_at]]/86400)+25569+(-5/24)</f>
        <v>42211.999999999993</v>
      </c>
      <c r="O100" s="17">
        <f>(Table1[[#This Row],[deadline]]/86400)+25569+(-5/24)</f>
        <v>42215.999999999993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1.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>Table1[[#This Row],[pledged]]/Table1[[#This Row],[goal]]*100</f>
        <v>196.7236842105263</v>
      </c>
      <c r="G101" t="s">
        <v>20</v>
      </c>
      <c r="H101">
        <v>164</v>
      </c>
      <c r="I101" s="4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7">
        <f>(Table1[[#This Row],[launched_at]]/86400)+25569+(-5/24)</f>
        <v>41968.041666666664</v>
      </c>
      <c r="O101" s="17">
        <f>(Table1[[#This Row],[deadline]]/86400)+25569+(-5/24)</f>
        <v>41997.041666666664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ht="31.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>Table1[[#This Row],[pledged]]/Table1[[#This Row],[goal]]*100</f>
        <v>1</v>
      </c>
      <c r="G102" t="s">
        <v>14</v>
      </c>
      <c r="H102">
        <v>1</v>
      </c>
      <c r="I102" s="4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7">
        <f>(Table1[[#This Row],[launched_at]]/86400)+25569+(-5/24)</f>
        <v>40835</v>
      </c>
      <c r="O102" s="17">
        <f>(Table1[[#This Row],[deadline]]/86400)+25569+(-5/24)</f>
        <v>40853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>Table1[[#This Row],[pledged]]/Table1[[#This Row],[goal]]*100</f>
        <v>1021.4444444444445</v>
      </c>
      <c r="G103" t="s">
        <v>20</v>
      </c>
      <c r="H103">
        <v>164</v>
      </c>
      <c r="I103" s="4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7">
        <f>(Table1[[#This Row],[launched_at]]/86400)+25569+(-5/24)</f>
        <v>42056.041666666664</v>
      </c>
      <c r="O103" s="17">
        <f>(Table1[[#This Row],[deadline]]/86400)+25569+(-5/24)</f>
        <v>42063.041666666664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>Table1[[#This Row],[pledged]]/Table1[[#This Row],[goal]]*100</f>
        <v>281.67567567567568</v>
      </c>
      <c r="G104" t="s">
        <v>20</v>
      </c>
      <c r="H104">
        <v>336</v>
      </c>
      <c r="I104" s="4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7">
        <f>(Table1[[#This Row],[launched_at]]/86400)+25569+(-5/24)</f>
        <v>43233.999999999993</v>
      </c>
      <c r="O104" s="17">
        <f>(Table1[[#This Row],[deadline]]/86400)+25569+(-5/24)</f>
        <v>43240.999999999993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>Table1[[#This Row],[pledged]]/Table1[[#This Row],[goal]]*100</f>
        <v>24.610000000000003</v>
      </c>
      <c r="G105" t="s">
        <v>14</v>
      </c>
      <c r="H105">
        <v>37</v>
      </c>
      <c r="I105" s="4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7">
        <f>(Table1[[#This Row],[launched_at]]/86400)+25569+(-5/24)</f>
        <v>40475</v>
      </c>
      <c r="O105" s="17">
        <f>(Table1[[#This Row],[deadline]]/86400)+25569+(-5/24)</f>
        <v>40484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ht="31.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>Table1[[#This Row],[pledged]]/Table1[[#This Row],[goal]]*100</f>
        <v>143.14010067114094</v>
      </c>
      <c r="G106" t="s">
        <v>20</v>
      </c>
      <c r="H106">
        <v>1917</v>
      </c>
      <c r="I106" s="4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7">
        <f>(Table1[[#This Row],[launched_at]]/86400)+25569+(-5/24)</f>
        <v>42877.999999999993</v>
      </c>
      <c r="O106" s="17">
        <f>(Table1[[#This Row],[deadline]]/86400)+25569+(-5/24)</f>
        <v>42878.999999999993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ht="31.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>Table1[[#This Row],[pledged]]/Table1[[#This Row],[goal]]*100</f>
        <v>144.54411764705884</v>
      </c>
      <c r="G107" t="s">
        <v>20</v>
      </c>
      <c r="H107">
        <v>95</v>
      </c>
      <c r="I107" s="4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7">
        <f>(Table1[[#This Row],[launched_at]]/86400)+25569+(-5/24)</f>
        <v>41366</v>
      </c>
      <c r="O107" s="17">
        <f>(Table1[[#This Row],[deadline]]/86400)+25569+(-5/24)</f>
        <v>41384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ht="31.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>Table1[[#This Row],[pledged]]/Table1[[#This Row],[goal]]*100</f>
        <v>359.12820512820514</v>
      </c>
      <c r="G108" t="s">
        <v>20</v>
      </c>
      <c r="H108">
        <v>147</v>
      </c>
      <c r="I108" s="4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7">
        <f>(Table1[[#This Row],[launched_at]]/86400)+25569+(-5/24)</f>
        <v>43715.999999999993</v>
      </c>
      <c r="O108" s="17">
        <f>(Table1[[#This Row],[deadline]]/86400)+25569+(-5/24)</f>
        <v>43720.999999999993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>Table1[[#This Row],[pledged]]/Table1[[#This Row],[goal]]*100</f>
        <v>186.48571428571427</v>
      </c>
      <c r="G109" t="s">
        <v>20</v>
      </c>
      <c r="H109">
        <v>86</v>
      </c>
      <c r="I109" s="4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7">
        <f>(Table1[[#This Row],[launched_at]]/86400)+25569+(-5/24)</f>
        <v>43212.999999999993</v>
      </c>
      <c r="O109" s="17">
        <f>(Table1[[#This Row],[deadline]]/86400)+25569+(-5/24)</f>
        <v>43229.999999999993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>Table1[[#This Row],[pledged]]/Table1[[#This Row],[goal]]*100</f>
        <v>595.26666666666665</v>
      </c>
      <c r="G110" t="s">
        <v>20</v>
      </c>
      <c r="H110">
        <v>83</v>
      </c>
      <c r="I110" s="4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7">
        <f>(Table1[[#This Row],[launched_at]]/86400)+25569+(-5/24)</f>
        <v>41005</v>
      </c>
      <c r="O110" s="17">
        <f>(Table1[[#This Row],[deadline]]/86400)+25569+(-5/24)</f>
        <v>41042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ht="31.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>Table1[[#This Row],[pledged]]/Table1[[#This Row],[goal]]*100</f>
        <v>59.21153846153846</v>
      </c>
      <c r="G111" t="s">
        <v>14</v>
      </c>
      <c r="H111">
        <v>60</v>
      </c>
      <c r="I111" s="4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7">
        <f>(Table1[[#This Row],[launched_at]]/86400)+25569+(-5/24)</f>
        <v>41651.041666666664</v>
      </c>
      <c r="O111" s="17">
        <f>(Table1[[#This Row],[deadline]]/86400)+25569+(-5/24)</f>
        <v>41653.041666666664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>Table1[[#This Row],[pledged]]/Table1[[#This Row],[goal]]*100</f>
        <v>14.962780898876405</v>
      </c>
      <c r="G112" t="s">
        <v>14</v>
      </c>
      <c r="H112">
        <v>296</v>
      </c>
      <c r="I112" s="4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7">
        <f>(Table1[[#This Row],[launched_at]]/86400)+25569+(-5/24)</f>
        <v>43353.999999999993</v>
      </c>
      <c r="O112" s="17">
        <f>(Table1[[#This Row],[deadline]]/86400)+25569+(-5/24)</f>
        <v>43372.999999999993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ht="31.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>Table1[[#This Row],[pledged]]/Table1[[#This Row],[goal]]*100</f>
        <v>119.95602605863192</v>
      </c>
      <c r="G113" t="s">
        <v>20</v>
      </c>
      <c r="H113">
        <v>676</v>
      </c>
      <c r="I113" s="4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7">
        <f>(Table1[[#This Row],[launched_at]]/86400)+25569+(-5/24)</f>
        <v>41174</v>
      </c>
      <c r="O113" s="17">
        <f>(Table1[[#This Row],[deadline]]/86400)+25569+(-5/24)</f>
        <v>41180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>Table1[[#This Row],[pledged]]/Table1[[#This Row],[goal]]*100</f>
        <v>268.82978723404256</v>
      </c>
      <c r="G114" t="s">
        <v>20</v>
      </c>
      <c r="H114">
        <v>361</v>
      </c>
      <c r="I114" s="4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7">
        <f>(Table1[[#This Row],[launched_at]]/86400)+25569+(-5/24)</f>
        <v>41875</v>
      </c>
      <c r="O114" s="17">
        <f>(Table1[[#This Row],[deadline]]/86400)+25569+(-5/24)</f>
        <v>41890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>Table1[[#This Row],[pledged]]/Table1[[#This Row],[goal]]*100</f>
        <v>376.87878787878788</v>
      </c>
      <c r="G115" t="s">
        <v>20</v>
      </c>
      <c r="H115">
        <v>131</v>
      </c>
      <c r="I115" s="4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7">
        <f>(Table1[[#This Row],[launched_at]]/86400)+25569+(-5/24)</f>
        <v>42989.999999999993</v>
      </c>
      <c r="O115" s="17">
        <f>(Table1[[#This Row],[deadline]]/86400)+25569+(-5/24)</f>
        <v>42996.999999999993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>Table1[[#This Row],[pledged]]/Table1[[#This Row],[goal]]*100</f>
        <v>727.15789473684208</v>
      </c>
      <c r="G116" t="s">
        <v>20</v>
      </c>
      <c r="H116">
        <v>126</v>
      </c>
      <c r="I116" s="4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7">
        <f>(Table1[[#This Row],[launched_at]]/86400)+25569+(-5/24)</f>
        <v>43563.999999999993</v>
      </c>
      <c r="O116" s="17">
        <f>(Table1[[#This Row],[deadline]]/86400)+25569+(-5/24)</f>
        <v>43564.999999999993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ht="31.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>Table1[[#This Row],[pledged]]/Table1[[#This Row],[goal]]*100</f>
        <v>87.211757648470297</v>
      </c>
      <c r="G117" t="s">
        <v>14</v>
      </c>
      <c r="H117">
        <v>3304</v>
      </c>
      <c r="I117" s="4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7">
        <f>(Table1[[#This Row],[launched_at]]/86400)+25569+(-5/24)</f>
        <v>43056.041666666664</v>
      </c>
      <c r="O117" s="17">
        <f>(Table1[[#This Row],[deadline]]/86400)+25569+(-5/24)</f>
        <v>43091.041666666664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>Table1[[#This Row],[pledged]]/Table1[[#This Row],[goal]]*100</f>
        <v>88</v>
      </c>
      <c r="G118" t="s">
        <v>14</v>
      </c>
      <c r="H118">
        <v>73</v>
      </c>
      <c r="I118" s="4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7">
        <f>(Table1[[#This Row],[launched_at]]/86400)+25569+(-5/24)</f>
        <v>42264.999999999993</v>
      </c>
      <c r="O118" s="17">
        <f>(Table1[[#This Row],[deadline]]/86400)+25569+(-5/24)</f>
        <v>42265.999999999993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ht="31.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>Table1[[#This Row],[pledged]]/Table1[[#This Row],[goal]]*100</f>
        <v>173.9387755102041</v>
      </c>
      <c r="G119" t="s">
        <v>20</v>
      </c>
      <c r="H119">
        <v>275</v>
      </c>
      <c r="I119" s="4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7">
        <f>(Table1[[#This Row],[launched_at]]/86400)+25569+(-5/24)</f>
        <v>40808</v>
      </c>
      <c r="O119" s="17">
        <f>(Table1[[#This Row],[deadline]]/86400)+25569+(-5/24)</f>
        <v>40814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>Table1[[#This Row],[pledged]]/Table1[[#This Row],[goal]]*100</f>
        <v>117.61111111111111</v>
      </c>
      <c r="G120" t="s">
        <v>20</v>
      </c>
      <c r="H120">
        <v>67</v>
      </c>
      <c r="I120" s="4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7">
        <f>(Table1[[#This Row],[launched_at]]/86400)+25569+(-5/24)</f>
        <v>41665.041666666664</v>
      </c>
      <c r="O120" s="17">
        <f>(Table1[[#This Row],[deadline]]/86400)+25569+(-5/24)</f>
        <v>41671.041666666664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>Table1[[#This Row],[pledged]]/Table1[[#This Row],[goal]]*100</f>
        <v>214.96</v>
      </c>
      <c r="G121" t="s">
        <v>20</v>
      </c>
      <c r="H121">
        <v>154</v>
      </c>
      <c r="I121" s="4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7">
        <f>(Table1[[#This Row],[launched_at]]/86400)+25569+(-5/24)</f>
        <v>41806</v>
      </c>
      <c r="O121" s="17">
        <f>(Table1[[#This Row],[deadline]]/86400)+25569+(-5/24)</f>
        <v>41823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>Table1[[#This Row],[pledged]]/Table1[[#This Row],[goal]]*100</f>
        <v>149.49667110519306</v>
      </c>
      <c r="G122" t="s">
        <v>20</v>
      </c>
      <c r="H122">
        <v>1782</v>
      </c>
      <c r="I122" s="4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7">
        <f>(Table1[[#This Row],[launched_at]]/86400)+25569+(-5/24)</f>
        <v>42110.999999999993</v>
      </c>
      <c r="O122" s="17">
        <f>(Table1[[#This Row],[deadline]]/86400)+25569+(-5/24)</f>
        <v>42114.999999999993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ht="31.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>Table1[[#This Row],[pledged]]/Table1[[#This Row],[goal]]*100</f>
        <v>219.33995584988963</v>
      </c>
      <c r="G123" t="s">
        <v>20</v>
      </c>
      <c r="H123">
        <v>903</v>
      </c>
      <c r="I123" s="4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7">
        <f>(Table1[[#This Row],[launched_at]]/86400)+25569+(-5/24)</f>
        <v>41917</v>
      </c>
      <c r="O123" s="17">
        <f>(Table1[[#This Row],[deadline]]/86400)+25569+(-5/24)</f>
        <v>41930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>Table1[[#This Row],[pledged]]/Table1[[#This Row],[goal]]*100</f>
        <v>64.367690058479525</v>
      </c>
      <c r="G124" t="s">
        <v>14</v>
      </c>
      <c r="H124">
        <v>3387</v>
      </c>
      <c r="I124" s="4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7">
        <f>(Table1[[#This Row],[launched_at]]/86400)+25569+(-5/24)</f>
        <v>41970.041666666664</v>
      </c>
      <c r="O124" s="17">
        <f>(Table1[[#This Row],[deadline]]/86400)+25569+(-5/24)</f>
        <v>41997.041666666664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>Table1[[#This Row],[pledged]]/Table1[[#This Row],[goal]]*100</f>
        <v>18.622397298818232</v>
      </c>
      <c r="G125" t="s">
        <v>14</v>
      </c>
      <c r="H125">
        <v>662</v>
      </c>
      <c r="I125" s="4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7">
        <f>(Table1[[#This Row],[launched_at]]/86400)+25569+(-5/24)</f>
        <v>42332.041666666664</v>
      </c>
      <c r="O125" s="17">
        <f>(Table1[[#This Row],[deadline]]/86400)+25569+(-5/24)</f>
        <v>42335.041666666664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>Table1[[#This Row],[pledged]]/Table1[[#This Row],[goal]]*100</f>
        <v>367.76923076923077</v>
      </c>
      <c r="G126" t="s">
        <v>20</v>
      </c>
      <c r="H126">
        <v>94</v>
      </c>
      <c r="I126" s="4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7">
        <f>(Table1[[#This Row],[launched_at]]/86400)+25569+(-5/24)</f>
        <v>43597.999999999993</v>
      </c>
      <c r="O126" s="17">
        <f>(Table1[[#This Row],[deadline]]/86400)+25569+(-5/24)</f>
        <v>43650.999999999993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ht="31.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>Table1[[#This Row],[pledged]]/Table1[[#This Row],[goal]]*100</f>
        <v>159.90566037735849</v>
      </c>
      <c r="G127" t="s">
        <v>20</v>
      </c>
      <c r="H127">
        <v>180</v>
      </c>
      <c r="I127" s="4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7">
        <f>(Table1[[#This Row],[launched_at]]/86400)+25569+(-5/24)</f>
        <v>43361.999999999993</v>
      </c>
      <c r="O127" s="17">
        <f>(Table1[[#This Row],[deadline]]/86400)+25569+(-5/24)</f>
        <v>43365.999999999993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>Table1[[#This Row],[pledged]]/Table1[[#This Row],[goal]]*100</f>
        <v>38.633185349611544</v>
      </c>
      <c r="G128" t="s">
        <v>14</v>
      </c>
      <c r="H128">
        <v>774</v>
      </c>
      <c r="I128" s="4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7">
        <f>(Table1[[#This Row],[launched_at]]/86400)+25569+(-5/24)</f>
        <v>42595.999999999993</v>
      </c>
      <c r="O128" s="17">
        <f>(Table1[[#This Row],[deadline]]/86400)+25569+(-5/24)</f>
        <v>42623.999999999993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ht="31.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>Table1[[#This Row],[pledged]]/Table1[[#This Row],[goal]]*100</f>
        <v>51.42151162790698</v>
      </c>
      <c r="G129" t="s">
        <v>14</v>
      </c>
      <c r="H129">
        <v>672</v>
      </c>
      <c r="I129" s="4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7">
        <f>(Table1[[#This Row],[launched_at]]/86400)+25569+(-5/24)</f>
        <v>40310</v>
      </c>
      <c r="O129" s="17">
        <f>(Table1[[#This Row],[deadline]]/86400)+25569+(-5/24)</f>
        <v>40313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>Table1[[#This Row],[pledged]]/Table1[[#This Row],[goal]]*100</f>
        <v>60.334277620396605</v>
      </c>
      <c r="G130" t="s">
        <v>74</v>
      </c>
      <c r="H130">
        <v>532</v>
      </c>
      <c r="I130" s="4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7">
        <f>(Table1[[#This Row],[launched_at]]/86400)+25569+(-5/24)</f>
        <v>40417</v>
      </c>
      <c r="O130" s="17">
        <f>(Table1[[#This Row],[deadline]]/86400)+25569+(-5/24)</f>
        <v>40430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ht="31.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>Table1[[#This Row],[pledged]]/Table1[[#This Row],[goal]]*100</f>
        <v>3.202693602693603</v>
      </c>
      <c r="G131" t="s">
        <v>74</v>
      </c>
      <c r="H131">
        <v>55</v>
      </c>
      <c r="I131" s="4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7">
        <f>(Table1[[#This Row],[launched_at]]/86400)+25569+(-5/24)</f>
        <v>42038.041666666664</v>
      </c>
      <c r="O131" s="17">
        <f>(Table1[[#This Row],[deadline]]/86400)+25569+(-5/24)</f>
        <v>42063.041666666664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>Table1[[#This Row],[pledged]]/Table1[[#This Row],[goal]]*100</f>
        <v>155.46875</v>
      </c>
      <c r="G132" t="s">
        <v>20</v>
      </c>
      <c r="H132">
        <v>533</v>
      </c>
      <c r="I132" s="4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7">
        <f>(Table1[[#This Row],[launched_at]]/86400)+25569+(-5/24)</f>
        <v>40842</v>
      </c>
      <c r="O132" s="17">
        <f>(Table1[[#This Row],[deadline]]/86400)+25569+(-5/24)</f>
        <v>40858.041666666664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>Table1[[#This Row],[pledged]]/Table1[[#This Row],[goal]]*100</f>
        <v>100.85974499089254</v>
      </c>
      <c r="G133" t="s">
        <v>20</v>
      </c>
      <c r="H133">
        <v>2443</v>
      </c>
      <c r="I133" s="4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7">
        <f>(Table1[[#This Row],[launched_at]]/86400)+25569+(-5/24)</f>
        <v>41607.041666666664</v>
      </c>
      <c r="O133" s="17">
        <f>(Table1[[#This Row],[deadline]]/86400)+25569+(-5/24)</f>
        <v>41620.041666666664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>Table1[[#This Row],[pledged]]/Table1[[#This Row],[goal]]*100</f>
        <v>116.18181818181819</v>
      </c>
      <c r="G134" t="s">
        <v>20</v>
      </c>
      <c r="H134">
        <v>89</v>
      </c>
      <c r="I134" s="4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7">
        <f>(Table1[[#This Row],[launched_at]]/86400)+25569+(-5/24)</f>
        <v>43112.041666666664</v>
      </c>
      <c r="O134" s="17">
        <f>(Table1[[#This Row],[deadline]]/86400)+25569+(-5/24)</f>
        <v>43128.041666666664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>Table1[[#This Row],[pledged]]/Table1[[#This Row],[goal]]*100</f>
        <v>310.77777777777777</v>
      </c>
      <c r="G135" t="s">
        <v>20</v>
      </c>
      <c r="H135">
        <v>159</v>
      </c>
      <c r="I135" s="4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7">
        <f>(Table1[[#This Row],[launched_at]]/86400)+25569+(-5/24)</f>
        <v>40767</v>
      </c>
      <c r="O135" s="17">
        <f>(Table1[[#This Row],[deadline]]/86400)+25569+(-5/24)</f>
        <v>40789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>Table1[[#This Row],[pledged]]/Table1[[#This Row],[goal]]*100</f>
        <v>89.73668341708543</v>
      </c>
      <c r="G136" t="s">
        <v>14</v>
      </c>
      <c r="H136">
        <v>940</v>
      </c>
      <c r="I136" s="4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7">
        <f>(Table1[[#This Row],[launched_at]]/86400)+25569+(-5/24)</f>
        <v>40713</v>
      </c>
      <c r="O136" s="17">
        <f>(Table1[[#This Row],[deadline]]/86400)+25569+(-5/24)</f>
        <v>40762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>Table1[[#This Row],[pledged]]/Table1[[#This Row],[goal]]*100</f>
        <v>71.27272727272728</v>
      </c>
      <c r="G137" t="s">
        <v>14</v>
      </c>
      <c r="H137">
        <v>117</v>
      </c>
      <c r="I137" s="4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7">
        <f>(Table1[[#This Row],[launched_at]]/86400)+25569+(-5/24)</f>
        <v>41340.041666666664</v>
      </c>
      <c r="O137" s="17">
        <f>(Table1[[#This Row],[deadline]]/86400)+25569+(-5/24)</f>
        <v>41345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ht="31.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>Table1[[#This Row],[pledged]]/Table1[[#This Row],[goal]]*100</f>
        <v>3.2862318840579712</v>
      </c>
      <c r="G138" t="s">
        <v>74</v>
      </c>
      <c r="H138">
        <v>58</v>
      </c>
      <c r="I138" s="4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7">
        <f>(Table1[[#This Row],[launched_at]]/86400)+25569+(-5/24)</f>
        <v>41797</v>
      </c>
      <c r="O138" s="17">
        <f>(Table1[[#This Row],[deadline]]/86400)+25569+(-5/24)</f>
        <v>41809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ht="31.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>Table1[[#This Row],[pledged]]/Table1[[#This Row],[goal]]*100</f>
        <v>261.77777777777777</v>
      </c>
      <c r="G139" t="s">
        <v>20</v>
      </c>
      <c r="H139">
        <v>50</v>
      </c>
      <c r="I139" s="4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7">
        <f>(Table1[[#This Row],[launched_at]]/86400)+25569+(-5/24)</f>
        <v>40457</v>
      </c>
      <c r="O139" s="17">
        <f>(Table1[[#This Row],[deadline]]/86400)+25569+(-5/24)</f>
        <v>40463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>Table1[[#This Row],[pledged]]/Table1[[#This Row],[goal]]*100</f>
        <v>96</v>
      </c>
      <c r="G140" t="s">
        <v>14</v>
      </c>
      <c r="H140">
        <v>115</v>
      </c>
      <c r="I140" s="4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7">
        <f>(Table1[[#This Row],[launched_at]]/86400)+25569+(-5/24)</f>
        <v>41180</v>
      </c>
      <c r="O140" s="17">
        <f>(Table1[[#This Row],[deadline]]/86400)+25569+(-5/24)</f>
        <v>41186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ht="31.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>Table1[[#This Row],[pledged]]/Table1[[#This Row],[goal]]*100</f>
        <v>20.896851248642779</v>
      </c>
      <c r="G141" t="s">
        <v>14</v>
      </c>
      <c r="H141">
        <v>326</v>
      </c>
      <c r="I141" s="4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7">
        <f>(Table1[[#This Row],[launched_at]]/86400)+25569+(-5/24)</f>
        <v>42114.999999999993</v>
      </c>
      <c r="O141" s="17">
        <f>(Table1[[#This Row],[deadline]]/86400)+25569+(-5/24)</f>
        <v>42130.999999999993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>Table1[[#This Row],[pledged]]/Table1[[#This Row],[goal]]*100</f>
        <v>223.16363636363636</v>
      </c>
      <c r="G142" t="s">
        <v>20</v>
      </c>
      <c r="H142">
        <v>186</v>
      </c>
      <c r="I142" s="4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7">
        <f>(Table1[[#This Row],[launched_at]]/86400)+25569+(-5/24)</f>
        <v>43156.041666666664</v>
      </c>
      <c r="O142" s="17">
        <f>(Table1[[#This Row],[deadline]]/86400)+25569+(-5/24)</f>
        <v>43161.041666666664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>Table1[[#This Row],[pledged]]/Table1[[#This Row],[goal]]*100</f>
        <v>101.59097978227061</v>
      </c>
      <c r="G143" t="s">
        <v>20</v>
      </c>
      <c r="H143">
        <v>1071</v>
      </c>
      <c r="I143" s="4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7">
        <f>(Table1[[#This Row],[launched_at]]/86400)+25569+(-5/24)</f>
        <v>42166.999999999993</v>
      </c>
      <c r="O143" s="17">
        <f>(Table1[[#This Row],[deadline]]/86400)+25569+(-5/24)</f>
        <v>42172.999999999993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1.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>Table1[[#This Row],[pledged]]/Table1[[#This Row],[goal]]*100</f>
        <v>230.03999999999996</v>
      </c>
      <c r="G144" t="s">
        <v>20</v>
      </c>
      <c r="H144">
        <v>117</v>
      </c>
      <c r="I144" s="4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7">
        <f>(Table1[[#This Row],[launched_at]]/86400)+25569+(-5/24)</f>
        <v>41005</v>
      </c>
      <c r="O144" s="17">
        <f>(Table1[[#This Row],[deadline]]/86400)+25569+(-5/24)</f>
        <v>41046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ht="31.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>Table1[[#This Row],[pledged]]/Table1[[#This Row],[goal]]*100</f>
        <v>135.59259259259261</v>
      </c>
      <c r="G145" t="s">
        <v>20</v>
      </c>
      <c r="H145">
        <v>70</v>
      </c>
      <c r="I145" s="4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7">
        <f>(Table1[[#This Row],[launched_at]]/86400)+25569+(-5/24)</f>
        <v>40357</v>
      </c>
      <c r="O145" s="17">
        <f>(Table1[[#This Row],[deadline]]/86400)+25569+(-5/24)</f>
        <v>40377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ht="31.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>Table1[[#This Row],[pledged]]/Table1[[#This Row],[goal]]*100</f>
        <v>129.1</v>
      </c>
      <c r="G146" t="s">
        <v>20</v>
      </c>
      <c r="H146">
        <v>135</v>
      </c>
      <c r="I146" s="4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7">
        <f>(Table1[[#This Row],[launched_at]]/86400)+25569+(-5/24)</f>
        <v>43632.999999999993</v>
      </c>
      <c r="O146" s="17">
        <f>(Table1[[#This Row],[deadline]]/86400)+25569+(-5/24)</f>
        <v>43640.999999999993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>Table1[[#This Row],[pledged]]/Table1[[#This Row],[goal]]*100</f>
        <v>236.512</v>
      </c>
      <c r="G147" t="s">
        <v>20</v>
      </c>
      <c r="H147">
        <v>768</v>
      </c>
      <c r="I147" s="4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7">
        <f>(Table1[[#This Row],[launched_at]]/86400)+25569+(-5/24)</f>
        <v>41889</v>
      </c>
      <c r="O147" s="17">
        <f>(Table1[[#This Row],[deadline]]/86400)+25569+(-5/24)</f>
        <v>41894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>Table1[[#This Row],[pledged]]/Table1[[#This Row],[goal]]*100</f>
        <v>17.25</v>
      </c>
      <c r="G148" t="s">
        <v>74</v>
      </c>
      <c r="H148">
        <v>51</v>
      </c>
      <c r="I148" s="4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7">
        <f>(Table1[[#This Row],[launched_at]]/86400)+25569+(-5/24)</f>
        <v>40855.041666666664</v>
      </c>
      <c r="O148" s="17">
        <f>(Table1[[#This Row],[deadline]]/86400)+25569+(-5/24)</f>
        <v>40875.041666666664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1.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>Table1[[#This Row],[pledged]]/Table1[[#This Row],[goal]]*100</f>
        <v>112.49397590361446</v>
      </c>
      <c r="G149" t="s">
        <v>20</v>
      </c>
      <c r="H149">
        <v>199</v>
      </c>
      <c r="I149" s="4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7">
        <f>(Table1[[#This Row],[launched_at]]/86400)+25569+(-5/24)</f>
        <v>42533.999999999993</v>
      </c>
      <c r="O149" s="17">
        <f>(Table1[[#This Row],[deadline]]/86400)+25569+(-5/24)</f>
        <v>42539.999999999993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>Table1[[#This Row],[pledged]]/Table1[[#This Row],[goal]]*100</f>
        <v>121.02150537634408</v>
      </c>
      <c r="G150" t="s">
        <v>20</v>
      </c>
      <c r="H150">
        <v>107</v>
      </c>
      <c r="I150" s="4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7">
        <f>(Table1[[#This Row],[launched_at]]/86400)+25569+(-5/24)</f>
        <v>42940.999999999993</v>
      </c>
      <c r="O150" s="17">
        <f>(Table1[[#This Row],[deadline]]/86400)+25569+(-5/24)</f>
        <v>42949.999999999993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ht="31.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>Table1[[#This Row],[pledged]]/Table1[[#This Row],[goal]]*100</f>
        <v>219.87096774193549</v>
      </c>
      <c r="G151" t="s">
        <v>20</v>
      </c>
      <c r="H151">
        <v>195</v>
      </c>
      <c r="I151" s="4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7">
        <f>(Table1[[#This Row],[launched_at]]/86400)+25569+(-5/24)</f>
        <v>41275.041666666664</v>
      </c>
      <c r="O151" s="17">
        <f>(Table1[[#This Row],[deadline]]/86400)+25569+(-5/24)</f>
        <v>41327.041666666664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>Table1[[#This Row],[pledged]]/Table1[[#This Row],[goal]]*100</f>
        <v>1</v>
      </c>
      <c r="G152" t="s">
        <v>14</v>
      </c>
      <c r="H152">
        <v>1</v>
      </c>
      <c r="I152" s="4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7">
        <f>(Table1[[#This Row],[launched_at]]/86400)+25569+(-5/24)</f>
        <v>43450.041666666664</v>
      </c>
      <c r="O152" s="17">
        <f>(Table1[[#This Row],[deadline]]/86400)+25569+(-5/24)</f>
        <v>43451.041666666664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ht="31.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>Table1[[#This Row],[pledged]]/Table1[[#This Row],[goal]]*100</f>
        <v>64.166909620991248</v>
      </c>
      <c r="G153" t="s">
        <v>14</v>
      </c>
      <c r="H153">
        <v>1467</v>
      </c>
      <c r="I153" s="4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7">
        <f>(Table1[[#This Row],[launched_at]]/86400)+25569+(-5/24)</f>
        <v>41799</v>
      </c>
      <c r="O153" s="17">
        <f>(Table1[[#This Row],[deadline]]/86400)+25569+(-5/24)</f>
        <v>41850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ht="31.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>Table1[[#This Row],[pledged]]/Table1[[#This Row],[goal]]*100</f>
        <v>423.06746987951806</v>
      </c>
      <c r="G154" t="s">
        <v>20</v>
      </c>
      <c r="H154">
        <v>3376</v>
      </c>
      <c r="I154" s="4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7">
        <f>(Table1[[#This Row],[launched_at]]/86400)+25569+(-5/24)</f>
        <v>42783.041666666664</v>
      </c>
      <c r="O154" s="17">
        <f>(Table1[[#This Row],[deadline]]/86400)+25569+(-5/24)</f>
        <v>42790.041666666664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>Table1[[#This Row],[pledged]]/Table1[[#This Row],[goal]]*100</f>
        <v>92.984160506863773</v>
      </c>
      <c r="G155" t="s">
        <v>14</v>
      </c>
      <c r="H155">
        <v>5681</v>
      </c>
      <c r="I155" s="4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7">
        <f>(Table1[[#This Row],[launched_at]]/86400)+25569+(-5/24)</f>
        <v>41201</v>
      </c>
      <c r="O155" s="17">
        <f>(Table1[[#This Row],[deadline]]/86400)+25569+(-5/24)</f>
        <v>41207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>Table1[[#This Row],[pledged]]/Table1[[#This Row],[goal]]*100</f>
        <v>58.756567425569173</v>
      </c>
      <c r="G156" t="s">
        <v>14</v>
      </c>
      <c r="H156">
        <v>1059</v>
      </c>
      <c r="I156" s="4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7">
        <f>(Table1[[#This Row],[launched_at]]/86400)+25569+(-5/24)</f>
        <v>42501.999999999993</v>
      </c>
      <c r="O156" s="17">
        <f>(Table1[[#This Row],[deadline]]/86400)+25569+(-5/24)</f>
        <v>42524.999999999993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ht="31.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>Table1[[#This Row],[pledged]]/Table1[[#This Row],[goal]]*100</f>
        <v>65.022222222222226</v>
      </c>
      <c r="G157" t="s">
        <v>14</v>
      </c>
      <c r="H157">
        <v>1194</v>
      </c>
      <c r="I157" s="4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7">
        <f>(Table1[[#This Row],[launched_at]]/86400)+25569+(-5/24)</f>
        <v>40262</v>
      </c>
      <c r="O157" s="17">
        <f>(Table1[[#This Row],[deadline]]/86400)+25569+(-5/24)</f>
        <v>40277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ht="31.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>Table1[[#This Row],[pledged]]/Table1[[#This Row],[goal]]*100</f>
        <v>73.939560439560438</v>
      </c>
      <c r="G158" t="s">
        <v>74</v>
      </c>
      <c r="H158">
        <v>379</v>
      </c>
      <c r="I158" s="4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7">
        <f>(Table1[[#This Row],[launched_at]]/86400)+25569+(-5/24)</f>
        <v>43742.999999999993</v>
      </c>
      <c r="O158" s="17">
        <f>(Table1[[#This Row],[deadline]]/86400)+25569+(-5/24)</f>
        <v>43766.999999999993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>Table1[[#This Row],[pledged]]/Table1[[#This Row],[goal]]*100</f>
        <v>52.666666666666664</v>
      </c>
      <c r="G159" t="s">
        <v>14</v>
      </c>
      <c r="H159">
        <v>30</v>
      </c>
      <c r="I159" s="4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7">
        <f>(Table1[[#This Row],[launched_at]]/86400)+25569+(-5/24)</f>
        <v>41638.041666666664</v>
      </c>
      <c r="O159" s="17">
        <f>(Table1[[#This Row],[deadline]]/86400)+25569+(-5/24)</f>
        <v>41650.041666666664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ht="31.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>Table1[[#This Row],[pledged]]/Table1[[#This Row],[goal]]*100</f>
        <v>220.95238095238096</v>
      </c>
      <c r="G160" t="s">
        <v>20</v>
      </c>
      <c r="H160">
        <v>41</v>
      </c>
      <c r="I160" s="4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7">
        <f>(Table1[[#This Row],[launched_at]]/86400)+25569+(-5/24)</f>
        <v>42346.041666666664</v>
      </c>
      <c r="O160" s="17">
        <f>(Table1[[#This Row],[deadline]]/86400)+25569+(-5/24)</f>
        <v>42347.041666666664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>Table1[[#This Row],[pledged]]/Table1[[#This Row],[goal]]*100</f>
        <v>100.01150627615063</v>
      </c>
      <c r="G161" t="s">
        <v>20</v>
      </c>
      <c r="H161">
        <v>1821</v>
      </c>
      <c r="I161" s="4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7">
        <f>(Table1[[#This Row],[launched_at]]/86400)+25569+(-5/24)</f>
        <v>43550.999999999993</v>
      </c>
      <c r="O161" s="17">
        <f>(Table1[[#This Row],[deadline]]/86400)+25569+(-5/24)</f>
        <v>43568.999999999993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>Table1[[#This Row],[pledged]]/Table1[[#This Row],[goal]]*100</f>
        <v>162.3125</v>
      </c>
      <c r="G162" t="s">
        <v>20</v>
      </c>
      <c r="H162">
        <v>164</v>
      </c>
      <c r="I162" s="4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7">
        <f>(Table1[[#This Row],[launched_at]]/86400)+25569+(-5/24)</f>
        <v>43581.999999999993</v>
      </c>
      <c r="O162" s="17">
        <f>(Table1[[#This Row],[deadline]]/86400)+25569+(-5/24)</f>
        <v>43597.999999999993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>Table1[[#This Row],[pledged]]/Table1[[#This Row],[goal]]*100</f>
        <v>78.181818181818187</v>
      </c>
      <c r="G163" t="s">
        <v>14</v>
      </c>
      <c r="H163">
        <v>75</v>
      </c>
      <c r="I163" s="4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7">
        <f>(Table1[[#This Row],[launched_at]]/86400)+25569+(-5/24)</f>
        <v>42269.999999999993</v>
      </c>
      <c r="O163" s="17">
        <f>(Table1[[#This Row],[deadline]]/86400)+25569+(-5/24)</f>
        <v>42275.999999999993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>Table1[[#This Row],[pledged]]/Table1[[#This Row],[goal]]*100</f>
        <v>149.73770491803279</v>
      </c>
      <c r="G164" t="s">
        <v>20</v>
      </c>
      <c r="H164">
        <v>157</v>
      </c>
      <c r="I164" s="4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7">
        <f>(Table1[[#This Row],[launched_at]]/86400)+25569+(-5/24)</f>
        <v>43442.041666666664</v>
      </c>
      <c r="O164" s="17">
        <f>(Table1[[#This Row],[deadline]]/86400)+25569+(-5/24)</f>
        <v>43472.041666666664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>Table1[[#This Row],[pledged]]/Table1[[#This Row],[goal]]*100</f>
        <v>253.25714285714284</v>
      </c>
      <c r="G165" t="s">
        <v>20</v>
      </c>
      <c r="H165">
        <v>246</v>
      </c>
      <c r="I165" s="4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7">
        <f>(Table1[[#This Row],[launched_at]]/86400)+25569+(-5/24)</f>
        <v>43027.999999999993</v>
      </c>
      <c r="O165" s="17">
        <f>(Table1[[#This Row],[deadline]]/86400)+25569+(-5/24)</f>
        <v>43077.041666666664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ht="31.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>Table1[[#This Row],[pledged]]/Table1[[#This Row],[goal]]*100</f>
        <v>100.16943521594683</v>
      </c>
      <c r="G166" t="s">
        <v>20</v>
      </c>
      <c r="H166">
        <v>1396</v>
      </c>
      <c r="I166" s="4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7">
        <f>(Table1[[#This Row],[launched_at]]/86400)+25569+(-5/24)</f>
        <v>43015.999999999993</v>
      </c>
      <c r="O166" s="17">
        <f>(Table1[[#This Row],[deadline]]/86400)+25569+(-5/24)</f>
        <v>43016.999999999993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>Table1[[#This Row],[pledged]]/Table1[[#This Row],[goal]]*100</f>
        <v>121.99004424778761</v>
      </c>
      <c r="G167" t="s">
        <v>20</v>
      </c>
      <c r="H167">
        <v>2506</v>
      </c>
      <c r="I167" s="4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7">
        <f>(Table1[[#This Row],[launched_at]]/86400)+25569+(-5/24)</f>
        <v>42947.999999999993</v>
      </c>
      <c r="O167" s="17">
        <f>(Table1[[#This Row],[deadline]]/86400)+25569+(-5/24)</f>
        <v>42979.999999999993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ht="31.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>Table1[[#This Row],[pledged]]/Table1[[#This Row],[goal]]*100</f>
        <v>137.13265306122449</v>
      </c>
      <c r="G168" t="s">
        <v>20</v>
      </c>
      <c r="H168">
        <v>244</v>
      </c>
      <c r="I168" s="4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7">
        <f>(Table1[[#This Row],[launched_at]]/86400)+25569+(-5/24)</f>
        <v>40534.041666666664</v>
      </c>
      <c r="O168" s="17">
        <f>(Table1[[#This Row],[deadline]]/86400)+25569+(-5/24)</f>
        <v>40538.041666666664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>Table1[[#This Row],[pledged]]/Table1[[#This Row],[goal]]*100</f>
        <v>415.53846153846149</v>
      </c>
      <c r="G169" t="s">
        <v>20</v>
      </c>
      <c r="H169">
        <v>146</v>
      </c>
      <c r="I169" s="4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7">
        <f>(Table1[[#This Row],[launched_at]]/86400)+25569+(-5/24)</f>
        <v>41435</v>
      </c>
      <c r="O169" s="17">
        <f>(Table1[[#This Row],[deadline]]/86400)+25569+(-5/24)</f>
        <v>41445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>Table1[[#This Row],[pledged]]/Table1[[#This Row],[goal]]*100</f>
        <v>31.30913348946136</v>
      </c>
      <c r="G170" t="s">
        <v>14</v>
      </c>
      <c r="H170">
        <v>955</v>
      </c>
      <c r="I170" s="4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7">
        <f>(Table1[[#This Row],[launched_at]]/86400)+25569+(-5/24)</f>
        <v>43518.041666666664</v>
      </c>
      <c r="O170" s="17">
        <f>(Table1[[#This Row],[deadline]]/86400)+25569+(-5/24)</f>
        <v>43540.999999999993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>Table1[[#This Row],[pledged]]/Table1[[#This Row],[goal]]*100</f>
        <v>424.08154506437768</v>
      </c>
      <c r="G171" t="s">
        <v>20</v>
      </c>
      <c r="H171">
        <v>1267</v>
      </c>
      <c r="I171" s="4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7">
        <f>(Table1[[#This Row],[launched_at]]/86400)+25569+(-5/24)</f>
        <v>41077</v>
      </c>
      <c r="O171" s="17">
        <f>(Table1[[#This Row],[deadline]]/86400)+25569+(-5/24)</f>
        <v>41105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>Table1[[#This Row],[pledged]]/Table1[[#This Row],[goal]]*100</f>
        <v>2.93886230728336</v>
      </c>
      <c r="G172" t="s">
        <v>14</v>
      </c>
      <c r="H172">
        <v>67</v>
      </c>
      <c r="I172" s="4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7">
        <f>(Table1[[#This Row],[launched_at]]/86400)+25569+(-5/24)</f>
        <v>42949.999999999993</v>
      </c>
      <c r="O172" s="17">
        <f>(Table1[[#This Row],[deadline]]/86400)+25569+(-5/24)</f>
        <v>42956.999999999993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>Table1[[#This Row],[pledged]]/Table1[[#This Row],[goal]]*100</f>
        <v>10.63265306122449</v>
      </c>
      <c r="G173" t="s">
        <v>14</v>
      </c>
      <c r="H173">
        <v>5</v>
      </c>
      <c r="I173" s="4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7">
        <f>(Table1[[#This Row],[launched_at]]/86400)+25569+(-5/24)</f>
        <v>41718</v>
      </c>
      <c r="O173" s="17">
        <f>(Table1[[#This Row],[deadline]]/86400)+25569+(-5/24)</f>
        <v>41740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>Table1[[#This Row],[pledged]]/Table1[[#This Row],[goal]]*100</f>
        <v>82.875</v>
      </c>
      <c r="G174" t="s">
        <v>14</v>
      </c>
      <c r="H174">
        <v>26</v>
      </c>
      <c r="I174" s="4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7">
        <f>(Table1[[#This Row],[launched_at]]/86400)+25569+(-5/24)</f>
        <v>41839</v>
      </c>
      <c r="O174" s="17">
        <f>(Table1[[#This Row],[deadline]]/86400)+25569+(-5/24)</f>
        <v>41854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ht="31.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>Table1[[#This Row],[pledged]]/Table1[[#This Row],[goal]]*100</f>
        <v>163.01447776628748</v>
      </c>
      <c r="G175" t="s">
        <v>20</v>
      </c>
      <c r="H175">
        <v>1561</v>
      </c>
      <c r="I175" s="4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7">
        <f>(Table1[[#This Row],[launched_at]]/86400)+25569+(-5/24)</f>
        <v>41412</v>
      </c>
      <c r="O175" s="17">
        <f>(Table1[[#This Row],[deadline]]/86400)+25569+(-5/24)</f>
        <v>41418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>Table1[[#This Row],[pledged]]/Table1[[#This Row],[goal]]*100</f>
        <v>894.66666666666674</v>
      </c>
      <c r="G176" t="s">
        <v>20</v>
      </c>
      <c r="H176">
        <v>48</v>
      </c>
      <c r="I176" s="4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7">
        <f>(Table1[[#This Row],[launched_at]]/86400)+25569+(-5/24)</f>
        <v>42281.999999999993</v>
      </c>
      <c r="O176" s="17">
        <f>(Table1[[#This Row],[deadline]]/86400)+25569+(-5/24)</f>
        <v>42282.999999999993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>Table1[[#This Row],[pledged]]/Table1[[#This Row],[goal]]*100</f>
        <v>26.191501103752756</v>
      </c>
      <c r="G177" t="s">
        <v>14</v>
      </c>
      <c r="H177">
        <v>1130</v>
      </c>
      <c r="I177" s="4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7">
        <f>(Table1[[#This Row],[launched_at]]/86400)+25569+(-5/24)</f>
        <v>42612.999999999993</v>
      </c>
      <c r="O177" s="17">
        <f>(Table1[[#This Row],[deadline]]/86400)+25569+(-5/24)</f>
        <v>42631.999999999993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>Table1[[#This Row],[pledged]]/Table1[[#This Row],[goal]]*100</f>
        <v>74.834782608695647</v>
      </c>
      <c r="G178" t="s">
        <v>14</v>
      </c>
      <c r="H178">
        <v>782</v>
      </c>
      <c r="I178" s="4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7">
        <f>(Table1[[#This Row],[launched_at]]/86400)+25569+(-5/24)</f>
        <v>42615.999999999993</v>
      </c>
      <c r="O178" s="17">
        <f>(Table1[[#This Row],[deadline]]/86400)+25569+(-5/24)</f>
        <v>42624.999999999993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ht="31.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>Table1[[#This Row],[pledged]]/Table1[[#This Row],[goal]]*100</f>
        <v>416.47680412371136</v>
      </c>
      <c r="G179" t="s">
        <v>20</v>
      </c>
      <c r="H179">
        <v>2739</v>
      </c>
      <c r="I179" s="4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7">
        <f>(Table1[[#This Row],[launched_at]]/86400)+25569+(-5/24)</f>
        <v>40497.041666666664</v>
      </c>
      <c r="O179" s="17">
        <f>(Table1[[#This Row],[deadline]]/86400)+25569+(-5/24)</f>
        <v>40522.041666666664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ht="31.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>Table1[[#This Row],[pledged]]/Table1[[#This Row],[goal]]*100</f>
        <v>96.208333333333329</v>
      </c>
      <c r="G180" t="s">
        <v>14</v>
      </c>
      <c r="H180">
        <v>210</v>
      </c>
      <c r="I180" s="4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7">
        <f>(Table1[[#This Row],[launched_at]]/86400)+25569+(-5/24)</f>
        <v>42998.999999999993</v>
      </c>
      <c r="O180" s="17">
        <f>(Table1[[#This Row],[deadline]]/86400)+25569+(-5/24)</f>
        <v>43007.999999999993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>Table1[[#This Row],[pledged]]/Table1[[#This Row],[goal]]*100</f>
        <v>357.71910112359546</v>
      </c>
      <c r="G181" t="s">
        <v>20</v>
      </c>
      <c r="H181">
        <v>3537</v>
      </c>
      <c r="I181" s="4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7">
        <f>(Table1[[#This Row],[launched_at]]/86400)+25569+(-5/24)</f>
        <v>41350</v>
      </c>
      <c r="O181" s="17">
        <f>(Table1[[#This Row],[deadline]]/86400)+25569+(-5/24)</f>
        <v>41351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>Table1[[#This Row],[pledged]]/Table1[[#This Row],[goal]]*100</f>
        <v>308.45714285714286</v>
      </c>
      <c r="G182" t="s">
        <v>20</v>
      </c>
      <c r="H182">
        <v>2107</v>
      </c>
      <c r="I182" s="4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7">
        <f>(Table1[[#This Row],[launched_at]]/86400)+25569+(-5/24)</f>
        <v>40259</v>
      </c>
      <c r="O182" s="17">
        <f>(Table1[[#This Row],[deadline]]/86400)+25569+(-5/24)</f>
        <v>40264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>Table1[[#This Row],[pledged]]/Table1[[#This Row],[goal]]*100</f>
        <v>61.802325581395344</v>
      </c>
      <c r="G183" t="s">
        <v>14</v>
      </c>
      <c r="H183">
        <v>136</v>
      </c>
      <c r="I183" s="4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7">
        <f>(Table1[[#This Row],[launched_at]]/86400)+25569+(-5/24)</f>
        <v>43011.999999999993</v>
      </c>
      <c r="O183" s="17">
        <f>(Table1[[#This Row],[deadline]]/86400)+25569+(-5/24)</f>
        <v>43029.999999999993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>Table1[[#This Row],[pledged]]/Table1[[#This Row],[goal]]*100</f>
        <v>722.32472324723244</v>
      </c>
      <c r="G184" t="s">
        <v>20</v>
      </c>
      <c r="H184">
        <v>3318</v>
      </c>
      <c r="I184" s="4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7">
        <f>(Table1[[#This Row],[launched_at]]/86400)+25569+(-5/24)</f>
        <v>43630.999999999993</v>
      </c>
      <c r="O184" s="17">
        <f>(Table1[[#This Row],[deadline]]/86400)+25569+(-5/24)</f>
        <v>43646.999999999993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>Table1[[#This Row],[pledged]]/Table1[[#This Row],[goal]]*100</f>
        <v>69.117647058823522</v>
      </c>
      <c r="G185" t="s">
        <v>14</v>
      </c>
      <c r="H185">
        <v>86</v>
      </c>
      <c r="I185" s="4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7">
        <f>(Table1[[#This Row],[launched_at]]/86400)+25569+(-5/24)</f>
        <v>40430</v>
      </c>
      <c r="O185" s="17">
        <f>(Table1[[#This Row],[deadline]]/86400)+25569+(-5/24)</f>
        <v>40443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ht="31.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>Table1[[#This Row],[pledged]]/Table1[[#This Row],[goal]]*100</f>
        <v>293.05555555555554</v>
      </c>
      <c r="G186" t="s">
        <v>20</v>
      </c>
      <c r="H186">
        <v>340</v>
      </c>
      <c r="I186" s="4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7">
        <f>(Table1[[#This Row],[launched_at]]/86400)+25569+(-5/24)</f>
        <v>43587.999999999993</v>
      </c>
      <c r="O186" s="17">
        <f>(Table1[[#This Row],[deadline]]/86400)+25569+(-5/24)</f>
        <v>43588.999999999993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31.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>Table1[[#This Row],[pledged]]/Table1[[#This Row],[goal]]*100</f>
        <v>71.8</v>
      </c>
      <c r="G187" t="s">
        <v>14</v>
      </c>
      <c r="H187">
        <v>19</v>
      </c>
      <c r="I187" s="4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7">
        <f>(Table1[[#This Row],[launched_at]]/86400)+25569+(-5/24)</f>
        <v>43232.999999999993</v>
      </c>
      <c r="O187" s="17">
        <f>(Table1[[#This Row],[deadline]]/86400)+25569+(-5/24)</f>
        <v>43243.999999999993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>Table1[[#This Row],[pledged]]/Table1[[#This Row],[goal]]*100</f>
        <v>31.934684684684683</v>
      </c>
      <c r="G188" t="s">
        <v>14</v>
      </c>
      <c r="H188">
        <v>886</v>
      </c>
      <c r="I188" s="4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7">
        <f>(Table1[[#This Row],[launched_at]]/86400)+25569+(-5/24)</f>
        <v>41782</v>
      </c>
      <c r="O188" s="17">
        <f>(Table1[[#This Row],[deadline]]/86400)+25569+(-5/24)</f>
        <v>41797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>Table1[[#This Row],[pledged]]/Table1[[#This Row],[goal]]*100</f>
        <v>229.87375415282392</v>
      </c>
      <c r="G189" t="s">
        <v>20</v>
      </c>
      <c r="H189">
        <v>1442</v>
      </c>
      <c r="I189" s="4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7">
        <f>(Table1[[#This Row],[launched_at]]/86400)+25569+(-5/24)</f>
        <v>41328.041666666664</v>
      </c>
      <c r="O189" s="17">
        <f>(Table1[[#This Row],[deadline]]/86400)+25569+(-5/24)</f>
        <v>41356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ht="31.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>Table1[[#This Row],[pledged]]/Table1[[#This Row],[goal]]*100</f>
        <v>32.012195121951223</v>
      </c>
      <c r="G190" t="s">
        <v>14</v>
      </c>
      <c r="H190">
        <v>35</v>
      </c>
      <c r="I190" s="4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7">
        <f>(Table1[[#This Row],[launched_at]]/86400)+25569+(-5/24)</f>
        <v>41975.041666666664</v>
      </c>
      <c r="O190" s="17">
        <f>(Table1[[#This Row],[deadline]]/86400)+25569+(-5/24)</f>
        <v>41976.041666666664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ht="31.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>Table1[[#This Row],[pledged]]/Table1[[#This Row],[goal]]*100</f>
        <v>23.525352848928385</v>
      </c>
      <c r="G191" t="s">
        <v>74</v>
      </c>
      <c r="H191">
        <v>441</v>
      </c>
      <c r="I191" s="4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7">
        <f>(Table1[[#This Row],[launched_at]]/86400)+25569+(-5/24)</f>
        <v>42433.041666666664</v>
      </c>
      <c r="O191" s="17">
        <f>(Table1[[#This Row],[deadline]]/86400)+25569+(-5/24)</f>
        <v>42433.041666666664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>Table1[[#This Row],[pledged]]/Table1[[#This Row],[goal]]*100</f>
        <v>68.594594594594597</v>
      </c>
      <c r="G192" t="s">
        <v>14</v>
      </c>
      <c r="H192">
        <v>24</v>
      </c>
      <c r="I192" s="4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7">
        <f>(Table1[[#This Row],[launched_at]]/86400)+25569+(-5/24)</f>
        <v>41429</v>
      </c>
      <c r="O192" s="17">
        <f>(Table1[[#This Row],[deadline]]/86400)+25569+(-5/24)</f>
        <v>41430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ht="31.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>Table1[[#This Row],[pledged]]/Table1[[#This Row],[goal]]*100</f>
        <v>37.952380952380956</v>
      </c>
      <c r="G193" t="s">
        <v>14</v>
      </c>
      <c r="H193">
        <v>86</v>
      </c>
      <c r="I193" s="4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7">
        <f>(Table1[[#This Row],[launched_at]]/86400)+25569+(-5/24)</f>
        <v>43535.999999999993</v>
      </c>
      <c r="O193" s="17">
        <f>(Table1[[#This Row],[deadline]]/86400)+25569+(-5/24)</f>
        <v>43538.999999999993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ht="31.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>Table1[[#This Row],[pledged]]/Table1[[#This Row],[goal]]*100</f>
        <v>19.992957746478872</v>
      </c>
      <c r="G194" t="s">
        <v>14</v>
      </c>
      <c r="H194">
        <v>243</v>
      </c>
      <c r="I194" s="4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7">
        <f>(Table1[[#This Row],[launched_at]]/86400)+25569+(-5/24)</f>
        <v>41817</v>
      </c>
      <c r="O194" s="17">
        <f>(Table1[[#This Row],[deadline]]/86400)+25569+(-5/24)</f>
        <v>41821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>Table1[[#This Row],[pledged]]/Table1[[#This Row],[goal]]*100</f>
        <v>45.636363636363633</v>
      </c>
      <c r="G195" t="s">
        <v>14</v>
      </c>
      <c r="H195">
        <v>65</v>
      </c>
      <c r="I195" s="4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7">
        <f>(Table1[[#This Row],[launched_at]]/86400)+25569+(-5/24)</f>
        <v>43197.999999999993</v>
      </c>
      <c r="O195" s="17">
        <f>(Table1[[#This Row],[deadline]]/86400)+25569+(-5/24)</f>
        <v>43201.999999999993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ht="31.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>Table1[[#This Row],[pledged]]/Table1[[#This Row],[goal]]*100</f>
        <v>122.7605633802817</v>
      </c>
      <c r="G196" t="s">
        <v>20</v>
      </c>
      <c r="H196">
        <v>126</v>
      </c>
      <c r="I196" s="4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7">
        <f>(Table1[[#This Row],[launched_at]]/86400)+25569+(-5/24)</f>
        <v>42260.999999999993</v>
      </c>
      <c r="O196" s="17">
        <f>(Table1[[#This Row],[deadline]]/86400)+25569+(-5/24)</f>
        <v>42276.999999999993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>Table1[[#This Row],[pledged]]/Table1[[#This Row],[goal]]*100</f>
        <v>361.75316455696202</v>
      </c>
      <c r="G197" t="s">
        <v>20</v>
      </c>
      <c r="H197">
        <v>524</v>
      </c>
      <c r="I197" s="4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7">
        <f>(Table1[[#This Row],[launched_at]]/86400)+25569+(-5/24)</f>
        <v>43309.999999999993</v>
      </c>
      <c r="O197" s="17">
        <f>(Table1[[#This Row],[deadline]]/86400)+25569+(-5/24)</f>
        <v>43316.999999999993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ht="31.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>Table1[[#This Row],[pledged]]/Table1[[#This Row],[goal]]*100</f>
        <v>63.146341463414636</v>
      </c>
      <c r="G198" t="s">
        <v>14</v>
      </c>
      <c r="H198">
        <v>100</v>
      </c>
      <c r="I198" s="4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7">
        <f>(Table1[[#This Row],[launched_at]]/86400)+25569+(-5/24)</f>
        <v>42615.999999999993</v>
      </c>
      <c r="O198" s="17">
        <f>(Table1[[#This Row],[deadline]]/86400)+25569+(-5/24)</f>
        <v>42634.999999999993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ht="31.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>Table1[[#This Row],[pledged]]/Table1[[#This Row],[goal]]*100</f>
        <v>298.20475319926874</v>
      </c>
      <c r="G199" t="s">
        <v>20</v>
      </c>
      <c r="H199">
        <v>1989</v>
      </c>
      <c r="I199" s="4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7">
        <f>(Table1[[#This Row],[launched_at]]/86400)+25569+(-5/24)</f>
        <v>42908.999999999993</v>
      </c>
      <c r="O199" s="17">
        <f>(Table1[[#This Row],[deadline]]/86400)+25569+(-5/24)</f>
        <v>42922.999999999993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>Table1[[#This Row],[pledged]]/Table1[[#This Row],[goal]]*100</f>
        <v>9.5585443037974684</v>
      </c>
      <c r="G200" t="s">
        <v>14</v>
      </c>
      <c r="H200">
        <v>168</v>
      </c>
      <c r="I200" s="4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7">
        <f>(Table1[[#This Row],[launched_at]]/86400)+25569+(-5/24)</f>
        <v>40396</v>
      </c>
      <c r="O200" s="17">
        <f>(Table1[[#This Row],[deadline]]/86400)+25569+(-5/24)</f>
        <v>40425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ht="31.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>Table1[[#This Row],[pledged]]/Table1[[#This Row],[goal]]*100</f>
        <v>53.777777777777779</v>
      </c>
      <c r="G201" t="s">
        <v>14</v>
      </c>
      <c r="H201">
        <v>13</v>
      </c>
      <c r="I201" s="4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7">
        <f>(Table1[[#This Row],[launched_at]]/86400)+25569+(-5/24)</f>
        <v>42191.999999999993</v>
      </c>
      <c r="O201" s="17">
        <f>(Table1[[#This Row],[deadline]]/86400)+25569+(-5/24)</f>
        <v>42195.999999999993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>Table1[[#This Row],[pledged]]/Table1[[#This Row],[goal]]*100</f>
        <v>2</v>
      </c>
      <c r="G202" t="s">
        <v>14</v>
      </c>
      <c r="H202">
        <v>1</v>
      </c>
      <c r="I202" s="4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7">
        <f>(Table1[[#This Row],[launched_at]]/86400)+25569+(-5/24)</f>
        <v>40262</v>
      </c>
      <c r="O202" s="17">
        <f>(Table1[[#This Row],[deadline]]/86400)+25569+(-5/24)</f>
        <v>40273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ht="31.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>Table1[[#This Row],[pledged]]/Table1[[#This Row],[goal]]*100</f>
        <v>681.19047619047615</v>
      </c>
      <c r="G203" t="s">
        <v>20</v>
      </c>
      <c r="H203">
        <v>157</v>
      </c>
      <c r="I203" s="4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7">
        <f>(Table1[[#This Row],[launched_at]]/86400)+25569+(-5/24)</f>
        <v>41845</v>
      </c>
      <c r="O203" s="17">
        <f>(Table1[[#This Row],[deadline]]/86400)+25569+(-5/24)</f>
        <v>41863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ht="31.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>Table1[[#This Row],[pledged]]/Table1[[#This Row],[goal]]*100</f>
        <v>78.831325301204828</v>
      </c>
      <c r="G204" t="s">
        <v>74</v>
      </c>
      <c r="H204">
        <v>82</v>
      </c>
      <c r="I204" s="4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7">
        <f>(Table1[[#This Row],[launched_at]]/86400)+25569+(-5/24)</f>
        <v>40818</v>
      </c>
      <c r="O204" s="17">
        <f>(Table1[[#This Row],[deadline]]/86400)+25569+(-5/24)</f>
        <v>40822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>Table1[[#This Row],[pledged]]/Table1[[#This Row],[goal]]*100</f>
        <v>134.40792216817235</v>
      </c>
      <c r="G205" t="s">
        <v>20</v>
      </c>
      <c r="H205">
        <v>4498</v>
      </c>
      <c r="I205" s="4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7">
        <f>(Table1[[#This Row],[launched_at]]/86400)+25569+(-5/24)</f>
        <v>42752.041666666664</v>
      </c>
      <c r="O205" s="17">
        <f>(Table1[[#This Row],[deadline]]/86400)+25569+(-5/24)</f>
        <v>42754.041666666664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>Table1[[#This Row],[pledged]]/Table1[[#This Row],[goal]]*100</f>
        <v>3.3719999999999999</v>
      </c>
      <c r="G206" t="s">
        <v>14</v>
      </c>
      <c r="H206">
        <v>40</v>
      </c>
      <c r="I206" s="4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7">
        <f>(Table1[[#This Row],[launched_at]]/86400)+25569+(-5/24)</f>
        <v>40636</v>
      </c>
      <c r="O206" s="17">
        <f>(Table1[[#This Row],[deadline]]/86400)+25569+(-5/24)</f>
        <v>40646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>Table1[[#This Row],[pledged]]/Table1[[#This Row],[goal]]*100</f>
        <v>431.84615384615387</v>
      </c>
      <c r="G207" t="s">
        <v>20</v>
      </c>
      <c r="H207">
        <v>80</v>
      </c>
      <c r="I207" s="4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7">
        <f>(Table1[[#This Row],[launched_at]]/86400)+25569+(-5/24)</f>
        <v>43389.999999999993</v>
      </c>
      <c r="O207" s="17">
        <f>(Table1[[#This Row],[deadline]]/86400)+25569+(-5/24)</f>
        <v>43401.999999999993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ht="31.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>Table1[[#This Row],[pledged]]/Table1[[#This Row],[goal]]*100</f>
        <v>38.844444444444441</v>
      </c>
      <c r="G208" t="s">
        <v>74</v>
      </c>
      <c r="H208">
        <v>57</v>
      </c>
      <c r="I208" s="4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7">
        <f>(Table1[[#This Row],[launched_at]]/86400)+25569+(-5/24)</f>
        <v>40236.041666666664</v>
      </c>
      <c r="O208" s="17">
        <f>(Table1[[#This Row],[deadline]]/86400)+25569+(-5/24)</f>
        <v>40245.041666666664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>Table1[[#This Row],[pledged]]/Table1[[#This Row],[goal]]*100</f>
        <v>425.7</v>
      </c>
      <c r="G209" t="s">
        <v>20</v>
      </c>
      <c r="H209">
        <v>43</v>
      </c>
      <c r="I209" s="4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7">
        <f>(Table1[[#This Row],[launched_at]]/86400)+25569+(-5/24)</f>
        <v>43339.999999999993</v>
      </c>
      <c r="O209" s="17">
        <f>(Table1[[#This Row],[deadline]]/86400)+25569+(-5/24)</f>
        <v>43359.999999999993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ht="31.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>Table1[[#This Row],[pledged]]/Table1[[#This Row],[goal]]*100</f>
        <v>101.12239715591672</v>
      </c>
      <c r="G210" t="s">
        <v>20</v>
      </c>
      <c r="H210">
        <v>2053</v>
      </c>
      <c r="I210" s="4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7">
        <f>(Table1[[#This Row],[launched_at]]/86400)+25569+(-5/24)</f>
        <v>43048.041666666664</v>
      </c>
      <c r="O210" s="17">
        <f>(Table1[[#This Row],[deadline]]/86400)+25569+(-5/24)</f>
        <v>43072.041666666664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ht="31.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>Table1[[#This Row],[pledged]]/Table1[[#This Row],[goal]]*100</f>
        <v>21.188688946015425</v>
      </c>
      <c r="G211" t="s">
        <v>47</v>
      </c>
      <c r="H211">
        <v>808</v>
      </c>
      <c r="I211" s="4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7">
        <f>(Table1[[#This Row],[launched_at]]/86400)+25569+(-5/24)</f>
        <v>42495.999999999993</v>
      </c>
      <c r="O211" s="17">
        <f>(Table1[[#This Row],[deadline]]/86400)+25569+(-5/24)</f>
        <v>42502.999999999993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>Table1[[#This Row],[pledged]]/Table1[[#This Row],[goal]]*100</f>
        <v>67.425531914893625</v>
      </c>
      <c r="G212" t="s">
        <v>14</v>
      </c>
      <c r="H212">
        <v>226</v>
      </c>
      <c r="I212" s="4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7">
        <f>(Table1[[#This Row],[launched_at]]/86400)+25569+(-5/24)</f>
        <v>42797.041666666664</v>
      </c>
      <c r="O212" s="17">
        <f>(Table1[[#This Row],[deadline]]/86400)+25569+(-5/24)</f>
        <v>42823.999999999993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>Table1[[#This Row],[pledged]]/Table1[[#This Row],[goal]]*100</f>
        <v>94.923371647509583</v>
      </c>
      <c r="G213" t="s">
        <v>14</v>
      </c>
      <c r="H213">
        <v>1625</v>
      </c>
      <c r="I213" s="4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7">
        <f>(Table1[[#This Row],[launched_at]]/86400)+25569+(-5/24)</f>
        <v>41513</v>
      </c>
      <c r="O213" s="17">
        <f>(Table1[[#This Row],[deadline]]/86400)+25569+(-5/24)</f>
        <v>41537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1.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>Table1[[#This Row],[pledged]]/Table1[[#This Row],[goal]]*100</f>
        <v>151.85185185185185</v>
      </c>
      <c r="G214" t="s">
        <v>20</v>
      </c>
      <c r="H214">
        <v>168</v>
      </c>
      <c r="I214" s="4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7">
        <f>(Table1[[#This Row],[launched_at]]/86400)+25569+(-5/24)</f>
        <v>43814.041666666664</v>
      </c>
      <c r="O214" s="17">
        <f>(Table1[[#This Row],[deadline]]/86400)+25569+(-5/24)</f>
        <v>43860.041666666664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>Table1[[#This Row],[pledged]]/Table1[[#This Row],[goal]]*100</f>
        <v>195.16382252559728</v>
      </c>
      <c r="G215" t="s">
        <v>20</v>
      </c>
      <c r="H215">
        <v>4289</v>
      </c>
      <c r="I215" s="4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7">
        <f>(Table1[[#This Row],[launched_at]]/86400)+25569+(-5/24)</f>
        <v>40488</v>
      </c>
      <c r="O215" s="17">
        <f>(Table1[[#This Row],[deadline]]/86400)+25569+(-5/24)</f>
        <v>40496.041666666664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ht="31.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>Table1[[#This Row],[pledged]]/Table1[[#This Row],[goal]]*100</f>
        <v>1023.1428571428571</v>
      </c>
      <c r="G216" t="s">
        <v>20</v>
      </c>
      <c r="H216">
        <v>165</v>
      </c>
      <c r="I216" s="4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7">
        <f>(Table1[[#This Row],[launched_at]]/86400)+25569+(-5/24)</f>
        <v>40409</v>
      </c>
      <c r="O216" s="17">
        <f>(Table1[[#This Row],[deadline]]/86400)+25569+(-5/24)</f>
        <v>40415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>Table1[[#This Row],[pledged]]/Table1[[#This Row],[goal]]*100</f>
        <v>3.841836734693878</v>
      </c>
      <c r="G217" t="s">
        <v>14</v>
      </c>
      <c r="H217">
        <v>143</v>
      </c>
      <c r="I217" s="4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7">
        <f>(Table1[[#This Row],[launched_at]]/86400)+25569+(-5/24)</f>
        <v>43509.041666666664</v>
      </c>
      <c r="O217" s="17">
        <f>(Table1[[#This Row],[deadline]]/86400)+25569+(-5/24)</f>
        <v>43511.041666666664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>Table1[[#This Row],[pledged]]/Table1[[#This Row],[goal]]*100</f>
        <v>155.07066557107643</v>
      </c>
      <c r="G218" t="s">
        <v>20</v>
      </c>
      <c r="H218">
        <v>1815</v>
      </c>
      <c r="I218" s="4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7">
        <f>(Table1[[#This Row],[launched_at]]/86400)+25569+(-5/24)</f>
        <v>40869.041666666664</v>
      </c>
      <c r="O218" s="17">
        <f>(Table1[[#This Row],[deadline]]/86400)+25569+(-5/24)</f>
        <v>40871.041666666664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ht="31.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>Table1[[#This Row],[pledged]]/Table1[[#This Row],[goal]]*100</f>
        <v>44.753477588871718</v>
      </c>
      <c r="G219" t="s">
        <v>14</v>
      </c>
      <c r="H219">
        <v>934</v>
      </c>
      <c r="I219" s="4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7">
        <f>(Table1[[#This Row],[launched_at]]/86400)+25569+(-5/24)</f>
        <v>43582.999999999993</v>
      </c>
      <c r="O219" s="17">
        <f>(Table1[[#This Row],[deadline]]/86400)+25569+(-5/24)</f>
        <v>43591.999999999993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>Table1[[#This Row],[pledged]]/Table1[[#This Row],[goal]]*100</f>
        <v>215.94736842105263</v>
      </c>
      <c r="G220" t="s">
        <v>20</v>
      </c>
      <c r="H220">
        <v>397</v>
      </c>
      <c r="I220" s="4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7">
        <f>(Table1[[#This Row],[launched_at]]/86400)+25569+(-5/24)</f>
        <v>40858.041666666664</v>
      </c>
      <c r="O220" s="17">
        <f>(Table1[[#This Row],[deadline]]/86400)+25569+(-5/24)</f>
        <v>40892.041666666664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ht="31.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>Table1[[#This Row],[pledged]]/Table1[[#This Row],[goal]]*100</f>
        <v>332.12709832134288</v>
      </c>
      <c r="G221" t="s">
        <v>20</v>
      </c>
      <c r="H221">
        <v>1539</v>
      </c>
      <c r="I221" s="4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7">
        <f>(Table1[[#This Row],[launched_at]]/86400)+25569+(-5/24)</f>
        <v>41137</v>
      </c>
      <c r="O221" s="17">
        <f>(Table1[[#This Row],[deadline]]/86400)+25569+(-5/24)</f>
        <v>41149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>Table1[[#This Row],[pledged]]/Table1[[#This Row],[goal]]*100</f>
        <v>8.4430379746835449</v>
      </c>
      <c r="G222" t="s">
        <v>14</v>
      </c>
      <c r="H222">
        <v>17</v>
      </c>
      <c r="I222" s="4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7">
        <f>(Table1[[#This Row],[launched_at]]/86400)+25569+(-5/24)</f>
        <v>40725</v>
      </c>
      <c r="O222" s="17">
        <f>(Table1[[#This Row],[deadline]]/86400)+25569+(-5/24)</f>
        <v>40743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>Table1[[#This Row],[pledged]]/Table1[[#This Row],[goal]]*100</f>
        <v>98.625514403292186</v>
      </c>
      <c r="G223" t="s">
        <v>14</v>
      </c>
      <c r="H223">
        <v>2179</v>
      </c>
      <c r="I223" s="4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7">
        <f>(Table1[[#This Row],[launched_at]]/86400)+25569+(-5/24)</f>
        <v>41081</v>
      </c>
      <c r="O223" s="17">
        <f>(Table1[[#This Row],[deadline]]/86400)+25569+(-5/24)</f>
        <v>41083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>Table1[[#This Row],[pledged]]/Table1[[#This Row],[goal]]*100</f>
        <v>137.97916666666669</v>
      </c>
      <c r="G224" t="s">
        <v>20</v>
      </c>
      <c r="H224">
        <v>138</v>
      </c>
      <c r="I224" s="4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7">
        <f>(Table1[[#This Row],[launched_at]]/86400)+25569+(-5/24)</f>
        <v>41914</v>
      </c>
      <c r="O224" s="17">
        <f>(Table1[[#This Row],[deadline]]/86400)+25569+(-5/24)</f>
        <v>41915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>Table1[[#This Row],[pledged]]/Table1[[#This Row],[goal]]*100</f>
        <v>93.81099656357388</v>
      </c>
      <c r="G225" t="s">
        <v>14</v>
      </c>
      <c r="H225">
        <v>931</v>
      </c>
      <c r="I225" s="4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7">
        <f>(Table1[[#This Row],[launched_at]]/86400)+25569+(-5/24)</f>
        <v>42444.999999999993</v>
      </c>
      <c r="O225" s="17">
        <f>(Table1[[#This Row],[deadline]]/86400)+25569+(-5/24)</f>
        <v>42458.999999999993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>Table1[[#This Row],[pledged]]/Table1[[#This Row],[goal]]*100</f>
        <v>403.63930885529157</v>
      </c>
      <c r="G226" t="s">
        <v>20</v>
      </c>
      <c r="H226">
        <v>3594</v>
      </c>
      <c r="I226" s="4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7">
        <f>(Table1[[#This Row],[launched_at]]/86400)+25569+(-5/24)</f>
        <v>41906</v>
      </c>
      <c r="O226" s="17">
        <f>(Table1[[#This Row],[deadline]]/86400)+25569+(-5/24)</f>
        <v>41951.041666666664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ht="31.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>Table1[[#This Row],[pledged]]/Table1[[#This Row],[goal]]*100</f>
        <v>260.1740412979351</v>
      </c>
      <c r="G227" t="s">
        <v>20</v>
      </c>
      <c r="H227">
        <v>5880</v>
      </c>
      <c r="I227" s="4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7">
        <f>(Table1[[#This Row],[launched_at]]/86400)+25569+(-5/24)</f>
        <v>41762</v>
      </c>
      <c r="O227" s="17">
        <f>(Table1[[#This Row],[deadline]]/86400)+25569+(-5/24)</f>
        <v>41762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>Table1[[#This Row],[pledged]]/Table1[[#This Row],[goal]]*100</f>
        <v>366.63333333333333</v>
      </c>
      <c r="G228" t="s">
        <v>20</v>
      </c>
      <c r="H228">
        <v>112</v>
      </c>
      <c r="I228" s="4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7">
        <f>(Table1[[#This Row],[launched_at]]/86400)+25569+(-5/24)</f>
        <v>40276</v>
      </c>
      <c r="O228" s="17">
        <f>(Table1[[#This Row],[deadline]]/86400)+25569+(-5/24)</f>
        <v>40313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ht="31.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>Table1[[#This Row],[pledged]]/Table1[[#This Row],[goal]]*100</f>
        <v>168.72085385878489</v>
      </c>
      <c r="G229" t="s">
        <v>20</v>
      </c>
      <c r="H229">
        <v>943</v>
      </c>
      <c r="I229" s="4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7">
        <f>(Table1[[#This Row],[launched_at]]/86400)+25569+(-5/24)</f>
        <v>42138.999999999993</v>
      </c>
      <c r="O229" s="17">
        <f>(Table1[[#This Row],[deadline]]/86400)+25569+(-5/24)</f>
        <v>42144.999999999993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>Table1[[#This Row],[pledged]]/Table1[[#This Row],[goal]]*100</f>
        <v>119.90717911530093</v>
      </c>
      <c r="G230" t="s">
        <v>20</v>
      </c>
      <c r="H230">
        <v>2468</v>
      </c>
      <c r="I230" s="4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7">
        <f>(Table1[[#This Row],[launched_at]]/86400)+25569+(-5/24)</f>
        <v>42612.999999999993</v>
      </c>
      <c r="O230" s="17">
        <f>(Table1[[#This Row],[deadline]]/86400)+25569+(-5/24)</f>
        <v>42637.999999999993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ht="31.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>Table1[[#This Row],[pledged]]/Table1[[#This Row],[goal]]*100</f>
        <v>193.68925233644859</v>
      </c>
      <c r="G231" t="s">
        <v>20</v>
      </c>
      <c r="H231">
        <v>2551</v>
      </c>
      <c r="I231" s="4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7">
        <f>(Table1[[#This Row],[launched_at]]/86400)+25569+(-5/24)</f>
        <v>42886.999999999993</v>
      </c>
      <c r="O231" s="17">
        <f>(Table1[[#This Row],[deadline]]/86400)+25569+(-5/24)</f>
        <v>42934.999999999993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>Table1[[#This Row],[pledged]]/Table1[[#This Row],[goal]]*100</f>
        <v>420.16666666666669</v>
      </c>
      <c r="G232" t="s">
        <v>20</v>
      </c>
      <c r="H232">
        <v>101</v>
      </c>
      <c r="I232" s="4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7">
        <f>(Table1[[#This Row],[launched_at]]/86400)+25569+(-5/24)</f>
        <v>43805.041666666664</v>
      </c>
      <c r="O232" s="17">
        <f>(Table1[[#This Row],[deadline]]/86400)+25569+(-5/24)</f>
        <v>43805.041666666664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>Table1[[#This Row],[pledged]]/Table1[[#This Row],[goal]]*100</f>
        <v>76.708333333333329</v>
      </c>
      <c r="G233" t="s">
        <v>74</v>
      </c>
      <c r="H233">
        <v>67</v>
      </c>
      <c r="I233" s="4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7">
        <f>(Table1[[#This Row],[launched_at]]/86400)+25569+(-5/24)</f>
        <v>41415</v>
      </c>
      <c r="O233" s="17">
        <f>(Table1[[#This Row],[deadline]]/86400)+25569+(-5/24)</f>
        <v>41473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>Table1[[#This Row],[pledged]]/Table1[[#This Row],[goal]]*100</f>
        <v>171.26470588235293</v>
      </c>
      <c r="G234" t="s">
        <v>20</v>
      </c>
      <c r="H234">
        <v>92</v>
      </c>
      <c r="I234" s="4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7">
        <f>(Table1[[#This Row],[launched_at]]/86400)+25569+(-5/24)</f>
        <v>42575.999999999993</v>
      </c>
      <c r="O234" s="17">
        <f>(Table1[[#This Row],[deadline]]/86400)+25569+(-5/24)</f>
        <v>42576.999999999993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>Table1[[#This Row],[pledged]]/Table1[[#This Row],[goal]]*100</f>
        <v>157.89473684210526</v>
      </c>
      <c r="G235" t="s">
        <v>20</v>
      </c>
      <c r="H235">
        <v>62</v>
      </c>
      <c r="I235" s="4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7">
        <f>(Table1[[#This Row],[launched_at]]/86400)+25569+(-5/24)</f>
        <v>40706</v>
      </c>
      <c r="O235" s="17">
        <f>(Table1[[#This Row],[deadline]]/86400)+25569+(-5/24)</f>
        <v>40722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ht="31.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>Table1[[#This Row],[pledged]]/Table1[[#This Row],[goal]]*100</f>
        <v>109.08</v>
      </c>
      <c r="G236" t="s">
        <v>20</v>
      </c>
      <c r="H236">
        <v>149</v>
      </c>
      <c r="I236" s="4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7">
        <f>(Table1[[#This Row],[launched_at]]/86400)+25569+(-5/24)</f>
        <v>42968.999999999993</v>
      </c>
      <c r="O236" s="17">
        <f>(Table1[[#This Row],[deadline]]/86400)+25569+(-5/24)</f>
        <v>42975.999999999993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>Table1[[#This Row],[pledged]]/Table1[[#This Row],[goal]]*100</f>
        <v>41.732558139534881</v>
      </c>
      <c r="G237" t="s">
        <v>14</v>
      </c>
      <c r="H237">
        <v>92</v>
      </c>
      <c r="I237" s="4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7">
        <f>(Table1[[#This Row],[launched_at]]/86400)+25569+(-5/24)</f>
        <v>42779.041666666664</v>
      </c>
      <c r="O237" s="17">
        <f>(Table1[[#This Row],[deadline]]/86400)+25569+(-5/24)</f>
        <v>42784.041666666664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ht="31.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>Table1[[#This Row],[pledged]]/Table1[[#This Row],[goal]]*100</f>
        <v>10.944303797468354</v>
      </c>
      <c r="G238" t="s">
        <v>14</v>
      </c>
      <c r="H238">
        <v>57</v>
      </c>
      <c r="I238" s="4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7">
        <f>(Table1[[#This Row],[launched_at]]/86400)+25569+(-5/24)</f>
        <v>43640.999999999993</v>
      </c>
      <c r="O238" s="17">
        <f>(Table1[[#This Row],[deadline]]/86400)+25569+(-5/24)</f>
        <v>43647.999999999993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>Table1[[#This Row],[pledged]]/Table1[[#This Row],[goal]]*100</f>
        <v>159.3763440860215</v>
      </c>
      <c r="G239" t="s">
        <v>20</v>
      </c>
      <c r="H239">
        <v>329</v>
      </c>
      <c r="I239" s="4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7">
        <f>(Table1[[#This Row],[launched_at]]/86400)+25569+(-5/24)</f>
        <v>41754</v>
      </c>
      <c r="O239" s="17">
        <f>(Table1[[#This Row],[deadline]]/86400)+25569+(-5/24)</f>
        <v>41756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>Table1[[#This Row],[pledged]]/Table1[[#This Row],[goal]]*100</f>
        <v>422.41666666666669</v>
      </c>
      <c r="G240" t="s">
        <v>20</v>
      </c>
      <c r="H240">
        <v>97</v>
      </c>
      <c r="I240" s="4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7">
        <f>(Table1[[#This Row],[launched_at]]/86400)+25569+(-5/24)</f>
        <v>43083.041666666664</v>
      </c>
      <c r="O240" s="17">
        <f>(Table1[[#This Row],[deadline]]/86400)+25569+(-5/24)</f>
        <v>43108.041666666664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1.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>Table1[[#This Row],[pledged]]/Table1[[#This Row],[goal]]*100</f>
        <v>97.71875</v>
      </c>
      <c r="G241" t="s">
        <v>14</v>
      </c>
      <c r="H241">
        <v>41</v>
      </c>
      <c r="I241" s="4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7">
        <f>(Table1[[#This Row],[launched_at]]/86400)+25569+(-5/24)</f>
        <v>42244.999999999993</v>
      </c>
      <c r="O241" s="17">
        <f>(Table1[[#This Row],[deadline]]/86400)+25569+(-5/24)</f>
        <v>42248.999999999993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ht="31.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>Table1[[#This Row],[pledged]]/Table1[[#This Row],[goal]]*100</f>
        <v>418.78911564625849</v>
      </c>
      <c r="G242" t="s">
        <v>20</v>
      </c>
      <c r="H242">
        <v>1784</v>
      </c>
      <c r="I242" s="4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7">
        <f>(Table1[[#This Row],[launched_at]]/86400)+25569+(-5/24)</f>
        <v>40396</v>
      </c>
      <c r="O242" s="17">
        <f>(Table1[[#This Row],[deadline]]/86400)+25569+(-5/24)</f>
        <v>40397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ht="31.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>Table1[[#This Row],[pledged]]/Table1[[#This Row],[goal]]*100</f>
        <v>101.91632047477745</v>
      </c>
      <c r="G243" t="s">
        <v>20</v>
      </c>
      <c r="H243">
        <v>1684</v>
      </c>
      <c r="I243" s="4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7">
        <f>(Table1[[#This Row],[launched_at]]/86400)+25569+(-5/24)</f>
        <v>41742</v>
      </c>
      <c r="O243" s="17">
        <f>(Table1[[#This Row],[deadline]]/86400)+25569+(-5/24)</f>
        <v>41752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>Table1[[#This Row],[pledged]]/Table1[[#This Row],[goal]]*100</f>
        <v>127.72619047619047</v>
      </c>
      <c r="G244" t="s">
        <v>20</v>
      </c>
      <c r="H244">
        <v>250</v>
      </c>
      <c r="I244" s="4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7">
        <f>(Table1[[#This Row],[launched_at]]/86400)+25569+(-5/24)</f>
        <v>42864.999999999993</v>
      </c>
      <c r="O244" s="17">
        <f>(Table1[[#This Row],[deadline]]/86400)+25569+(-5/24)</f>
        <v>42874.999999999993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>Table1[[#This Row],[pledged]]/Table1[[#This Row],[goal]]*100</f>
        <v>445.21739130434781</v>
      </c>
      <c r="G245" t="s">
        <v>20</v>
      </c>
      <c r="H245">
        <v>238</v>
      </c>
      <c r="I245" s="4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7">
        <f>(Table1[[#This Row],[launched_at]]/86400)+25569+(-5/24)</f>
        <v>43163.041666666664</v>
      </c>
      <c r="O245" s="17">
        <f>(Table1[[#This Row],[deadline]]/86400)+25569+(-5/24)</f>
        <v>43166.041666666664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>Table1[[#This Row],[pledged]]/Table1[[#This Row],[goal]]*100</f>
        <v>569.71428571428578</v>
      </c>
      <c r="G246" t="s">
        <v>20</v>
      </c>
      <c r="H246">
        <v>53</v>
      </c>
      <c r="I246" s="4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7">
        <f>(Table1[[#This Row],[launched_at]]/86400)+25569+(-5/24)</f>
        <v>41834</v>
      </c>
      <c r="O246" s="17">
        <f>(Table1[[#This Row],[deadline]]/86400)+25569+(-5/24)</f>
        <v>41886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ht="31.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>Table1[[#This Row],[pledged]]/Table1[[#This Row],[goal]]*100</f>
        <v>509.34482758620686</v>
      </c>
      <c r="G247" t="s">
        <v>20</v>
      </c>
      <c r="H247">
        <v>214</v>
      </c>
      <c r="I247" s="4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7">
        <f>(Table1[[#This Row],[launched_at]]/86400)+25569+(-5/24)</f>
        <v>41736</v>
      </c>
      <c r="O247" s="17">
        <f>(Table1[[#This Row],[deadline]]/86400)+25569+(-5/24)</f>
        <v>41737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ht="31.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>Table1[[#This Row],[pledged]]/Table1[[#This Row],[goal]]*100</f>
        <v>325.5333333333333</v>
      </c>
      <c r="G248" t="s">
        <v>20</v>
      </c>
      <c r="H248">
        <v>222</v>
      </c>
      <c r="I248" s="4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7">
        <f>(Table1[[#This Row],[launched_at]]/86400)+25569+(-5/24)</f>
        <v>41491</v>
      </c>
      <c r="O248" s="17">
        <f>(Table1[[#This Row],[deadline]]/86400)+25569+(-5/24)</f>
        <v>41495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ht="31.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>Table1[[#This Row],[pledged]]/Table1[[#This Row],[goal]]*100</f>
        <v>932.61616161616166</v>
      </c>
      <c r="G249" t="s">
        <v>20</v>
      </c>
      <c r="H249">
        <v>1884</v>
      </c>
      <c r="I249" s="4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7">
        <f>(Table1[[#This Row],[launched_at]]/86400)+25569+(-5/24)</f>
        <v>42726.041666666664</v>
      </c>
      <c r="O249" s="17">
        <f>(Table1[[#This Row],[deadline]]/86400)+25569+(-5/24)</f>
        <v>42741.041666666664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ht="31.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>Table1[[#This Row],[pledged]]/Table1[[#This Row],[goal]]*100</f>
        <v>211.33870967741933</v>
      </c>
      <c r="G250" t="s">
        <v>20</v>
      </c>
      <c r="H250">
        <v>218</v>
      </c>
      <c r="I250" s="4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7">
        <f>(Table1[[#This Row],[launched_at]]/86400)+25569+(-5/24)</f>
        <v>42004.041666666664</v>
      </c>
      <c r="O250" s="17">
        <f>(Table1[[#This Row],[deadline]]/86400)+25569+(-5/24)</f>
        <v>42009.041666666664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>Table1[[#This Row],[pledged]]/Table1[[#This Row],[goal]]*100</f>
        <v>273.32520325203251</v>
      </c>
      <c r="G251" t="s">
        <v>20</v>
      </c>
      <c r="H251">
        <v>6465</v>
      </c>
      <c r="I251" s="4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7">
        <f>(Table1[[#This Row],[launched_at]]/86400)+25569+(-5/24)</f>
        <v>42006.041666666664</v>
      </c>
      <c r="O251" s="17">
        <f>(Table1[[#This Row],[deadline]]/86400)+25569+(-5/24)</f>
        <v>42013.041666666664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ht="31.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>Table1[[#This Row],[pledged]]/Table1[[#This Row],[goal]]*100</f>
        <v>3</v>
      </c>
      <c r="G252" t="s">
        <v>14</v>
      </c>
      <c r="H252">
        <v>1</v>
      </c>
      <c r="I252" s="4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7">
        <f>(Table1[[#This Row],[launched_at]]/86400)+25569+(-5/24)</f>
        <v>40203.041666666664</v>
      </c>
      <c r="O252" s="17">
        <f>(Table1[[#This Row],[deadline]]/86400)+25569+(-5/24)</f>
        <v>40238.041666666664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>Table1[[#This Row],[pledged]]/Table1[[#This Row],[goal]]*100</f>
        <v>54.084507042253513</v>
      </c>
      <c r="G253" t="s">
        <v>14</v>
      </c>
      <c r="H253">
        <v>101</v>
      </c>
      <c r="I253" s="4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7">
        <f>(Table1[[#This Row],[launched_at]]/86400)+25569+(-5/24)</f>
        <v>41252.041666666664</v>
      </c>
      <c r="O253" s="17">
        <f>(Table1[[#This Row],[deadline]]/86400)+25569+(-5/24)</f>
        <v>41254.041666666664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>Table1[[#This Row],[pledged]]/Table1[[#This Row],[goal]]*100</f>
        <v>626.29999999999995</v>
      </c>
      <c r="G254" t="s">
        <v>20</v>
      </c>
      <c r="H254">
        <v>59</v>
      </c>
      <c r="I254" s="4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7">
        <f>(Table1[[#This Row],[launched_at]]/86400)+25569+(-5/24)</f>
        <v>41572</v>
      </c>
      <c r="O254" s="17">
        <f>(Table1[[#This Row],[deadline]]/86400)+25569+(-5/24)</f>
        <v>41577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ht="31.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>Table1[[#This Row],[pledged]]/Table1[[#This Row],[goal]]*100</f>
        <v>89.021399176954731</v>
      </c>
      <c r="G255" t="s">
        <v>14</v>
      </c>
      <c r="H255">
        <v>1335</v>
      </c>
      <c r="I255" s="4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7">
        <f>(Table1[[#This Row],[launched_at]]/86400)+25569+(-5/24)</f>
        <v>40641</v>
      </c>
      <c r="O255" s="17">
        <f>(Table1[[#This Row],[deadline]]/86400)+25569+(-5/24)</f>
        <v>40653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>Table1[[#This Row],[pledged]]/Table1[[#This Row],[goal]]*100</f>
        <v>184.89130434782609</v>
      </c>
      <c r="G256" t="s">
        <v>20</v>
      </c>
      <c r="H256">
        <v>88</v>
      </c>
      <c r="I256" s="4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7">
        <f>(Table1[[#This Row],[launched_at]]/86400)+25569+(-5/24)</f>
        <v>42787.041666666664</v>
      </c>
      <c r="O256" s="17">
        <f>(Table1[[#This Row],[deadline]]/86400)+25569+(-5/24)</f>
        <v>42789.041666666664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>Table1[[#This Row],[pledged]]/Table1[[#This Row],[goal]]*100</f>
        <v>120.16770186335404</v>
      </c>
      <c r="G257" t="s">
        <v>20</v>
      </c>
      <c r="H257">
        <v>1697</v>
      </c>
      <c r="I257" s="4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7">
        <f>(Table1[[#This Row],[launched_at]]/86400)+25569+(-5/24)</f>
        <v>40590.041666666664</v>
      </c>
      <c r="O257" s="17">
        <f>(Table1[[#This Row],[deadline]]/86400)+25569+(-5/24)</f>
        <v>40595.041666666664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>Table1[[#This Row],[pledged]]/Table1[[#This Row],[goal]]*100</f>
        <v>23.390243902439025</v>
      </c>
      <c r="G258" t="s">
        <v>14</v>
      </c>
      <c r="H258">
        <v>15</v>
      </c>
      <c r="I258" s="4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7">
        <f>(Table1[[#This Row],[launched_at]]/86400)+25569+(-5/24)</f>
        <v>42393.041666666664</v>
      </c>
      <c r="O258" s="17">
        <f>(Table1[[#This Row],[deadline]]/86400)+25569+(-5/24)</f>
        <v>42430.041666666664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>Table1[[#This Row],[pledged]]/Table1[[#This Row],[goal]]*100</f>
        <v>146</v>
      </c>
      <c r="G259" t="s">
        <v>20</v>
      </c>
      <c r="H259">
        <v>92</v>
      </c>
      <c r="I259" s="4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7">
        <f>(Table1[[#This Row],[launched_at]]/86400)+25569+(-5/24)</f>
        <v>41338.041666666664</v>
      </c>
      <c r="O259" s="17">
        <f>(Table1[[#This Row],[deadline]]/86400)+25569+(-5/24)</f>
        <v>41352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>Table1[[#This Row],[pledged]]/Table1[[#This Row],[goal]]*100</f>
        <v>268.48</v>
      </c>
      <c r="G260" t="s">
        <v>20</v>
      </c>
      <c r="H260">
        <v>186</v>
      </c>
      <c r="I260" s="4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7">
        <f>(Table1[[#This Row],[launched_at]]/86400)+25569+(-5/24)</f>
        <v>42712.041666666664</v>
      </c>
      <c r="O260" s="17">
        <f>(Table1[[#This Row],[deadline]]/86400)+25569+(-5/24)</f>
        <v>42732.041666666664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>Table1[[#This Row],[pledged]]/Table1[[#This Row],[goal]]*100</f>
        <v>597.5</v>
      </c>
      <c r="G261" t="s">
        <v>20</v>
      </c>
      <c r="H261">
        <v>138</v>
      </c>
      <c r="I261" s="4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7">
        <f>(Table1[[#This Row],[launched_at]]/86400)+25569+(-5/24)</f>
        <v>41251.041666666664</v>
      </c>
      <c r="O261" s="17">
        <f>(Table1[[#This Row],[deadline]]/86400)+25569+(-5/24)</f>
        <v>41270.041666666664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>Table1[[#This Row],[pledged]]/Table1[[#This Row],[goal]]*100</f>
        <v>157.69841269841268</v>
      </c>
      <c r="G262" t="s">
        <v>20</v>
      </c>
      <c r="H262">
        <v>261</v>
      </c>
      <c r="I262" s="4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7">
        <f>(Table1[[#This Row],[launched_at]]/86400)+25569+(-5/24)</f>
        <v>41180</v>
      </c>
      <c r="O262" s="17">
        <f>(Table1[[#This Row],[deadline]]/86400)+25569+(-5/24)</f>
        <v>41192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>Table1[[#This Row],[pledged]]/Table1[[#This Row],[goal]]*100</f>
        <v>31.201660735468568</v>
      </c>
      <c r="G263" t="s">
        <v>14</v>
      </c>
      <c r="H263">
        <v>454</v>
      </c>
      <c r="I263" s="4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7">
        <f>(Table1[[#This Row],[launched_at]]/86400)+25569+(-5/24)</f>
        <v>40415</v>
      </c>
      <c r="O263" s="17">
        <f>(Table1[[#This Row],[deadline]]/86400)+25569+(-5/24)</f>
        <v>40419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>Table1[[#This Row],[pledged]]/Table1[[#This Row],[goal]]*100</f>
        <v>313.41176470588238</v>
      </c>
      <c r="G264" t="s">
        <v>20</v>
      </c>
      <c r="H264">
        <v>107</v>
      </c>
      <c r="I264" s="4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7">
        <f>(Table1[[#This Row],[launched_at]]/86400)+25569+(-5/24)</f>
        <v>40638</v>
      </c>
      <c r="O264" s="17">
        <f>(Table1[[#This Row],[deadline]]/86400)+25569+(-5/24)</f>
        <v>40664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>Table1[[#This Row],[pledged]]/Table1[[#This Row],[goal]]*100</f>
        <v>370.89655172413791</v>
      </c>
      <c r="G265" t="s">
        <v>20</v>
      </c>
      <c r="H265">
        <v>199</v>
      </c>
      <c r="I265" s="4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7">
        <f>(Table1[[#This Row],[launched_at]]/86400)+25569+(-5/24)</f>
        <v>40187.041666666664</v>
      </c>
      <c r="O265" s="17">
        <f>(Table1[[#This Row],[deadline]]/86400)+25569+(-5/24)</f>
        <v>40187.041666666664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>Table1[[#This Row],[pledged]]/Table1[[#This Row],[goal]]*100</f>
        <v>362.66447368421052</v>
      </c>
      <c r="G266" t="s">
        <v>20</v>
      </c>
      <c r="H266">
        <v>5512</v>
      </c>
      <c r="I266" s="4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7">
        <f>(Table1[[#This Row],[launched_at]]/86400)+25569+(-5/24)</f>
        <v>41317.041666666664</v>
      </c>
      <c r="O266" s="17">
        <f>(Table1[[#This Row],[deadline]]/86400)+25569+(-5/24)</f>
        <v>41333.041666666664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ht="31.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>Table1[[#This Row],[pledged]]/Table1[[#This Row],[goal]]*100</f>
        <v>123.08163265306122</v>
      </c>
      <c r="G267" t="s">
        <v>20</v>
      </c>
      <c r="H267">
        <v>86</v>
      </c>
      <c r="I267" s="4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7">
        <f>(Table1[[#This Row],[launched_at]]/86400)+25569+(-5/24)</f>
        <v>42372.041666666664</v>
      </c>
      <c r="O267" s="17">
        <f>(Table1[[#This Row],[deadline]]/86400)+25569+(-5/24)</f>
        <v>42416.041666666664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>Table1[[#This Row],[pledged]]/Table1[[#This Row],[goal]]*100</f>
        <v>76.766756032171585</v>
      </c>
      <c r="G268" t="s">
        <v>14</v>
      </c>
      <c r="H268">
        <v>3182</v>
      </c>
      <c r="I268" s="4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7">
        <f>(Table1[[#This Row],[launched_at]]/86400)+25569+(-5/24)</f>
        <v>41950.041666666664</v>
      </c>
      <c r="O268" s="17">
        <f>(Table1[[#This Row],[deadline]]/86400)+25569+(-5/24)</f>
        <v>41983.041666666664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>Table1[[#This Row],[pledged]]/Table1[[#This Row],[goal]]*100</f>
        <v>233.62012987012989</v>
      </c>
      <c r="G269" t="s">
        <v>20</v>
      </c>
      <c r="H269">
        <v>2768</v>
      </c>
      <c r="I269" s="4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7">
        <f>(Table1[[#This Row],[launched_at]]/86400)+25569+(-5/24)</f>
        <v>41206</v>
      </c>
      <c r="O269" s="17">
        <f>(Table1[[#This Row],[deadline]]/86400)+25569+(-5/24)</f>
        <v>41222.041666666664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>Table1[[#This Row],[pledged]]/Table1[[#This Row],[goal]]*100</f>
        <v>180.53333333333333</v>
      </c>
      <c r="G270" t="s">
        <v>20</v>
      </c>
      <c r="H270">
        <v>48</v>
      </c>
      <c r="I270" s="4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7">
        <f>(Table1[[#This Row],[launched_at]]/86400)+25569+(-5/24)</f>
        <v>41186</v>
      </c>
      <c r="O270" s="17">
        <f>(Table1[[#This Row],[deadline]]/86400)+25569+(-5/24)</f>
        <v>41232.041666666664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ht="31.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>Table1[[#This Row],[pledged]]/Table1[[#This Row],[goal]]*100</f>
        <v>252.62857142857143</v>
      </c>
      <c r="G271" t="s">
        <v>20</v>
      </c>
      <c r="H271">
        <v>87</v>
      </c>
      <c r="I271" s="4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7">
        <f>(Table1[[#This Row],[launched_at]]/86400)+25569+(-5/24)</f>
        <v>43496.041666666664</v>
      </c>
      <c r="O271" s="17">
        <f>(Table1[[#This Row],[deadline]]/86400)+25569+(-5/24)</f>
        <v>43517.041666666664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ht="31.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>Table1[[#This Row],[pledged]]/Table1[[#This Row],[goal]]*100</f>
        <v>27.176538240368025</v>
      </c>
      <c r="G272" t="s">
        <v>74</v>
      </c>
      <c r="H272">
        <v>1890</v>
      </c>
      <c r="I272" s="4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7">
        <f>(Table1[[#This Row],[launched_at]]/86400)+25569+(-5/24)</f>
        <v>40514.041666666664</v>
      </c>
      <c r="O272" s="17">
        <f>(Table1[[#This Row],[deadline]]/86400)+25569+(-5/24)</f>
        <v>40516.041666666664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>Table1[[#This Row],[pledged]]/Table1[[#This Row],[goal]]*100</f>
        <v>1.2706571242680547</v>
      </c>
      <c r="G273" t="s">
        <v>47</v>
      </c>
      <c r="H273">
        <v>61</v>
      </c>
      <c r="I273" s="4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7">
        <f>(Table1[[#This Row],[launched_at]]/86400)+25569+(-5/24)</f>
        <v>42345.041666666664</v>
      </c>
      <c r="O273" s="17">
        <f>(Table1[[#This Row],[deadline]]/86400)+25569+(-5/24)</f>
        <v>42376.041666666664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>Table1[[#This Row],[pledged]]/Table1[[#This Row],[goal]]*100</f>
        <v>304.0097847358121</v>
      </c>
      <c r="G274" t="s">
        <v>20</v>
      </c>
      <c r="H274">
        <v>1894</v>
      </c>
      <c r="I274" s="4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7">
        <f>(Table1[[#This Row],[launched_at]]/86400)+25569+(-5/24)</f>
        <v>43655.999999999993</v>
      </c>
      <c r="O274" s="17">
        <f>(Table1[[#This Row],[deadline]]/86400)+25569+(-5/24)</f>
        <v>43680.999999999993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>Table1[[#This Row],[pledged]]/Table1[[#This Row],[goal]]*100</f>
        <v>137.23076923076923</v>
      </c>
      <c r="G275" t="s">
        <v>20</v>
      </c>
      <c r="H275">
        <v>282</v>
      </c>
      <c r="I275" s="4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7">
        <f>(Table1[[#This Row],[launched_at]]/86400)+25569+(-5/24)</f>
        <v>42994.999999999993</v>
      </c>
      <c r="O275" s="17">
        <f>(Table1[[#This Row],[deadline]]/86400)+25569+(-5/24)</f>
        <v>42997.999999999993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>Table1[[#This Row],[pledged]]/Table1[[#This Row],[goal]]*100</f>
        <v>32.208333333333336</v>
      </c>
      <c r="G276" t="s">
        <v>14</v>
      </c>
      <c r="H276">
        <v>15</v>
      </c>
      <c r="I276" s="4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7">
        <f>(Table1[[#This Row],[launched_at]]/86400)+25569+(-5/24)</f>
        <v>43045.041666666664</v>
      </c>
      <c r="O276" s="17">
        <f>(Table1[[#This Row],[deadline]]/86400)+25569+(-5/24)</f>
        <v>43050.041666666664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>Table1[[#This Row],[pledged]]/Table1[[#This Row],[goal]]*100</f>
        <v>241.51282051282053</v>
      </c>
      <c r="G277" t="s">
        <v>20</v>
      </c>
      <c r="H277">
        <v>116</v>
      </c>
      <c r="I277" s="4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7">
        <f>(Table1[[#This Row],[launched_at]]/86400)+25569+(-5/24)</f>
        <v>43560.999999999993</v>
      </c>
      <c r="O277" s="17">
        <f>(Table1[[#This Row],[deadline]]/86400)+25569+(-5/24)</f>
        <v>43568.999999999993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>Table1[[#This Row],[pledged]]/Table1[[#This Row],[goal]]*100</f>
        <v>96.8</v>
      </c>
      <c r="G278" t="s">
        <v>14</v>
      </c>
      <c r="H278">
        <v>133</v>
      </c>
      <c r="I278" s="4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7">
        <f>(Table1[[#This Row],[launched_at]]/86400)+25569+(-5/24)</f>
        <v>41018</v>
      </c>
      <c r="O278" s="17">
        <f>(Table1[[#This Row],[deadline]]/86400)+25569+(-5/24)</f>
        <v>41023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>Table1[[#This Row],[pledged]]/Table1[[#This Row],[goal]]*100</f>
        <v>1066.4285714285716</v>
      </c>
      <c r="G279" t="s">
        <v>20</v>
      </c>
      <c r="H279">
        <v>83</v>
      </c>
      <c r="I279" s="4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7">
        <f>(Table1[[#This Row],[launched_at]]/86400)+25569+(-5/24)</f>
        <v>40378</v>
      </c>
      <c r="O279" s="17">
        <f>(Table1[[#This Row],[deadline]]/86400)+25569+(-5/24)</f>
        <v>40380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ht="31.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>Table1[[#This Row],[pledged]]/Table1[[#This Row],[goal]]*100</f>
        <v>325.88888888888891</v>
      </c>
      <c r="G280" t="s">
        <v>20</v>
      </c>
      <c r="H280">
        <v>91</v>
      </c>
      <c r="I280" s="4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7">
        <f>(Table1[[#This Row],[launched_at]]/86400)+25569+(-5/24)</f>
        <v>41239.041666666664</v>
      </c>
      <c r="O280" s="17">
        <f>(Table1[[#This Row],[deadline]]/86400)+25569+(-5/24)</f>
        <v>41264.041666666664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ht="31.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>Table1[[#This Row],[pledged]]/Table1[[#This Row],[goal]]*100</f>
        <v>170.70000000000002</v>
      </c>
      <c r="G281" t="s">
        <v>20</v>
      </c>
      <c r="H281">
        <v>546</v>
      </c>
      <c r="I281" s="4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7">
        <f>(Table1[[#This Row],[launched_at]]/86400)+25569+(-5/24)</f>
        <v>43345.999999999993</v>
      </c>
      <c r="O281" s="17">
        <f>(Table1[[#This Row],[deadline]]/86400)+25569+(-5/24)</f>
        <v>43348.999999999993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>Table1[[#This Row],[pledged]]/Table1[[#This Row],[goal]]*100</f>
        <v>581.44000000000005</v>
      </c>
      <c r="G282" t="s">
        <v>20</v>
      </c>
      <c r="H282">
        <v>393</v>
      </c>
      <c r="I282" s="4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7">
        <f>(Table1[[#This Row],[launched_at]]/86400)+25569+(-5/24)</f>
        <v>43060.041666666664</v>
      </c>
      <c r="O282" s="17">
        <f>(Table1[[#This Row],[deadline]]/86400)+25569+(-5/24)</f>
        <v>43066.041666666664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ht="31.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>Table1[[#This Row],[pledged]]/Table1[[#This Row],[goal]]*100</f>
        <v>91.520972644376897</v>
      </c>
      <c r="G283" t="s">
        <v>14</v>
      </c>
      <c r="H283">
        <v>2062</v>
      </c>
      <c r="I283" s="4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7">
        <f>(Table1[[#This Row],[launched_at]]/86400)+25569+(-5/24)</f>
        <v>40979.041666666664</v>
      </c>
      <c r="O283" s="17">
        <f>(Table1[[#This Row],[deadline]]/86400)+25569+(-5/24)</f>
        <v>41000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>Table1[[#This Row],[pledged]]/Table1[[#This Row],[goal]]*100</f>
        <v>108.04761904761904</v>
      </c>
      <c r="G284" t="s">
        <v>20</v>
      </c>
      <c r="H284">
        <v>133</v>
      </c>
      <c r="I284" s="4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7">
        <f>(Table1[[#This Row],[launched_at]]/86400)+25569+(-5/24)</f>
        <v>42701.041666666664</v>
      </c>
      <c r="O284" s="17">
        <f>(Table1[[#This Row],[deadline]]/86400)+25569+(-5/24)</f>
        <v>42707.041666666664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>Table1[[#This Row],[pledged]]/Table1[[#This Row],[goal]]*100</f>
        <v>18.728395061728396</v>
      </c>
      <c r="G285" t="s">
        <v>14</v>
      </c>
      <c r="H285">
        <v>29</v>
      </c>
      <c r="I285" s="4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7">
        <f>(Table1[[#This Row],[launched_at]]/86400)+25569+(-5/24)</f>
        <v>42519.999999999993</v>
      </c>
      <c r="O285" s="17">
        <f>(Table1[[#This Row],[deadline]]/86400)+25569+(-5/24)</f>
        <v>42524.999999999993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ht="31.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>Table1[[#This Row],[pledged]]/Table1[[#This Row],[goal]]*100</f>
        <v>83.193877551020407</v>
      </c>
      <c r="G286" t="s">
        <v>14</v>
      </c>
      <c r="H286">
        <v>132</v>
      </c>
      <c r="I286" s="4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7">
        <f>(Table1[[#This Row],[launched_at]]/86400)+25569+(-5/24)</f>
        <v>41030</v>
      </c>
      <c r="O286" s="17">
        <f>(Table1[[#This Row],[deadline]]/86400)+25569+(-5/24)</f>
        <v>41035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>Table1[[#This Row],[pledged]]/Table1[[#This Row],[goal]]*100</f>
        <v>706.33333333333337</v>
      </c>
      <c r="G287" t="s">
        <v>20</v>
      </c>
      <c r="H287">
        <v>254</v>
      </c>
      <c r="I287" s="4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7">
        <f>(Table1[[#This Row],[launched_at]]/86400)+25569+(-5/24)</f>
        <v>42622.999999999993</v>
      </c>
      <c r="O287" s="17">
        <f>(Table1[[#This Row],[deadline]]/86400)+25569+(-5/24)</f>
        <v>42660.999999999993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>Table1[[#This Row],[pledged]]/Table1[[#This Row],[goal]]*100</f>
        <v>17.446030330062445</v>
      </c>
      <c r="G288" t="s">
        <v>74</v>
      </c>
      <c r="H288">
        <v>184</v>
      </c>
      <c r="I288" s="4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7">
        <f>(Table1[[#This Row],[launched_at]]/86400)+25569+(-5/24)</f>
        <v>42697.041666666664</v>
      </c>
      <c r="O288" s="17">
        <f>(Table1[[#This Row],[deadline]]/86400)+25569+(-5/24)</f>
        <v>42704.041666666664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ht="31.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>Table1[[#This Row],[pledged]]/Table1[[#This Row],[goal]]*100</f>
        <v>209.73015873015873</v>
      </c>
      <c r="G289" t="s">
        <v>20</v>
      </c>
      <c r="H289">
        <v>176</v>
      </c>
      <c r="I289" s="4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7">
        <f>(Table1[[#This Row],[launched_at]]/86400)+25569+(-5/24)</f>
        <v>42121.999999999993</v>
      </c>
      <c r="O289" s="17">
        <f>(Table1[[#This Row],[deadline]]/86400)+25569+(-5/24)</f>
        <v>42121.999999999993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>Table1[[#This Row],[pledged]]/Table1[[#This Row],[goal]]*100</f>
        <v>97.785714285714292</v>
      </c>
      <c r="G290" t="s">
        <v>14</v>
      </c>
      <c r="H290">
        <v>137</v>
      </c>
      <c r="I290" s="4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7">
        <f>(Table1[[#This Row],[launched_at]]/86400)+25569+(-5/24)</f>
        <v>40982</v>
      </c>
      <c r="O290" s="17">
        <f>(Table1[[#This Row],[deadline]]/86400)+25569+(-5/24)</f>
        <v>40983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ht="31.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>Table1[[#This Row],[pledged]]/Table1[[#This Row],[goal]]*100</f>
        <v>1684.25</v>
      </c>
      <c r="G291" t="s">
        <v>20</v>
      </c>
      <c r="H291">
        <v>337</v>
      </c>
      <c r="I291" s="4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7">
        <f>(Table1[[#This Row],[launched_at]]/86400)+25569+(-5/24)</f>
        <v>42218.999999999993</v>
      </c>
      <c r="O291" s="17">
        <f>(Table1[[#This Row],[deadline]]/86400)+25569+(-5/24)</f>
        <v>42221.999999999993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ht="31.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>Table1[[#This Row],[pledged]]/Table1[[#This Row],[goal]]*100</f>
        <v>54.402135231316727</v>
      </c>
      <c r="G292" t="s">
        <v>14</v>
      </c>
      <c r="H292">
        <v>908</v>
      </c>
      <c r="I292" s="4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7">
        <f>(Table1[[#This Row],[launched_at]]/86400)+25569+(-5/24)</f>
        <v>41404</v>
      </c>
      <c r="O292" s="17">
        <f>(Table1[[#This Row],[deadline]]/86400)+25569+(-5/24)</f>
        <v>41436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>Table1[[#This Row],[pledged]]/Table1[[#This Row],[goal]]*100</f>
        <v>456.61111111111109</v>
      </c>
      <c r="G293" t="s">
        <v>20</v>
      </c>
      <c r="H293">
        <v>107</v>
      </c>
      <c r="I293" s="4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7">
        <f>(Table1[[#This Row],[launched_at]]/86400)+25569+(-5/24)</f>
        <v>40831</v>
      </c>
      <c r="O293" s="17">
        <f>(Table1[[#This Row],[deadline]]/86400)+25569+(-5/24)</f>
        <v>40835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>Table1[[#This Row],[pledged]]/Table1[[#This Row],[goal]]*100</f>
        <v>9.8219178082191778</v>
      </c>
      <c r="G294" t="s">
        <v>14</v>
      </c>
      <c r="H294">
        <v>10</v>
      </c>
      <c r="I294" s="4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7">
        <f>(Table1[[#This Row],[launched_at]]/86400)+25569+(-5/24)</f>
        <v>40984</v>
      </c>
      <c r="O294" s="17">
        <f>(Table1[[#This Row],[deadline]]/86400)+25569+(-5/24)</f>
        <v>41002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>Table1[[#This Row],[pledged]]/Table1[[#This Row],[goal]]*100</f>
        <v>16.384615384615383</v>
      </c>
      <c r="G295" t="s">
        <v>74</v>
      </c>
      <c r="H295">
        <v>32</v>
      </c>
      <c r="I295" s="4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7">
        <f>(Table1[[#This Row],[launched_at]]/86400)+25569+(-5/24)</f>
        <v>40456</v>
      </c>
      <c r="O295" s="17">
        <f>(Table1[[#This Row],[deadline]]/86400)+25569+(-5/24)</f>
        <v>40465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>Table1[[#This Row],[pledged]]/Table1[[#This Row],[goal]]*100</f>
        <v>1339.6666666666667</v>
      </c>
      <c r="G296" t="s">
        <v>20</v>
      </c>
      <c r="H296">
        <v>183</v>
      </c>
      <c r="I296" s="4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7">
        <f>(Table1[[#This Row],[launched_at]]/86400)+25569+(-5/24)</f>
        <v>43398.999999999993</v>
      </c>
      <c r="O296" s="17">
        <f>(Table1[[#This Row],[deadline]]/86400)+25569+(-5/24)</f>
        <v>43411.041666666664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>Table1[[#This Row],[pledged]]/Table1[[#This Row],[goal]]*100</f>
        <v>35.650077760497666</v>
      </c>
      <c r="G297" t="s">
        <v>14</v>
      </c>
      <c r="H297">
        <v>1910</v>
      </c>
      <c r="I297" s="4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7">
        <f>(Table1[[#This Row],[launched_at]]/86400)+25569+(-5/24)</f>
        <v>41562</v>
      </c>
      <c r="O297" s="17">
        <f>(Table1[[#This Row],[deadline]]/86400)+25569+(-5/24)</f>
        <v>41587.041666666664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>Table1[[#This Row],[pledged]]/Table1[[#This Row],[goal]]*100</f>
        <v>54.950819672131146</v>
      </c>
      <c r="G298" t="s">
        <v>14</v>
      </c>
      <c r="H298">
        <v>38</v>
      </c>
      <c r="I298" s="4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7">
        <f>(Table1[[#This Row],[launched_at]]/86400)+25569+(-5/24)</f>
        <v>43493.041666666664</v>
      </c>
      <c r="O298" s="17">
        <f>(Table1[[#This Row],[deadline]]/86400)+25569+(-5/24)</f>
        <v>43515.041666666664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>Table1[[#This Row],[pledged]]/Table1[[#This Row],[goal]]*100</f>
        <v>94.236111111111114</v>
      </c>
      <c r="G299" t="s">
        <v>14</v>
      </c>
      <c r="H299">
        <v>104</v>
      </c>
      <c r="I299" s="4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7">
        <f>(Table1[[#This Row],[launched_at]]/86400)+25569+(-5/24)</f>
        <v>41653.041666666664</v>
      </c>
      <c r="O299" s="17">
        <f>(Table1[[#This Row],[deadline]]/86400)+25569+(-5/24)</f>
        <v>41662.041666666664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>Table1[[#This Row],[pledged]]/Table1[[#This Row],[goal]]*100</f>
        <v>143.91428571428571</v>
      </c>
      <c r="G300" t="s">
        <v>20</v>
      </c>
      <c r="H300">
        <v>72</v>
      </c>
      <c r="I300" s="4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7">
        <f>(Table1[[#This Row],[launched_at]]/86400)+25569+(-5/24)</f>
        <v>42426.041666666664</v>
      </c>
      <c r="O300" s="17">
        <f>(Table1[[#This Row],[deadline]]/86400)+25569+(-5/24)</f>
        <v>42443.999999999993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>Table1[[#This Row],[pledged]]/Table1[[#This Row],[goal]]*100</f>
        <v>51.421052631578945</v>
      </c>
      <c r="G301" t="s">
        <v>14</v>
      </c>
      <c r="H301">
        <v>49</v>
      </c>
      <c r="I301" s="4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7">
        <f>(Table1[[#This Row],[launched_at]]/86400)+25569+(-5/24)</f>
        <v>42432.041666666664</v>
      </c>
      <c r="O301" s="17">
        <f>(Table1[[#This Row],[deadline]]/86400)+25569+(-5/24)</f>
        <v>42487.999999999993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>Table1[[#This Row],[pledged]]/Table1[[#This Row],[goal]]*100</f>
        <v>5</v>
      </c>
      <c r="G302" t="s">
        <v>14</v>
      </c>
      <c r="H302">
        <v>1</v>
      </c>
      <c r="I302" s="4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7">
        <f>(Table1[[#This Row],[launched_at]]/86400)+25569+(-5/24)</f>
        <v>42976.999999999993</v>
      </c>
      <c r="O302" s="17">
        <f>(Table1[[#This Row],[deadline]]/86400)+25569+(-5/24)</f>
        <v>42977.999999999993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1.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>Table1[[#This Row],[pledged]]/Table1[[#This Row],[goal]]*100</f>
        <v>1344.6666666666667</v>
      </c>
      <c r="G303" t="s">
        <v>20</v>
      </c>
      <c r="H303">
        <v>295</v>
      </c>
      <c r="I303" s="4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7">
        <f>(Table1[[#This Row],[launched_at]]/86400)+25569+(-5/24)</f>
        <v>42061.041666666664</v>
      </c>
      <c r="O303" s="17">
        <f>(Table1[[#This Row],[deadline]]/86400)+25569+(-5/24)</f>
        <v>42077.999999999993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ht="31.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>Table1[[#This Row],[pledged]]/Table1[[#This Row],[goal]]*100</f>
        <v>31.844940867279899</v>
      </c>
      <c r="G304" t="s">
        <v>14</v>
      </c>
      <c r="H304">
        <v>245</v>
      </c>
      <c r="I304" s="4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7">
        <f>(Table1[[#This Row],[launched_at]]/86400)+25569+(-5/24)</f>
        <v>43344.999999999993</v>
      </c>
      <c r="O304" s="17">
        <f>(Table1[[#This Row],[deadline]]/86400)+25569+(-5/24)</f>
        <v>43358.999999999993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>Table1[[#This Row],[pledged]]/Table1[[#This Row],[goal]]*100</f>
        <v>82.617647058823536</v>
      </c>
      <c r="G305" t="s">
        <v>14</v>
      </c>
      <c r="H305">
        <v>32</v>
      </c>
      <c r="I305" s="4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7">
        <f>(Table1[[#This Row],[launched_at]]/86400)+25569+(-5/24)</f>
        <v>42376.041666666664</v>
      </c>
      <c r="O305" s="17">
        <f>(Table1[[#This Row],[deadline]]/86400)+25569+(-5/24)</f>
        <v>42381.041666666664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>Table1[[#This Row],[pledged]]/Table1[[#This Row],[goal]]*100</f>
        <v>546.14285714285722</v>
      </c>
      <c r="G306" t="s">
        <v>20</v>
      </c>
      <c r="H306">
        <v>142</v>
      </c>
      <c r="I306" s="4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7">
        <f>(Table1[[#This Row],[launched_at]]/86400)+25569+(-5/24)</f>
        <v>42588.999999999993</v>
      </c>
      <c r="O306" s="17">
        <f>(Table1[[#This Row],[deadline]]/86400)+25569+(-5/24)</f>
        <v>42629.999999999993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>Table1[[#This Row],[pledged]]/Table1[[#This Row],[goal]]*100</f>
        <v>286.21428571428572</v>
      </c>
      <c r="G307" t="s">
        <v>20</v>
      </c>
      <c r="H307">
        <v>85</v>
      </c>
      <c r="I307" s="4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7">
        <f>(Table1[[#This Row],[launched_at]]/86400)+25569+(-5/24)</f>
        <v>42447.999999999993</v>
      </c>
      <c r="O307" s="17">
        <f>(Table1[[#This Row],[deadline]]/86400)+25569+(-5/24)</f>
        <v>42488.999999999993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>Table1[[#This Row],[pledged]]/Table1[[#This Row],[goal]]*100</f>
        <v>7.9076923076923071</v>
      </c>
      <c r="G308" t="s">
        <v>14</v>
      </c>
      <c r="H308">
        <v>7</v>
      </c>
      <c r="I308" s="4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7">
        <f>(Table1[[#This Row],[launched_at]]/86400)+25569+(-5/24)</f>
        <v>42929.999999999993</v>
      </c>
      <c r="O308" s="17">
        <f>(Table1[[#This Row],[deadline]]/86400)+25569+(-5/24)</f>
        <v>42932.999999999993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ht="31.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>Table1[[#This Row],[pledged]]/Table1[[#This Row],[goal]]*100</f>
        <v>132.13677811550153</v>
      </c>
      <c r="G309" t="s">
        <v>20</v>
      </c>
      <c r="H309">
        <v>659</v>
      </c>
      <c r="I309" s="4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7">
        <f>(Table1[[#This Row],[launched_at]]/86400)+25569+(-5/24)</f>
        <v>41066</v>
      </c>
      <c r="O309" s="17">
        <f>(Table1[[#This Row],[deadline]]/86400)+25569+(-5/24)</f>
        <v>41086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>Table1[[#This Row],[pledged]]/Table1[[#This Row],[goal]]*100</f>
        <v>74.077834179357026</v>
      </c>
      <c r="G310" t="s">
        <v>14</v>
      </c>
      <c r="H310">
        <v>803</v>
      </c>
      <c r="I310" s="4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7">
        <f>(Table1[[#This Row],[launched_at]]/86400)+25569+(-5/24)</f>
        <v>40651</v>
      </c>
      <c r="O310" s="17">
        <f>(Table1[[#This Row],[deadline]]/86400)+25569+(-5/24)</f>
        <v>40652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ht="31.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>Table1[[#This Row],[pledged]]/Table1[[#This Row],[goal]]*100</f>
        <v>75.292682926829272</v>
      </c>
      <c r="G311" t="s">
        <v>74</v>
      </c>
      <c r="H311">
        <v>75</v>
      </c>
      <c r="I311" s="4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7">
        <f>(Table1[[#This Row],[launched_at]]/86400)+25569+(-5/24)</f>
        <v>40807</v>
      </c>
      <c r="O311" s="17">
        <f>(Table1[[#This Row],[deadline]]/86400)+25569+(-5/24)</f>
        <v>40827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ht="31.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>Table1[[#This Row],[pledged]]/Table1[[#This Row],[goal]]*100</f>
        <v>20.333333333333332</v>
      </c>
      <c r="G312" t="s">
        <v>14</v>
      </c>
      <c r="H312">
        <v>16</v>
      </c>
      <c r="I312" s="4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7">
        <f>(Table1[[#This Row],[launched_at]]/86400)+25569+(-5/24)</f>
        <v>40277</v>
      </c>
      <c r="O312" s="17">
        <f>(Table1[[#This Row],[deadline]]/86400)+25569+(-5/24)</f>
        <v>40293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>Table1[[#This Row],[pledged]]/Table1[[#This Row],[goal]]*100</f>
        <v>203.36507936507937</v>
      </c>
      <c r="G313" t="s">
        <v>20</v>
      </c>
      <c r="H313">
        <v>121</v>
      </c>
      <c r="I313" s="4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7">
        <f>(Table1[[#This Row],[launched_at]]/86400)+25569+(-5/24)</f>
        <v>40590.041666666664</v>
      </c>
      <c r="O313" s="17">
        <f>(Table1[[#This Row],[deadline]]/86400)+25569+(-5/24)</f>
        <v>40602.041666666664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>Table1[[#This Row],[pledged]]/Table1[[#This Row],[goal]]*100</f>
        <v>310.2284263959391</v>
      </c>
      <c r="G314" t="s">
        <v>20</v>
      </c>
      <c r="H314">
        <v>3742</v>
      </c>
      <c r="I314" s="4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7">
        <f>(Table1[[#This Row],[launched_at]]/86400)+25569+(-5/24)</f>
        <v>41572</v>
      </c>
      <c r="O314" s="17">
        <f>(Table1[[#This Row],[deadline]]/86400)+25569+(-5/24)</f>
        <v>41579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>Table1[[#This Row],[pledged]]/Table1[[#This Row],[goal]]*100</f>
        <v>395.31818181818181</v>
      </c>
      <c r="G315" t="s">
        <v>20</v>
      </c>
      <c r="H315">
        <v>223</v>
      </c>
      <c r="I315" s="4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7">
        <f>(Table1[[#This Row],[launched_at]]/86400)+25569+(-5/24)</f>
        <v>40966.041666666664</v>
      </c>
      <c r="O315" s="17">
        <f>(Table1[[#This Row],[deadline]]/86400)+25569+(-5/24)</f>
        <v>40968.041666666664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ht="31.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>Table1[[#This Row],[pledged]]/Table1[[#This Row],[goal]]*100</f>
        <v>294.71428571428572</v>
      </c>
      <c r="G316" t="s">
        <v>20</v>
      </c>
      <c r="H316">
        <v>133</v>
      </c>
      <c r="I316" s="4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7">
        <f>(Table1[[#This Row],[launched_at]]/86400)+25569+(-5/24)</f>
        <v>43535.999999999993</v>
      </c>
      <c r="O316" s="17">
        <f>(Table1[[#This Row],[deadline]]/86400)+25569+(-5/24)</f>
        <v>43540.999999999993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>Table1[[#This Row],[pledged]]/Table1[[#This Row],[goal]]*100</f>
        <v>33.89473684210526</v>
      </c>
      <c r="G317" t="s">
        <v>14</v>
      </c>
      <c r="H317">
        <v>31</v>
      </c>
      <c r="I317" s="4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7">
        <f>(Table1[[#This Row],[launched_at]]/86400)+25569+(-5/24)</f>
        <v>41783</v>
      </c>
      <c r="O317" s="17">
        <f>(Table1[[#This Row],[deadline]]/86400)+25569+(-5/24)</f>
        <v>41812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ht="31.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>Table1[[#This Row],[pledged]]/Table1[[#This Row],[goal]]*100</f>
        <v>66.677083333333329</v>
      </c>
      <c r="G318" t="s">
        <v>14</v>
      </c>
      <c r="H318">
        <v>108</v>
      </c>
      <c r="I318" s="4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7">
        <f>(Table1[[#This Row],[launched_at]]/86400)+25569+(-5/24)</f>
        <v>43788.041666666664</v>
      </c>
      <c r="O318" s="17">
        <f>(Table1[[#This Row],[deadline]]/86400)+25569+(-5/24)</f>
        <v>43789.041666666664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>Table1[[#This Row],[pledged]]/Table1[[#This Row],[goal]]*100</f>
        <v>19.227272727272727</v>
      </c>
      <c r="G319" t="s">
        <v>14</v>
      </c>
      <c r="H319">
        <v>30</v>
      </c>
      <c r="I319" s="4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7">
        <f>(Table1[[#This Row],[launched_at]]/86400)+25569+(-5/24)</f>
        <v>42868.999999999993</v>
      </c>
      <c r="O319" s="17">
        <f>(Table1[[#This Row],[deadline]]/86400)+25569+(-5/24)</f>
        <v>42881.999999999993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>Table1[[#This Row],[pledged]]/Table1[[#This Row],[goal]]*100</f>
        <v>15.842105263157894</v>
      </c>
      <c r="G320" t="s">
        <v>14</v>
      </c>
      <c r="H320">
        <v>17</v>
      </c>
      <c r="I320" s="4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7">
        <f>(Table1[[#This Row],[launched_at]]/86400)+25569+(-5/24)</f>
        <v>41684.041666666664</v>
      </c>
      <c r="O320" s="17">
        <f>(Table1[[#This Row],[deadline]]/86400)+25569+(-5/24)</f>
        <v>41686.041666666664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>Table1[[#This Row],[pledged]]/Table1[[#This Row],[goal]]*100</f>
        <v>38.702380952380956</v>
      </c>
      <c r="G321" t="s">
        <v>74</v>
      </c>
      <c r="H321">
        <v>64</v>
      </c>
      <c r="I321" s="4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7">
        <f>(Table1[[#This Row],[launched_at]]/86400)+25569+(-5/24)</f>
        <v>40402</v>
      </c>
      <c r="O321" s="17">
        <f>(Table1[[#This Row],[deadline]]/86400)+25569+(-5/24)</f>
        <v>40426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>Table1[[#This Row],[pledged]]/Table1[[#This Row],[goal]]*100</f>
        <v>9.5876777251184837</v>
      </c>
      <c r="G322" t="s">
        <v>14</v>
      </c>
      <c r="H322">
        <v>80</v>
      </c>
      <c r="I322" s="4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7">
        <f>(Table1[[#This Row],[launched_at]]/86400)+25569+(-5/24)</f>
        <v>40673</v>
      </c>
      <c r="O322" s="17">
        <f>(Table1[[#This Row],[deadline]]/86400)+25569+(-5/24)</f>
        <v>40682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>Table1[[#This Row],[pledged]]/Table1[[#This Row],[goal]]*100</f>
        <v>94.144366197183089</v>
      </c>
      <c r="G323" t="s">
        <v>14</v>
      </c>
      <c r="H323">
        <v>2468</v>
      </c>
      <c r="I323" s="4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7">
        <f>(Table1[[#This Row],[launched_at]]/86400)+25569+(-5/24)</f>
        <v>40634</v>
      </c>
      <c r="O323" s="17">
        <f>(Table1[[#This Row],[deadline]]/86400)+25569+(-5/24)</f>
        <v>40642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>Table1[[#This Row],[pledged]]/Table1[[#This Row],[goal]]*100</f>
        <v>166.56234096692114</v>
      </c>
      <c r="G324" t="s">
        <v>20</v>
      </c>
      <c r="H324">
        <v>5168</v>
      </c>
      <c r="I324" s="4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7">
        <f>(Table1[[#This Row],[launched_at]]/86400)+25569+(-5/24)</f>
        <v>40507.041666666664</v>
      </c>
      <c r="O324" s="17">
        <f>(Table1[[#This Row],[deadline]]/86400)+25569+(-5/24)</f>
        <v>40520.041666666664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>Table1[[#This Row],[pledged]]/Table1[[#This Row],[goal]]*100</f>
        <v>24.134831460674157</v>
      </c>
      <c r="G325" t="s">
        <v>14</v>
      </c>
      <c r="H325">
        <v>26</v>
      </c>
      <c r="I325" s="4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7">
        <f>(Table1[[#This Row],[launched_at]]/86400)+25569+(-5/24)</f>
        <v>41725</v>
      </c>
      <c r="O325" s="17">
        <f>(Table1[[#This Row],[deadline]]/86400)+25569+(-5/24)</f>
        <v>41727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>Table1[[#This Row],[pledged]]/Table1[[#This Row],[goal]]*100</f>
        <v>164.05633802816902</v>
      </c>
      <c r="G326" t="s">
        <v>20</v>
      </c>
      <c r="H326">
        <v>307</v>
      </c>
      <c r="I326" s="4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7">
        <f>(Table1[[#This Row],[launched_at]]/86400)+25569+(-5/24)</f>
        <v>42175.999999999993</v>
      </c>
      <c r="O326" s="17">
        <f>(Table1[[#This Row],[deadline]]/86400)+25569+(-5/24)</f>
        <v>42187.999999999993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>Table1[[#This Row],[pledged]]/Table1[[#This Row],[goal]]*100</f>
        <v>90.723076923076931</v>
      </c>
      <c r="G327" t="s">
        <v>14</v>
      </c>
      <c r="H327">
        <v>73</v>
      </c>
      <c r="I327" s="4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7">
        <f>(Table1[[#This Row],[launched_at]]/86400)+25569+(-5/24)</f>
        <v>43266.999999999993</v>
      </c>
      <c r="O327" s="17">
        <f>(Table1[[#This Row],[deadline]]/86400)+25569+(-5/24)</f>
        <v>43289.999999999993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>Table1[[#This Row],[pledged]]/Table1[[#This Row],[goal]]*100</f>
        <v>46.194444444444443</v>
      </c>
      <c r="G328" t="s">
        <v>14</v>
      </c>
      <c r="H328">
        <v>128</v>
      </c>
      <c r="I328" s="4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7">
        <f>(Table1[[#This Row],[launched_at]]/86400)+25569+(-5/24)</f>
        <v>42364.041666666664</v>
      </c>
      <c r="O328" s="17">
        <f>(Table1[[#This Row],[deadline]]/86400)+25569+(-5/24)</f>
        <v>42370.041666666664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>Table1[[#This Row],[pledged]]/Table1[[#This Row],[goal]]*100</f>
        <v>38.53846153846154</v>
      </c>
      <c r="G329" t="s">
        <v>14</v>
      </c>
      <c r="H329">
        <v>33</v>
      </c>
      <c r="I329" s="4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7">
        <f>(Table1[[#This Row],[launched_at]]/86400)+25569+(-5/24)</f>
        <v>43704.999999999993</v>
      </c>
      <c r="O329" s="17">
        <f>(Table1[[#This Row],[deadline]]/86400)+25569+(-5/24)</f>
        <v>43708.999999999993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>Table1[[#This Row],[pledged]]/Table1[[#This Row],[goal]]*100</f>
        <v>133.56231003039514</v>
      </c>
      <c r="G330" t="s">
        <v>20</v>
      </c>
      <c r="H330">
        <v>2441</v>
      </c>
      <c r="I330" s="4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7">
        <f>(Table1[[#This Row],[launched_at]]/86400)+25569+(-5/24)</f>
        <v>43434.041666666664</v>
      </c>
      <c r="O330" s="17">
        <f>(Table1[[#This Row],[deadline]]/86400)+25569+(-5/24)</f>
        <v>43445.041666666664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ht="31.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>Table1[[#This Row],[pledged]]/Table1[[#This Row],[goal]]*100</f>
        <v>22.896588486140725</v>
      </c>
      <c r="G331" t="s">
        <v>47</v>
      </c>
      <c r="H331">
        <v>211</v>
      </c>
      <c r="I331" s="4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7">
        <f>(Table1[[#This Row],[launched_at]]/86400)+25569+(-5/24)</f>
        <v>42716.041666666664</v>
      </c>
      <c r="O331" s="17">
        <f>(Table1[[#This Row],[deadline]]/86400)+25569+(-5/24)</f>
        <v>42727.041666666664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>Table1[[#This Row],[pledged]]/Table1[[#This Row],[goal]]*100</f>
        <v>184.95548961424333</v>
      </c>
      <c r="G332" t="s">
        <v>20</v>
      </c>
      <c r="H332">
        <v>1385</v>
      </c>
      <c r="I332" s="4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7">
        <f>(Table1[[#This Row],[launched_at]]/86400)+25569+(-5/24)</f>
        <v>43077.041666666664</v>
      </c>
      <c r="O332" s="17">
        <f>(Table1[[#This Row],[deadline]]/86400)+25569+(-5/24)</f>
        <v>43078.041666666664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>Table1[[#This Row],[pledged]]/Table1[[#This Row],[goal]]*100</f>
        <v>443.72727272727275</v>
      </c>
      <c r="G333" t="s">
        <v>20</v>
      </c>
      <c r="H333">
        <v>190</v>
      </c>
      <c r="I333" s="4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7">
        <f>(Table1[[#This Row],[launched_at]]/86400)+25569+(-5/24)</f>
        <v>40896.041666666664</v>
      </c>
      <c r="O333" s="17">
        <f>(Table1[[#This Row],[deadline]]/86400)+25569+(-5/24)</f>
        <v>40897.041666666664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>Table1[[#This Row],[pledged]]/Table1[[#This Row],[goal]]*100</f>
        <v>199.9806763285024</v>
      </c>
      <c r="G334" t="s">
        <v>20</v>
      </c>
      <c r="H334">
        <v>470</v>
      </c>
      <c r="I334" s="4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7">
        <f>(Table1[[#This Row],[launched_at]]/86400)+25569+(-5/24)</f>
        <v>41361</v>
      </c>
      <c r="O334" s="17">
        <f>(Table1[[#This Row],[deadline]]/86400)+25569+(-5/24)</f>
        <v>41362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ht="31.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>Table1[[#This Row],[pledged]]/Table1[[#This Row],[goal]]*100</f>
        <v>123.95833333333333</v>
      </c>
      <c r="G335" t="s">
        <v>20</v>
      </c>
      <c r="H335">
        <v>253</v>
      </c>
      <c r="I335" s="4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7">
        <f>(Table1[[#This Row],[launched_at]]/86400)+25569+(-5/24)</f>
        <v>43424.041666666664</v>
      </c>
      <c r="O335" s="17">
        <f>(Table1[[#This Row],[deadline]]/86400)+25569+(-5/24)</f>
        <v>43452.041666666664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>Table1[[#This Row],[pledged]]/Table1[[#This Row],[goal]]*100</f>
        <v>186.61329305135951</v>
      </c>
      <c r="G336" t="s">
        <v>20</v>
      </c>
      <c r="H336">
        <v>1113</v>
      </c>
      <c r="I336" s="4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7">
        <f>(Table1[[#This Row],[launched_at]]/86400)+25569+(-5/24)</f>
        <v>43110.041666666664</v>
      </c>
      <c r="O336" s="17">
        <f>(Table1[[#This Row],[deadline]]/86400)+25569+(-5/24)</f>
        <v>43117.041666666664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>Table1[[#This Row],[pledged]]/Table1[[#This Row],[goal]]*100</f>
        <v>114.28538550057536</v>
      </c>
      <c r="G337" t="s">
        <v>20</v>
      </c>
      <c r="H337">
        <v>2283</v>
      </c>
      <c r="I337" s="4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7">
        <f>(Table1[[#This Row],[launched_at]]/86400)+25569+(-5/24)</f>
        <v>43784.041666666664</v>
      </c>
      <c r="O337" s="17">
        <f>(Table1[[#This Row],[deadline]]/86400)+25569+(-5/24)</f>
        <v>43797.041666666664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ht="31.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>Table1[[#This Row],[pledged]]/Table1[[#This Row],[goal]]*100</f>
        <v>97.032531824611041</v>
      </c>
      <c r="G338" t="s">
        <v>14</v>
      </c>
      <c r="H338">
        <v>1072</v>
      </c>
      <c r="I338" s="4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7">
        <f>(Table1[[#This Row],[launched_at]]/86400)+25569+(-5/24)</f>
        <v>40527.041666666664</v>
      </c>
      <c r="O338" s="17">
        <f>(Table1[[#This Row],[deadline]]/86400)+25569+(-5/24)</f>
        <v>40528.041666666664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>Table1[[#This Row],[pledged]]/Table1[[#This Row],[goal]]*100</f>
        <v>122.81904761904762</v>
      </c>
      <c r="G339" t="s">
        <v>20</v>
      </c>
      <c r="H339">
        <v>1095</v>
      </c>
      <c r="I339" s="4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7">
        <f>(Table1[[#This Row],[launched_at]]/86400)+25569+(-5/24)</f>
        <v>43780.041666666664</v>
      </c>
      <c r="O339" s="17">
        <f>(Table1[[#This Row],[deadline]]/86400)+25569+(-5/24)</f>
        <v>43781.041666666664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ht="31.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>Table1[[#This Row],[pledged]]/Table1[[#This Row],[goal]]*100</f>
        <v>179.14326647564468</v>
      </c>
      <c r="G340" t="s">
        <v>20</v>
      </c>
      <c r="H340">
        <v>1690</v>
      </c>
      <c r="I340" s="4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7">
        <f>(Table1[[#This Row],[launched_at]]/86400)+25569+(-5/24)</f>
        <v>40821</v>
      </c>
      <c r="O340" s="17">
        <f>(Table1[[#This Row],[deadline]]/86400)+25569+(-5/24)</f>
        <v>40851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>Table1[[#This Row],[pledged]]/Table1[[#This Row],[goal]]*100</f>
        <v>79.951577402787962</v>
      </c>
      <c r="G341" t="s">
        <v>74</v>
      </c>
      <c r="H341">
        <v>1297</v>
      </c>
      <c r="I341" s="4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7">
        <f>(Table1[[#This Row],[launched_at]]/86400)+25569+(-5/24)</f>
        <v>42948.999999999993</v>
      </c>
      <c r="O341" s="17">
        <f>(Table1[[#This Row],[deadline]]/86400)+25569+(-5/24)</f>
        <v>42962.999999999993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>Table1[[#This Row],[pledged]]/Table1[[#This Row],[goal]]*100</f>
        <v>94.242587601078171</v>
      </c>
      <c r="G342" t="s">
        <v>14</v>
      </c>
      <c r="H342">
        <v>393</v>
      </c>
      <c r="I342" s="4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7">
        <f>(Table1[[#This Row],[launched_at]]/86400)+25569+(-5/24)</f>
        <v>40889.041666666664</v>
      </c>
      <c r="O342" s="17">
        <f>(Table1[[#This Row],[deadline]]/86400)+25569+(-5/24)</f>
        <v>40890.041666666664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1.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>Table1[[#This Row],[pledged]]/Table1[[#This Row],[goal]]*100</f>
        <v>84.669291338582681</v>
      </c>
      <c r="G343" t="s">
        <v>14</v>
      </c>
      <c r="H343">
        <v>1257</v>
      </c>
      <c r="I343" s="4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7">
        <f>(Table1[[#This Row],[launched_at]]/86400)+25569+(-5/24)</f>
        <v>42243.999999999993</v>
      </c>
      <c r="O343" s="17">
        <f>(Table1[[#This Row],[deadline]]/86400)+25569+(-5/24)</f>
        <v>42250.999999999993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>Table1[[#This Row],[pledged]]/Table1[[#This Row],[goal]]*100</f>
        <v>66.521920668058456</v>
      </c>
      <c r="G344" t="s">
        <v>14</v>
      </c>
      <c r="H344">
        <v>328</v>
      </c>
      <c r="I344" s="4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7">
        <f>(Table1[[#This Row],[launched_at]]/86400)+25569+(-5/24)</f>
        <v>41475</v>
      </c>
      <c r="O344" s="17">
        <f>(Table1[[#This Row],[deadline]]/86400)+25569+(-5/24)</f>
        <v>41487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>Table1[[#This Row],[pledged]]/Table1[[#This Row],[goal]]*100</f>
        <v>53.922222222222224</v>
      </c>
      <c r="G345" t="s">
        <v>14</v>
      </c>
      <c r="H345">
        <v>147</v>
      </c>
      <c r="I345" s="4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7">
        <f>(Table1[[#This Row],[launched_at]]/86400)+25569+(-5/24)</f>
        <v>41597.041666666664</v>
      </c>
      <c r="O345" s="17">
        <f>(Table1[[#This Row],[deadline]]/86400)+25569+(-5/24)</f>
        <v>41650.041666666664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>Table1[[#This Row],[pledged]]/Table1[[#This Row],[goal]]*100</f>
        <v>41.983299595141702</v>
      </c>
      <c r="G346" t="s">
        <v>14</v>
      </c>
      <c r="H346">
        <v>830</v>
      </c>
      <c r="I346" s="4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7">
        <f>(Table1[[#This Row],[launched_at]]/86400)+25569+(-5/24)</f>
        <v>43122.041666666664</v>
      </c>
      <c r="O346" s="17">
        <f>(Table1[[#This Row],[deadline]]/86400)+25569+(-5/24)</f>
        <v>43162.041666666664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>Table1[[#This Row],[pledged]]/Table1[[#This Row],[goal]]*100</f>
        <v>14.69479695431472</v>
      </c>
      <c r="G347" t="s">
        <v>14</v>
      </c>
      <c r="H347">
        <v>331</v>
      </c>
      <c r="I347" s="4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7">
        <f>(Table1[[#This Row],[launched_at]]/86400)+25569+(-5/24)</f>
        <v>42193.999999999993</v>
      </c>
      <c r="O347" s="17">
        <f>(Table1[[#This Row],[deadline]]/86400)+25569+(-5/24)</f>
        <v>42194.999999999993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ht="31.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>Table1[[#This Row],[pledged]]/Table1[[#This Row],[goal]]*100</f>
        <v>34.475000000000001</v>
      </c>
      <c r="G348" t="s">
        <v>14</v>
      </c>
      <c r="H348">
        <v>25</v>
      </c>
      <c r="I348" s="4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7">
        <f>(Table1[[#This Row],[launched_at]]/86400)+25569+(-5/24)</f>
        <v>42970.999999999993</v>
      </c>
      <c r="O348" s="17">
        <f>(Table1[[#This Row],[deadline]]/86400)+25569+(-5/24)</f>
        <v>43025.999999999993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>Table1[[#This Row],[pledged]]/Table1[[#This Row],[goal]]*100</f>
        <v>1400.7777777777778</v>
      </c>
      <c r="G349" t="s">
        <v>20</v>
      </c>
      <c r="H349">
        <v>191</v>
      </c>
      <c r="I349" s="4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7">
        <f>(Table1[[#This Row],[launched_at]]/86400)+25569+(-5/24)</f>
        <v>42046.041666666664</v>
      </c>
      <c r="O349" s="17">
        <f>(Table1[[#This Row],[deadline]]/86400)+25569+(-5/24)</f>
        <v>42070.041666666664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>Table1[[#This Row],[pledged]]/Table1[[#This Row],[goal]]*100</f>
        <v>71.770351758793964</v>
      </c>
      <c r="G350" t="s">
        <v>14</v>
      </c>
      <c r="H350">
        <v>3483</v>
      </c>
      <c r="I350" s="4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7">
        <f>(Table1[[#This Row],[launched_at]]/86400)+25569+(-5/24)</f>
        <v>42782.041666666664</v>
      </c>
      <c r="O350" s="17">
        <f>(Table1[[#This Row],[deadline]]/86400)+25569+(-5/24)</f>
        <v>42795.041666666664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>Table1[[#This Row],[pledged]]/Table1[[#This Row],[goal]]*100</f>
        <v>53.074115044247783</v>
      </c>
      <c r="G351" t="s">
        <v>14</v>
      </c>
      <c r="H351">
        <v>923</v>
      </c>
      <c r="I351" s="4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7">
        <f>(Table1[[#This Row],[launched_at]]/86400)+25569+(-5/24)</f>
        <v>42929.999999999993</v>
      </c>
      <c r="O351" s="17">
        <f>(Table1[[#This Row],[deadline]]/86400)+25569+(-5/24)</f>
        <v>42959.999999999993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>Table1[[#This Row],[pledged]]/Table1[[#This Row],[goal]]*100</f>
        <v>5</v>
      </c>
      <c r="G352" t="s">
        <v>14</v>
      </c>
      <c r="H352">
        <v>1</v>
      </c>
      <c r="I352" s="4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7">
        <f>(Table1[[#This Row],[launched_at]]/86400)+25569+(-5/24)</f>
        <v>42143.999999999993</v>
      </c>
      <c r="O352" s="17">
        <f>(Table1[[#This Row],[deadline]]/86400)+25569+(-5/24)</f>
        <v>42161.999999999993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ht="31.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>Table1[[#This Row],[pledged]]/Table1[[#This Row],[goal]]*100</f>
        <v>127.70715249662618</v>
      </c>
      <c r="G353" t="s">
        <v>20</v>
      </c>
      <c r="H353">
        <v>2013</v>
      </c>
      <c r="I353" s="4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7">
        <f>(Table1[[#This Row],[launched_at]]/86400)+25569+(-5/24)</f>
        <v>42239.999999999993</v>
      </c>
      <c r="O353" s="17">
        <f>(Table1[[#This Row],[deadline]]/86400)+25569+(-5/24)</f>
        <v>42253.999999999993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>Table1[[#This Row],[pledged]]/Table1[[#This Row],[goal]]*100</f>
        <v>34.892857142857139</v>
      </c>
      <c r="G354" t="s">
        <v>14</v>
      </c>
      <c r="H354">
        <v>33</v>
      </c>
      <c r="I354" s="4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7">
        <f>(Table1[[#This Row],[launched_at]]/86400)+25569+(-5/24)</f>
        <v>42315.041666666664</v>
      </c>
      <c r="O354" s="17">
        <f>(Table1[[#This Row],[deadline]]/86400)+25569+(-5/24)</f>
        <v>42323.041666666664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ht="31.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>Table1[[#This Row],[pledged]]/Table1[[#This Row],[goal]]*100</f>
        <v>410.59821428571428</v>
      </c>
      <c r="G355" t="s">
        <v>20</v>
      </c>
      <c r="H355">
        <v>1703</v>
      </c>
      <c r="I355" s="4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7">
        <f>(Table1[[#This Row],[launched_at]]/86400)+25569+(-5/24)</f>
        <v>43650.999999999993</v>
      </c>
      <c r="O355" s="17">
        <f>(Table1[[#This Row],[deadline]]/86400)+25569+(-5/24)</f>
        <v>43651.999999999993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ht="31.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>Table1[[#This Row],[pledged]]/Table1[[#This Row],[goal]]*100</f>
        <v>123.73770491803278</v>
      </c>
      <c r="G356" t="s">
        <v>20</v>
      </c>
      <c r="H356">
        <v>80</v>
      </c>
      <c r="I356" s="4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7">
        <f>(Table1[[#This Row],[launched_at]]/86400)+25569+(-5/24)</f>
        <v>41520</v>
      </c>
      <c r="O356" s="17">
        <f>(Table1[[#This Row],[deadline]]/86400)+25569+(-5/24)</f>
        <v>41527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>Table1[[#This Row],[pledged]]/Table1[[#This Row],[goal]]*100</f>
        <v>58.973684210526315</v>
      </c>
      <c r="G357" t="s">
        <v>47</v>
      </c>
      <c r="H357">
        <v>86</v>
      </c>
      <c r="I357" s="4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7">
        <f>(Table1[[#This Row],[launched_at]]/86400)+25569+(-5/24)</f>
        <v>42757.041666666664</v>
      </c>
      <c r="O357" s="17">
        <f>(Table1[[#This Row],[deadline]]/86400)+25569+(-5/24)</f>
        <v>42797.041666666664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>Table1[[#This Row],[pledged]]/Table1[[#This Row],[goal]]*100</f>
        <v>36.892473118279568</v>
      </c>
      <c r="G358" t="s">
        <v>14</v>
      </c>
      <c r="H358">
        <v>40</v>
      </c>
      <c r="I358" s="4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7">
        <f>(Table1[[#This Row],[launched_at]]/86400)+25569+(-5/24)</f>
        <v>40922.041666666664</v>
      </c>
      <c r="O358" s="17">
        <f>(Table1[[#This Row],[deadline]]/86400)+25569+(-5/24)</f>
        <v>40931.041666666664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>Table1[[#This Row],[pledged]]/Table1[[#This Row],[goal]]*100</f>
        <v>184.91304347826087</v>
      </c>
      <c r="G359" t="s">
        <v>20</v>
      </c>
      <c r="H359">
        <v>41</v>
      </c>
      <c r="I359" s="4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7">
        <f>(Table1[[#This Row],[launched_at]]/86400)+25569+(-5/24)</f>
        <v>42249.999999999993</v>
      </c>
      <c r="O359" s="17">
        <f>(Table1[[#This Row],[deadline]]/86400)+25569+(-5/24)</f>
        <v>42274.999999999993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ht="31.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>Table1[[#This Row],[pledged]]/Table1[[#This Row],[goal]]*100</f>
        <v>11.814432989690722</v>
      </c>
      <c r="G360" t="s">
        <v>14</v>
      </c>
      <c r="H360">
        <v>23</v>
      </c>
      <c r="I360" s="4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7">
        <f>(Table1[[#This Row],[launched_at]]/86400)+25569+(-5/24)</f>
        <v>43321.999999999993</v>
      </c>
      <c r="O360" s="17">
        <f>(Table1[[#This Row],[deadline]]/86400)+25569+(-5/24)</f>
        <v>43324.999999999993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ht="31.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>Table1[[#This Row],[pledged]]/Table1[[#This Row],[goal]]*100</f>
        <v>298.7</v>
      </c>
      <c r="G361" t="s">
        <v>20</v>
      </c>
      <c r="H361">
        <v>187</v>
      </c>
      <c r="I361" s="4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7">
        <f>(Table1[[#This Row],[launched_at]]/86400)+25569+(-5/24)</f>
        <v>40782</v>
      </c>
      <c r="O361" s="17">
        <f>(Table1[[#This Row],[deadline]]/86400)+25569+(-5/24)</f>
        <v>40789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ht="31.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>Table1[[#This Row],[pledged]]/Table1[[#This Row],[goal]]*100</f>
        <v>226.35175879396985</v>
      </c>
      <c r="G362" t="s">
        <v>20</v>
      </c>
      <c r="H362">
        <v>2875</v>
      </c>
      <c r="I362" s="4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7">
        <f>(Table1[[#This Row],[launched_at]]/86400)+25569+(-5/24)</f>
        <v>40544.041666666664</v>
      </c>
      <c r="O362" s="17">
        <f>(Table1[[#This Row],[deadline]]/86400)+25569+(-5/24)</f>
        <v>40558.041666666664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ht="31.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>Table1[[#This Row],[pledged]]/Table1[[#This Row],[goal]]*100</f>
        <v>173.56363636363636</v>
      </c>
      <c r="G363" t="s">
        <v>20</v>
      </c>
      <c r="H363">
        <v>88</v>
      </c>
      <c r="I363" s="4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7">
        <f>(Table1[[#This Row],[launched_at]]/86400)+25569+(-5/24)</f>
        <v>43014.999999999993</v>
      </c>
      <c r="O363" s="17">
        <f>(Table1[[#This Row],[deadline]]/86400)+25569+(-5/24)</f>
        <v>43038.999999999993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ht="31.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>Table1[[#This Row],[pledged]]/Table1[[#This Row],[goal]]*100</f>
        <v>371.75675675675677</v>
      </c>
      <c r="G364" t="s">
        <v>20</v>
      </c>
      <c r="H364">
        <v>191</v>
      </c>
      <c r="I364" s="4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7">
        <f>(Table1[[#This Row],[launched_at]]/86400)+25569+(-5/24)</f>
        <v>40570.041666666664</v>
      </c>
      <c r="O364" s="17">
        <f>(Table1[[#This Row],[deadline]]/86400)+25569+(-5/24)</f>
        <v>40608.041666666664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>Table1[[#This Row],[pledged]]/Table1[[#This Row],[goal]]*100</f>
        <v>160.19230769230771</v>
      </c>
      <c r="G365" t="s">
        <v>20</v>
      </c>
      <c r="H365">
        <v>139</v>
      </c>
      <c r="I365" s="4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7">
        <f>(Table1[[#This Row],[launched_at]]/86400)+25569+(-5/24)</f>
        <v>40904.041666666664</v>
      </c>
      <c r="O365" s="17">
        <f>(Table1[[#This Row],[deadline]]/86400)+25569+(-5/24)</f>
        <v>40905.041666666664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>Table1[[#This Row],[pledged]]/Table1[[#This Row],[goal]]*100</f>
        <v>1616.3333333333335</v>
      </c>
      <c r="G366" t="s">
        <v>20</v>
      </c>
      <c r="H366">
        <v>186</v>
      </c>
      <c r="I366" s="4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7">
        <f>(Table1[[#This Row],[launched_at]]/86400)+25569+(-5/24)</f>
        <v>43164.041666666664</v>
      </c>
      <c r="O366" s="17">
        <f>(Table1[[#This Row],[deadline]]/86400)+25569+(-5/24)</f>
        <v>43193.999999999993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>Table1[[#This Row],[pledged]]/Table1[[#This Row],[goal]]*100</f>
        <v>733.4375</v>
      </c>
      <c r="G367" t="s">
        <v>20</v>
      </c>
      <c r="H367">
        <v>112</v>
      </c>
      <c r="I367" s="4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7">
        <f>(Table1[[#This Row],[launched_at]]/86400)+25569+(-5/24)</f>
        <v>42733.041666666664</v>
      </c>
      <c r="O367" s="17">
        <f>(Table1[[#This Row],[deadline]]/86400)+25569+(-5/24)</f>
        <v>42760.041666666664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ht="31.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>Table1[[#This Row],[pledged]]/Table1[[#This Row],[goal]]*100</f>
        <v>592.11111111111109</v>
      </c>
      <c r="G368" t="s">
        <v>20</v>
      </c>
      <c r="H368">
        <v>101</v>
      </c>
      <c r="I368" s="4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7">
        <f>(Table1[[#This Row],[launched_at]]/86400)+25569+(-5/24)</f>
        <v>40546.041666666664</v>
      </c>
      <c r="O368" s="17">
        <f>(Table1[[#This Row],[deadline]]/86400)+25569+(-5/24)</f>
        <v>40547.041666666664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ht="31.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>Table1[[#This Row],[pledged]]/Table1[[#This Row],[goal]]*100</f>
        <v>18.888888888888889</v>
      </c>
      <c r="G369" t="s">
        <v>14</v>
      </c>
      <c r="H369">
        <v>75</v>
      </c>
      <c r="I369" s="4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7">
        <f>(Table1[[#This Row],[launched_at]]/86400)+25569+(-5/24)</f>
        <v>41930</v>
      </c>
      <c r="O369" s="17">
        <f>(Table1[[#This Row],[deadline]]/86400)+25569+(-5/24)</f>
        <v>41954.041666666664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>Table1[[#This Row],[pledged]]/Table1[[#This Row],[goal]]*100</f>
        <v>276.80769230769232</v>
      </c>
      <c r="G370" t="s">
        <v>20</v>
      </c>
      <c r="H370">
        <v>206</v>
      </c>
      <c r="I370" s="4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7">
        <f>(Table1[[#This Row],[launched_at]]/86400)+25569+(-5/24)</f>
        <v>40464</v>
      </c>
      <c r="O370" s="17">
        <f>(Table1[[#This Row],[deadline]]/86400)+25569+(-5/24)</f>
        <v>40487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>Table1[[#This Row],[pledged]]/Table1[[#This Row],[goal]]*100</f>
        <v>273.01851851851848</v>
      </c>
      <c r="G371" t="s">
        <v>20</v>
      </c>
      <c r="H371">
        <v>154</v>
      </c>
      <c r="I371" s="4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7">
        <f>(Table1[[#This Row],[launched_at]]/86400)+25569+(-5/24)</f>
        <v>41308.041666666664</v>
      </c>
      <c r="O371" s="17">
        <f>(Table1[[#This Row],[deadline]]/86400)+25569+(-5/24)</f>
        <v>41347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ht="31.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>Table1[[#This Row],[pledged]]/Table1[[#This Row],[goal]]*100</f>
        <v>159.36331255565449</v>
      </c>
      <c r="G372" t="s">
        <v>20</v>
      </c>
      <c r="H372">
        <v>5966</v>
      </c>
      <c r="I372" s="4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7">
        <f>(Table1[[#This Row],[launched_at]]/86400)+25569+(-5/24)</f>
        <v>43569.999999999993</v>
      </c>
      <c r="O372" s="17">
        <f>(Table1[[#This Row],[deadline]]/86400)+25569+(-5/24)</f>
        <v>43575.999999999993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ht="31.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>Table1[[#This Row],[pledged]]/Table1[[#This Row],[goal]]*100</f>
        <v>67.869978858350947</v>
      </c>
      <c r="G373" t="s">
        <v>14</v>
      </c>
      <c r="H373">
        <v>2176</v>
      </c>
      <c r="I373" s="4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7">
        <f>(Table1[[#This Row],[launched_at]]/86400)+25569+(-5/24)</f>
        <v>42043.041666666664</v>
      </c>
      <c r="O373" s="17">
        <f>(Table1[[#This Row],[deadline]]/86400)+25569+(-5/24)</f>
        <v>42093.999999999993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>Table1[[#This Row],[pledged]]/Table1[[#This Row],[goal]]*100</f>
        <v>1591.5555555555554</v>
      </c>
      <c r="G374" t="s">
        <v>20</v>
      </c>
      <c r="H374">
        <v>169</v>
      </c>
      <c r="I374" s="4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7">
        <f>(Table1[[#This Row],[launched_at]]/86400)+25569+(-5/24)</f>
        <v>42012.041666666664</v>
      </c>
      <c r="O374" s="17">
        <f>(Table1[[#This Row],[deadline]]/86400)+25569+(-5/24)</f>
        <v>42032.041666666664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>Table1[[#This Row],[pledged]]/Table1[[#This Row],[goal]]*100</f>
        <v>730.18222222222221</v>
      </c>
      <c r="G375" t="s">
        <v>20</v>
      </c>
      <c r="H375">
        <v>2106</v>
      </c>
      <c r="I375" s="4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7">
        <f>(Table1[[#This Row],[launched_at]]/86400)+25569+(-5/24)</f>
        <v>42963.999999999993</v>
      </c>
      <c r="O375" s="17">
        <f>(Table1[[#This Row],[deadline]]/86400)+25569+(-5/24)</f>
        <v>42971.999999999993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>Table1[[#This Row],[pledged]]/Table1[[#This Row],[goal]]*100</f>
        <v>13.185782556750297</v>
      </c>
      <c r="G376" t="s">
        <v>14</v>
      </c>
      <c r="H376">
        <v>441</v>
      </c>
      <c r="I376" s="4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7">
        <f>(Table1[[#This Row],[launched_at]]/86400)+25569+(-5/24)</f>
        <v>43476.041666666664</v>
      </c>
      <c r="O376" s="17">
        <f>(Table1[[#This Row],[deadline]]/86400)+25569+(-5/24)</f>
        <v>43481.041666666664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>Table1[[#This Row],[pledged]]/Table1[[#This Row],[goal]]*100</f>
        <v>54.777777777777779</v>
      </c>
      <c r="G377" t="s">
        <v>14</v>
      </c>
      <c r="H377">
        <v>25</v>
      </c>
      <c r="I377" s="4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7">
        <f>(Table1[[#This Row],[launched_at]]/86400)+25569+(-5/24)</f>
        <v>42292.999999999993</v>
      </c>
      <c r="O377" s="17">
        <f>(Table1[[#This Row],[deadline]]/86400)+25569+(-5/24)</f>
        <v>42350.041666666664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>Table1[[#This Row],[pledged]]/Table1[[#This Row],[goal]]*100</f>
        <v>361.02941176470591</v>
      </c>
      <c r="G378" t="s">
        <v>20</v>
      </c>
      <c r="H378">
        <v>131</v>
      </c>
      <c r="I378" s="4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7">
        <f>(Table1[[#This Row],[launched_at]]/86400)+25569+(-5/24)</f>
        <v>41826</v>
      </c>
      <c r="O378" s="17">
        <f>(Table1[[#This Row],[deadline]]/86400)+25569+(-5/24)</f>
        <v>41832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>Table1[[#This Row],[pledged]]/Table1[[#This Row],[goal]]*100</f>
        <v>10.257545271629779</v>
      </c>
      <c r="G379" t="s">
        <v>14</v>
      </c>
      <c r="H379">
        <v>127</v>
      </c>
      <c r="I379" s="4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7">
        <f>(Table1[[#This Row],[launched_at]]/86400)+25569+(-5/24)</f>
        <v>43759.999999999993</v>
      </c>
      <c r="O379" s="17">
        <f>(Table1[[#This Row],[deadline]]/86400)+25569+(-5/24)</f>
        <v>43774.041666666664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>Table1[[#This Row],[pledged]]/Table1[[#This Row],[goal]]*100</f>
        <v>13.962962962962964</v>
      </c>
      <c r="G380" t="s">
        <v>14</v>
      </c>
      <c r="H380">
        <v>355</v>
      </c>
      <c r="I380" s="4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7">
        <f>(Table1[[#This Row],[launched_at]]/86400)+25569+(-5/24)</f>
        <v>43240.999999999993</v>
      </c>
      <c r="O380" s="17">
        <f>(Table1[[#This Row],[deadline]]/86400)+25569+(-5/24)</f>
        <v>43278.999999999993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ht="31.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>Table1[[#This Row],[pledged]]/Table1[[#This Row],[goal]]*100</f>
        <v>40.444444444444443</v>
      </c>
      <c r="G381" t="s">
        <v>14</v>
      </c>
      <c r="H381">
        <v>44</v>
      </c>
      <c r="I381" s="4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7">
        <f>(Table1[[#This Row],[launched_at]]/86400)+25569+(-5/24)</f>
        <v>40843</v>
      </c>
      <c r="O381" s="17">
        <f>(Table1[[#This Row],[deadline]]/86400)+25569+(-5/24)</f>
        <v>40857.041666666664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>Table1[[#This Row],[pledged]]/Table1[[#This Row],[goal]]*100</f>
        <v>160.32</v>
      </c>
      <c r="G382" t="s">
        <v>20</v>
      </c>
      <c r="H382">
        <v>84</v>
      </c>
      <c r="I382" s="4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7">
        <f>(Table1[[#This Row],[launched_at]]/86400)+25569+(-5/24)</f>
        <v>41448</v>
      </c>
      <c r="O382" s="17">
        <f>(Table1[[#This Row],[deadline]]/86400)+25569+(-5/24)</f>
        <v>41453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>Table1[[#This Row],[pledged]]/Table1[[#This Row],[goal]]*100</f>
        <v>183.9433962264151</v>
      </c>
      <c r="G383" t="s">
        <v>20</v>
      </c>
      <c r="H383">
        <v>155</v>
      </c>
      <c r="I383" s="4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7">
        <f>(Table1[[#This Row],[launched_at]]/86400)+25569+(-5/24)</f>
        <v>42162.999999999993</v>
      </c>
      <c r="O383" s="17">
        <f>(Table1[[#This Row],[deadline]]/86400)+25569+(-5/24)</f>
        <v>42208.999999999993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>Table1[[#This Row],[pledged]]/Table1[[#This Row],[goal]]*100</f>
        <v>63.769230769230766</v>
      </c>
      <c r="G384" t="s">
        <v>14</v>
      </c>
      <c r="H384">
        <v>67</v>
      </c>
      <c r="I384" s="4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7">
        <f>(Table1[[#This Row],[launched_at]]/86400)+25569+(-5/24)</f>
        <v>43023.999999999993</v>
      </c>
      <c r="O384" s="17">
        <f>(Table1[[#This Row],[deadline]]/86400)+25569+(-5/24)</f>
        <v>43042.999999999993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>Table1[[#This Row],[pledged]]/Table1[[#This Row],[goal]]*100</f>
        <v>225.38095238095238</v>
      </c>
      <c r="G385" t="s">
        <v>20</v>
      </c>
      <c r="H385">
        <v>189</v>
      </c>
      <c r="I385" s="4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7">
        <f>(Table1[[#This Row],[launched_at]]/86400)+25569+(-5/24)</f>
        <v>43509.041666666664</v>
      </c>
      <c r="O385" s="17">
        <f>(Table1[[#This Row],[deadline]]/86400)+25569+(-5/24)</f>
        <v>43515.041666666664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>Table1[[#This Row],[pledged]]/Table1[[#This Row],[goal]]*100</f>
        <v>172.00961538461539</v>
      </c>
      <c r="G386" t="s">
        <v>20</v>
      </c>
      <c r="H386">
        <v>4799</v>
      </c>
      <c r="I386" s="4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7">
        <f>(Table1[[#This Row],[launched_at]]/86400)+25569+(-5/24)</f>
        <v>42776.041666666664</v>
      </c>
      <c r="O386" s="17">
        <f>(Table1[[#This Row],[deadline]]/86400)+25569+(-5/24)</f>
        <v>42803.041666666664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>Table1[[#This Row],[pledged]]/Table1[[#This Row],[goal]]*100</f>
        <v>146.16709511568124</v>
      </c>
      <c r="G387" t="s">
        <v>20</v>
      </c>
      <c r="H387">
        <v>1137</v>
      </c>
      <c r="I387" s="4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7">
        <f>(Table1[[#This Row],[launched_at]]/86400)+25569+(-5/24)</f>
        <v>43552.999999999993</v>
      </c>
      <c r="O387" s="17">
        <f>(Table1[[#This Row],[deadline]]/86400)+25569+(-5/24)</f>
        <v>43584.999999999993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>Table1[[#This Row],[pledged]]/Table1[[#This Row],[goal]]*100</f>
        <v>76.42361623616236</v>
      </c>
      <c r="G388" t="s">
        <v>14</v>
      </c>
      <c r="H388">
        <v>1068</v>
      </c>
      <c r="I388" s="4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7">
        <f>(Table1[[#This Row],[launched_at]]/86400)+25569+(-5/24)</f>
        <v>40355</v>
      </c>
      <c r="O388" s="17">
        <f>(Table1[[#This Row],[deadline]]/86400)+25569+(-5/24)</f>
        <v>40367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>Table1[[#This Row],[pledged]]/Table1[[#This Row],[goal]]*100</f>
        <v>39.261467889908261</v>
      </c>
      <c r="G389" t="s">
        <v>14</v>
      </c>
      <c r="H389">
        <v>424</v>
      </c>
      <c r="I389" s="4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7">
        <f>(Table1[[#This Row],[launched_at]]/86400)+25569+(-5/24)</f>
        <v>41072</v>
      </c>
      <c r="O389" s="17">
        <f>(Table1[[#This Row],[deadline]]/86400)+25569+(-5/24)</f>
        <v>41077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>Table1[[#This Row],[pledged]]/Table1[[#This Row],[goal]]*100</f>
        <v>11.270034843205574</v>
      </c>
      <c r="G390" t="s">
        <v>74</v>
      </c>
      <c r="H390">
        <v>145</v>
      </c>
      <c r="I390" s="4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7">
        <f>(Table1[[#This Row],[launched_at]]/86400)+25569+(-5/24)</f>
        <v>40912.041666666664</v>
      </c>
      <c r="O390" s="17">
        <f>(Table1[[#This Row],[deadline]]/86400)+25569+(-5/24)</f>
        <v>40914.041666666664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>Table1[[#This Row],[pledged]]/Table1[[#This Row],[goal]]*100</f>
        <v>122.11084337349398</v>
      </c>
      <c r="G391" t="s">
        <v>20</v>
      </c>
      <c r="H391">
        <v>1152</v>
      </c>
      <c r="I391" s="4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7">
        <f>(Table1[[#This Row],[launched_at]]/86400)+25569+(-5/24)</f>
        <v>40479</v>
      </c>
      <c r="O391" s="17">
        <f>(Table1[[#This Row],[deadline]]/86400)+25569+(-5/24)</f>
        <v>40506.041666666664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>Table1[[#This Row],[pledged]]/Table1[[#This Row],[goal]]*100</f>
        <v>186.54166666666669</v>
      </c>
      <c r="G392" t="s">
        <v>20</v>
      </c>
      <c r="H392">
        <v>50</v>
      </c>
      <c r="I392" s="4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7">
        <f>(Table1[[#This Row],[launched_at]]/86400)+25569+(-5/24)</f>
        <v>41530</v>
      </c>
      <c r="O392" s="17">
        <f>(Table1[[#This Row],[deadline]]/86400)+25569+(-5/24)</f>
        <v>41545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>Table1[[#This Row],[pledged]]/Table1[[#This Row],[goal]]*100</f>
        <v>7.2731788079470201</v>
      </c>
      <c r="G393" t="s">
        <v>14</v>
      </c>
      <c r="H393">
        <v>151</v>
      </c>
      <c r="I393" s="4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7">
        <f>(Table1[[#This Row],[launched_at]]/86400)+25569+(-5/24)</f>
        <v>41653.041666666664</v>
      </c>
      <c r="O393" s="17">
        <f>(Table1[[#This Row],[deadline]]/86400)+25569+(-5/24)</f>
        <v>41655.041666666664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>Table1[[#This Row],[pledged]]/Table1[[#This Row],[goal]]*100</f>
        <v>65.642371234207957</v>
      </c>
      <c r="G394" t="s">
        <v>14</v>
      </c>
      <c r="H394">
        <v>1608</v>
      </c>
      <c r="I394" s="4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7">
        <f>(Table1[[#This Row],[launched_at]]/86400)+25569+(-5/24)</f>
        <v>40549.041666666664</v>
      </c>
      <c r="O394" s="17">
        <f>(Table1[[#This Row],[deadline]]/86400)+25569+(-5/24)</f>
        <v>40551.041666666664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ht="31.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>Table1[[#This Row],[pledged]]/Table1[[#This Row],[goal]]*100</f>
        <v>228.96178343949046</v>
      </c>
      <c r="G395" t="s">
        <v>20</v>
      </c>
      <c r="H395">
        <v>3059</v>
      </c>
      <c r="I395" s="4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7">
        <f>(Table1[[#This Row],[launched_at]]/86400)+25569+(-5/24)</f>
        <v>42932.999999999993</v>
      </c>
      <c r="O395" s="17">
        <f>(Table1[[#This Row],[deadline]]/86400)+25569+(-5/24)</f>
        <v>42933.999999999993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ht="31.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>Table1[[#This Row],[pledged]]/Table1[[#This Row],[goal]]*100</f>
        <v>469.37499999999994</v>
      </c>
      <c r="G396" t="s">
        <v>20</v>
      </c>
      <c r="H396">
        <v>34</v>
      </c>
      <c r="I396" s="4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7">
        <f>(Table1[[#This Row],[launched_at]]/86400)+25569+(-5/24)</f>
        <v>41484</v>
      </c>
      <c r="O396" s="17">
        <f>(Table1[[#This Row],[deadline]]/86400)+25569+(-5/24)</f>
        <v>41494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>Table1[[#This Row],[pledged]]/Table1[[#This Row],[goal]]*100</f>
        <v>130.11267605633802</v>
      </c>
      <c r="G397" t="s">
        <v>20</v>
      </c>
      <c r="H397">
        <v>220</v>
      </c>
      <c r="I397" s="4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7">
        <f>(Table1[[#This Row],[launched_at]]/86400)+25569+(-5/24)</f>
        <v>40885.041666666664</v>
      </c>
      <c r="O397" s="17">
        <f>(Table1[[#This Row],[deadline]]/86400)+25569+(-5/24)</f>
        <v>40886.041666666664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>Table1[[#This Row],[pledged]]/Table1[[#This Row],[goal]]*100</f>
        <v>167.05422993492408</v>
      </c>
      <c r="G398" t="s">
        <v>20</v>
      </c>
      <c r="H398">
        <v>1604</v>
      </c>
      <c r="I398" s="4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7">
        <f>(Table1[[#This Row],[launched_at]]/86400)+25569+(-5/24)</f>
        <v>43377.999999999993</v>
      </c>
      <c r="O398" s="17">
        <f>(Table1[[#This Row],[deadline]]/86400)+25569+(-5/24)</f>
        <v>43385.999999999993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>Table1[[#This Row],[pledged]]/Table1[[#This Row],[goal]]*100</f>
        <v>173.8641975308642</v>
      </c>
      <c r="G399" t="s">
        <v>20</v>
      </c>
      <c r="H399">
        <v>454</v>
      </c>
      <c r="I399" s="4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7">
        <f>(Table1[[#This Row],[launched_at]]/86400)+25569+(-5/24)</f>
        <v>41417</v>
      </c>
      <c r="O399" s="17">
        <f>(Table1[[#This Row],[deadline]]/86400)+25569+(-5/24)</f>
        <v>41423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1.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>Table1[[#This Row],[pledged]]/Table1[[#This Row],[goal]]*100</f>
        <v>717.76470588235293</v>
      </c>
      <c r="G400" t="s">
        <v>20</v>
      </c>
      <c r="H400">
        <v>123</v>
      </c>
      <c r="I400" s="4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7">
        <f>(Table1[[#This Row],[launched_at]]/86400)+25569+(-5/24)</f>
        <v>43227.999999999993</v>
      </c>
      <c r="O400" s="17">
        <f>(Table1[[#This Row],[deadline]]/86400)+25569+(-5/24)</f>
        <v>43229.999999999993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>Table1[[#This Row],[pledged]]/Table1[[#This Row],[goal]]*100</f>
        <v>63.850976361767728</v>
      </c>
      <c r="G401" t="s">
        <v>14</v>
      </c>
      <c r="H401">
        <v>941</v>
      </c>
      <c r="I401" s="4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7">
        <f>(Table1[[#This Row],[launched_at]]/86400)+25569+(-5/24)</f>
        <v>40576.041666666664</v>
      </c>
      <c r="O401" s="17">
        <f>(Table1[[#This Row],[deadline]]/86400)+25569+(-5/24)</f>
        <v>40583.041666666664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>Table1[[#This Row],[pledged]]/Table1[[#This Row],[goal]]*100</f>
        <v>2</v>
      </c>
      <c r="G402" t="s">
        <v>14</v>
      </c>
      <c r="H402">
        <v>1</v>
      </c>
      <c r="I402" s="4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7">
        <f>(Table1[[#This Row],[launched_at]]/86400)+25569+(-5/24)</f>
        <v>41502</v>
      </c>
      <c r="O402" s="17">
        <f>(Table1[[#This Row],[deadline]]/86400)+25569+(-5/24)</f>
        <v>41524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>Table1[[#This Row],[pledged]]/Table1[[#This Row],[goal]]*100</f>
        <v>1530.2222222222222</v>
      </c>
      <c r="G403" t="s">
        <v>20</v>
      </c>
      <c r="H403">
        <v>299</v>
      </c>
      <c r="I403" s="4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7">
        <f>(Table1[[#This Row],[launched_at]]/86400)+25569+(-5/24)</f>
        <v>43764.999999999993</v>
      </c>
      <c r="O403" s="17">
        <f>(Table1[[#This Row],[deadline]]/86400)+25569+(-5/24)</f>
        <v>43764.999999999993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>Table1[[#This Row],[pledged]]/Table1[[#This Row],[goal]]*100</f>
        <v>40.356164383561641</v>
      </c>
      <c r="G404" t="s">
        <v>14</v>
      </c>
      <c r="H404">
        <v>40</v>
      </c>
      <c r="I404" s="4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7">
        <f>(Table1[[#This Row],[launched_at]]/86400)+25569+(-5/24)</f>
        <v>40914.041666666664</v>
      </c>
      <c r="O404" s="17">
        <f>(Table1[[#This Row],[deadline]]/86400)+25569+(-5/24)</f>
        <v>40961.041666666664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>Table1[[#This Row],[pledged]]/Table1[[#This Row],[goal]]*100</f>
        <v>86.220633299284984</v>
      </c>
      <c r="G405" t="s">
        <v>14</v>
      </c>
      <c r="H405">
        <v>3015</v>
      </c>
      <c r="I405" s="4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7">
        <f>(Table1[[#This Row],[launched_at]]/86400)+25569+(-5/24)</f>
        <v>40310</v>
      </c>
      <c r="O405" s="17">
        <f>(Table1[[#This Row],[deadline]]/86400)+25569+(-5/24)</f>
        <v>40346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ht="31.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>Table1[[#This Row],[pledged]]/Table1[[#This Row],[goal]]*100</f>
        <v>315.58486707566465</v>
      </c>
      <c r="G406" t="s">
        <v>20</v>
      </c>
      <c r="H406">
        <v>2237</v>
      </c>
      <c r="I406" s="4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7">
        <f>(Table1[[#This Row],[launched_at]]/86400)+25569+(-5/24)</f>
        <v>43053.041666666664</v>
      </c>
      <c r="O406" s="17">
        <f>(Table1[[#This Row],[deadline]]/86400)+25569+(-5/24)</f>
        <v>43056.041666666664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>Table1[[#This Row],[pledged]]/Table1[[#This Row],[goal]]*100</f>
        <v>89.618243243243242</v>
      </c>
      <c r="G407" t="s">
        <v>14</v>
      </c>
      <c r="H407">
        <v>435</v>
      </c>
      <c r="I407" s="4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7">
        <f>(Table1[[#This Row],[launched_at]]/86400)+25569+(-5/24)</f>
        <v>43254.999999999993</v>
      </c>
      <c r="O407" s="17">
        <f>(Table1[[#This Row],[deadline]]/86400)+25569+(-5/24)</f>
        <v>43304.999999999993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ht="31.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>Table1[[#This Row],[pledged]]/Table1[[#This Row],[goal]]*100</f>
        <v>182.14503816793894</v>
      </c>
      <c r="G408" t="s">
        <v>20</v>
      </c>
      <c r="H408">
        <v>645</v>
      </c>
      <c r="I408" s="4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7">
        <f>(Table1[[#This Row],[launched_at]]/86400)+25569+(-5/24)</f>
        <v>41304.041666666664</v>
      </c>
      <c r="O408" s="17">
        <f>(Table1[[#This Row],[deadline]]/86400)+25569+(-5/24)</f>
        <v>41316.041666666664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ht="31.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>Table1[[#This Row],[pledged]]/Table1[[#This Row],[goal]]*100</f>
        <v>355.88235294117646</v>
      </c>
      <c r="G409" t="s">
        <v>20</v>
      </c>
      <c r="H409">
        <v>484</v>
      </c>
      <c r="I409" s="4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7">
        <f>(Table1[[#This Row],[launched_at]]/86400)+25569+(-5/24)</f>
        <v>43750.999999999993</v>
      </c>
      <c r="O409" s="17">
        <f>(Table1[[#This Row],[deadline]]/86400)+25569+(-5/24)</f>
        <v>43757.999999999993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>Table1[[#This Row],[pledged]]/Table1[[#This Row],[goal]]*100</f>
        <v>131.83695652173913</v>
      </c>
      <c r="G410" t="s">
        <v>20</v>
      </c>
      <c r="H410">
        <v>154</v>
      </c>
      <c r="I410" s="4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7">
        <f>(Table1[[#This Row],[launched_at]]/86400)+25569+(-5/24)</f>
        <v>42540.999999999993</v>
      </c>
      <c r="O410" s="17">
        <f>(Table1[[#This Row],[deadline]]/86400)+25569+(-5/24)</f>
        <v>42560.999999999993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>Table1[[#This Row],[pledged]]/Table1[[#This Row],[goal]]*100</f>
        <v>46.315634218289084</v>
      </c>
      <c r="G411" t="s">
        <v>14</v>
      </c>
      <c r="H411">
        <v>714</v>
      </c>
      <c r="I411" s="4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7">
        <f>(Table1[[#This Row],[launched_at]]/86400)+25569+(-5/24)</f>
        <v>42842.999999999993</v>
      </c>
      <c r="O411" s="17">
        <f>(Table1[[#This Row],[deadline]]/86400)+25569+(-5/24)</f>
        <v>42846.999999999993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ht="31.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>Table1[[#This Row],[pledged]]/Table1[[#This Row],[goal]]*100</f>
        <v>36.132726089785294</v>
      </c>
      <c r="G412" t="s">
        <v>47</v>
      </c>
      <c r="H412">
        <v>1111</v>
      </c>
      <c r="I412" s="4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7">
        <f>(Table1[[#This Row],[launched_at]]/86400)+25569+(-5/24)</f>
        <v>42121.999999999993</v>
      </c>
      <c r="O412" s="17">
        <f>(Table1[[#This Row],[deadline]]/86400)+25569+(-5/24)</f>
        <v>42121.999999999993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>Table1[[#This Row],[pledged]]/Table1[[#This Row],[goal]]*100</f>
        <v>104.62820512820512</v>
      </c>
      <c r="G413" t="s">
        <v>20</v>
      </c>
      <c r="H413">
        <v>82</v>
      </c>
      <c r="I413" s="4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7">
        <f>(Table1[[#This Row],[launched_at]]/86400)+25569+(-5/24)</f>
        <v>42883.999999999993</v>
      </c>
      <c r="O413" s="17">
        <f>(Table1[[#This Row],[deadline]]/86400)+25569+(-5/24)</f>
        <v>42885.999999999993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ht="31.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>Table1[[#This Row],[pledged]]/Table1[[#This Row],[goal]]*100</f>
        <v>668.85714285714289</v>
      </c>
      <c r="G414" t="s">
        <v>20</v>
      </c>
      <c r="H414">
        <v>134</v>
      </c>
      <c r="I414" s="4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7">
        <f>(Table1[[#This Row],[launched_at]]/86400)+25569+(-5/24)</f>
        <v>41642.041666666664</v>
      </c>
      <c r="O414" s="17">
        <f>(Table1[[#This Row],[deadline]]/86400)+25569+(-5/24)</f>
        <v>41652.041666666664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>Table1[[#This Row],[pledged]]/Table1[[#This Row],[goal]]*100</f>
        <v>62.072823218997364</v>
      </c>
      <c r="G415" t="s">
        <v>47</v>
      </c>
      <c r="H415">
        <v>1089</v>
      </c>
      <c r="I415" s="4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7">
        <f>(Table1[[#This Row],[launched_at]]/86400)+25569+(-5/24)</f>
        <v>43431.041666666664</v>
      </c>
      <c r="O415" s="17">
        <f>(Table1[[#This Row],[deadline]]/86400)+25569+(-5/24)</f>
        <v>43458.041666666664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ht="31.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>Table1[[#This Row],[pledged]]/Table1[[#This Row],[goal]]*100</f>
        <v>84.699787460148784</v>
      </c>
      <c r="G416" t="s">
        <v>14</v>
      </c>
      <c r="H416">
        <v>5497</v>
      </c>
      <c r="I416" s="4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7">
        <f>(Table1[[#This Row],[launched_at]]/86400)+25569+(-5/24)</f>
        <v>40288</v>
      </c>
      <c r="O416" s="17">
        <f>(Table1[[#This Row],[deadline]]/86400)+25569+(-5/24)</f>
        <v>40296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>Table1[[#This Row],[pledged]]/Table1[[#This Row],[goal]]*100</f>
        <v>11.059030837004405</v>
      </c>
      <c r="G417" t="s">
        <v>14</v>
      </c>
      <c r="H417">
        <v>418</v>
      </c>
      <c r="I417" s="4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7">
        <f>(Table1[[#This Row],[launched_at]]/86400)+25569+(-5/24)</f>
        <v>40921.041666666664</v>
      </c>
      <c r="O417" s="17">
        <f>(Table1[[#This Row],[deadline]]/86400)+25569+(-5/24)</f>
        <v>40938.041666666664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>Table1[[#This Row],[pledged]]/Table1[[#This Row],[goal]]*100</f>
        <v>43.838781575037146</v>
      </c>
      <c r="G418" t="s">
        <v>14</v>
      </c>
      <c r="H418">
        <v>1439</v>
      </c>
      <c r="I418" s="4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7">
        <f>(Table1[[#This Row],[launched_at]]/86400)+25569+(-5/24)</f>
        <v>40560.041666666664</v>
      </c>
      <c r="O418" s="17">
        <f>(Table1[[#This Row],[deadline]]/86400)+25569+(-5/24)</f>
        <v>40569.041666666664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>Table1[[#This Row],[pledged]]/Table1[[#This Row],[goal]]*100</f>
        <v>55.470588235294116</v>
      </c>
      <c r="G419" t="s">
        <v>14</v>
      </c>
      <c r="H419">
        <v>15</v>
      </c>
      <c r="I419" s="4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7">
        <f>(Table1[[#This Row],[launched_at]]/86400)+25569+(-5/24)</f>
        <v>43406.999999999993</v>
      </c>
      <c r="O419" s="17">
        <f>(Table1[[#This Row],[deadline]]/86400)+25569+(-5/24)</f>
        <v>43431.041666666664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ht="31.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>Table1[[#This Row],[pledged]]/Table1[[#This Row],[goal]]*100</f>
        <v>57.399511301160658</v>
      </c>
      <c r="G420" t="s">
        <v>14</v>
      </c>
      <c r="H420">
        <v>1999</v>
      </c>
      <c r="I420" s="4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7">
        <f>(Table1[[#This Row],[launched_at]]/86400)+25569+(-5/24)</f>
        <v>41035</v>
      </c>
      <c r="O420" s="17">
        <f>(Table1[[#This Row],[deadline]]/86400)+25569+(-5/24)</f>
        <v>41036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>Table1[[#This Row],[pledged]]/Table1[[#This Row],[goal]]*100</f>
        <v>123.43497363796135</v>
      </c>
      <c r="G421" t="s">
        <v>20</v>
      </c>
      <c r="H421">
        <v>5203</v>
      </c>
      <c r="I421" s="4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7">
        <f>(Table1[[#This Row],[launched_at]]/86400)+25569+(-5/24)</f>
        <v>40899.041666666664</v>
      </c>
      <c r="O421" s="17">
        <f>(Table1[[#This Row],[deadline]]/86400)+25569+(-5/24)</f>
        <v>40905.041666666664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ht="31.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>Table1[[#This Row],[pledged]]/Table1[[#This Row],[goal]]*100</f>
        <v>128.46</v>
      </c>
      <c r="G422" t="s">
        <v>20</v>
      </c>
      <c r="H422">
        <v>94</v>
      </c>
      <c r="I422" s="4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7">
        <f>(Table1[[#This Row],[launched_at]]/86400)+25569+(-5/24)</f>
        <v>42910.999999999993</v>
      </c>
      <c r="O422" s="17">
        <f>(Table1[[#This Row],[deadline]]/86400)+25569+(-5/24)</f>
        <v>42924.999999999993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ht="31.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>Table1[[#This Row],[pledged]]/Table1[[#This Row],[goal]]*100</f>
        <v>63.989361702127653</v>
      </c>
      <c r="G423" t="s">
        <v>14</v>
      </c>
      <c r="H423">
        <v>118</v>
      </c>
      <c r="I423" s="4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7">
        <f>(Table1[[#This Row],[launched_at]]/86400)+25569+(-5/24)</f>
        <v>42914.999999999993</v>
      </c>
      <c r="O423" s="17">
        <f>(Table1[[#This Row],[deadline]]/86400)+25569+(-5/24)</f>
        <v>42944.999999999993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>Table1[[#This Row],[pledged]]/Table1[[#This Row],[goal]]*100</f>
        <v>127.29885057471265</v>
      </c>
      <c r="G424" t="s">
        <v>20</v>
      </c>
      <c r="H424">
        <v>205</v>
      </c>
      <c r="I424" s="4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7">
        <f>(Table1[[#This Row],[launched_at]]/86400)+25569+(-5/24)</f>
        <v>40285</v>
      </c>
      <c r="O424" s="17">
        <f>(Table1[[#This Row],[deadline]]/86400)+25569+(-5/24)</f>
        <v>40305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>Table1[[#This Row],[pledged]]/Table1[[#This Row],[goal]]*100</f>
        <v>10.638024357239512</v>
      </c>
      <c r="G425" t="s">
        <v>14</v>
      </c>
      <c r="H425">
        <v>162</v>
      </c>
      <c r="I425" s="4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7">
        <f>(Table1[[#This Row],[launched_at]]/86400)+25569+(-5/24)</f>
        <v>40808</v>
      </c>
      <c r="O425" s="17">
        <f>(Table1[[#This Row],[deadline]]/86400)+25569+(-5/24)</f>
        <v>40810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>Table1[[#This Row],[pledged]]/Table1[[#This Row],[goal]]*100</f>
        <v>40.470588235294116</v>
      </c>
      <c r="G426" t="s">
        <v>14</v>
      </c>
      <c r="H426">
        <v>83</v>
      </c>
      <c r="I426" s="4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7">
        <f>(Table1[[#This Row],[launched_at]]/86400)+25569+(-5/24)</f>
        <v>43207.999999999993</v>
      </c>
      <c r="O426" s="17">
        <f>(Table1[[#This Row],[deadline]]/86400)+25569+(-5/24)</f>
        <v>43213.999999999993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ht="31.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>Table1[[#This Row],[pledged]]/Table1[[#This Row],[goal]]*100</f>
        <v>287.66666666666663</v>
      </c>
      <c r="G427" t="s">
        <v>20</v>
      </c>
      <c r="H427">
        <v>92</v>
      </c>
      <c r="I427" s="4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7">
        <f>(Table1[[#This Row],[launched_at]]/86400)+25569+(-5/24)</f>
        <v>42212.999999999993</v>
      </c>
      <c r="O427" s="17">
        <f>(Table1[[#This Row],[deadline]]/86400)+25569+(-5/24)</f>
        <v>42218.999999999993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>Table1[[#This Row],[pledged]]/Table1[[#This Row],[goal]]*100</f>
        <v>572.94444444444446</v>
      </c>
      <c r="G428" t="s">
        <v>20</v>
      </c>
      <c r="H428">
        <v>219</v>
      </c>
      <c r="I428" s="4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7">
        <f>(Table1[[#This Row],[launched_at]]/86400)+25569+(-5/24)</f>
        <v>41332.041666666664</v>
      </c>
      <c r="O428" s="17">
        <f>(Table1[[#This Row],[deadline]]/86400)+25569+(-5/24)</f>
        <v>41339.041666666664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>Table1[[#This Row],[pledged]]/Table1[[#This Row],[goal]]*100</f>
        <v>112.90429799426933</v>
      </c>
      <c r="G429" t="s">
        <v>20</v>
      </c>
      <c r="H429">
        <v>2526</v>
      </c>
      <c r="I429" s="4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7">
        <f>(Table1[[#This Row],[launched_at]]/86400)+25569+(-5/24)</f>
        <v>41895</v>
      </c>
      <c r="O429" s="17">
        <f>(Table1[[#This Row],[deadline]]/86400)+25569+(-5/24)</f>
        <v>41927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ht="31.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>Table1[[#This Row],[pledged]]/Table1[[#This Row],[goal]]*100</f>
        <v>46.387573964497044</v>
      </c>
      <c r="G430" t="s">
        <v>14</v>
      </c>
      <c r="H430">
        <v>747</v>
      </c>
      <c r="I430" s="4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7">
        <f>(Table1[[#This Row],[launched_at]]/86400)+25569+(-5/24)</f>
        <v>40585.041666666664</v>
      </c>
      <c r="O430" s="17">
        <f>(Table1[[#This Row],[deadline]]/86400)+25569+(-5/24)</f>
        <v>40592.041666666664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ht="31.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>Table1[[#This Row],[pledged]]/Table1[[#This Row],[goal]]*100</f>
        <v>90.675916230366497</v>
      </c>
      <c r="G431" t="s">
        <v>74</v>
      </c>
      <c r="H431">
        <v>2138</v>
      </c>
      <c r="I431" s="4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7">
        <f>(Table1[[#This Row],[launched_at]]/86400)+25569+(-5/24)</f>
        <v>41680.041666666664</v>
      </c>
      <c r="O431" s="17">
        <f>(Table1[[#This Row],[deadline]]/86400)+25569+(-5/24)</f>
        <v>41708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ht="31.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>Table1[[#This Row],[pledged]]/Table1[[#This Row],[goal]]*100</f>
        <v>67.740740740740748</v>
      </c>
      <c r="G432" t="s">
        <v>14</v>
      </c>
      <c r="H432">
        <v>84</v>
      </c>
      <c r="I432" s="4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7">
        <f>(Table1[[#This Row],[launched_at]]/86400)+25569+(-5/24)</f>
        <v>43736.999999999993</v>
      </c>
      <c r="O432" s="17">
        <f>(Table1[[#This Row],[deadline]]/86400)+25569+(-5/24)</f>
        <v>43770.999999999993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ht="31.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>Table1[[#This Row],[pledged]]/Table1[[#This Row],[goal]]*100</f>
        <v>192.49019607843135</v>
      </c>
      <c r="G433" t="s">
        <v>20</v>
      </c>
      <c r="H433">
        <v>94</v>
      </c>
      <c r="I433" s="4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7">
        <f>(Table1[[#This Row],[launched_at]]/86400)+25569+(-5/24)</f>
        <v>43272.999999999993</v>
      </c>
      <c r="O433" s="17">
        <f>(Table1[[#This Row],[deadline]]/86400)+25569+(-5/24)</f>
        <v>43289.999999999993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ht="31.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>Table1[[#This Row],[pledged]]/Table1[[#This Row],[goal]]*100</f>
        <v>82.714285714285722</v>
      </c>
      <c r="G434" t="s">
        <v>14</v>
      </c>
      <c r="H434">
        <v>91</v>
      </c>
      <c r="I434" s="4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7">
        <f>(Table1[[#This Row],[launched_at]]/86400)+25569+(-5/24)</f>
        <v>41761</v>
      </c>
      <c r="O434" s="17">
        <f>(Table1[[#This Row],[deadline]]/86400)+25569+(-5/24)</f>
        <v>41781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ht="31.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>Table1[[#This Row],[pledged]]/Table1[[#This Row],[goal]]*100</f>
        <v>54.163920922570021</v>
      </c>
      <c r="G435" t="s">
        <v>14</v>
      </c>
      <c r="H435">
        <v>792</v>
      </c>
      <c r="I435" s="4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7">
        <f>(Table1[[#This Row],[launched_at]]/86400)+25569+(-5/24)</f>
        <v>41603.041666666664</v>
      </c>
      <c r="O435" s="17">
        <f>(Table1[[#This Row],[deadline]]/86400)+25569+(-5/24)</f>
        <v>41619.041666666664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>Table1[[#This Row],[pledged]]/Table1[[#This Row],[goal]]*100</f>
        <v>16.722222222222221</v>
      </c>
      <c r="G436" t="s">
        <v>74</v>
      </c>
      <c r="H436">
        <v>10</v>
      </c>
      <c r="I436" s="4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7">
        <f>(Table1[[#This Row],[launched_at]]/86400)+25569+(-5/24)</f>
        <v>42705.041666666664</v>
      </c>
      <c r="O436" s="17">
        <f>(Table1[[#This Row],[deadline]]/86400)+25569+(-5/24)</f>
        <v>42719.041666666664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>Table1[[#This Row],[pledged]]/Table1[[#This Row],[goal]]*100</f>
        <v>116.87664041994749</v>
      </c>
      <c r="G437" t="s">
        <v>20</v>
      </c>
      <c r="H437">
        <v>1713</v>
      </c>
      <c r="I437" s="4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7">
        <f>(Table1[[#This Row],[launched_at]]/86400)+25569+(-5/24)</f>
        <v>41988.041666666664</v>
      </c>
      <c r="O437" s="17">
        <f>(Table1[[#This Row],[deadline]]/86400)+25569+(-5/24)</f>
        <v>42000.041666666664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ht="31.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>Table1[[#This Row],[pledged]]/Table1[[#This Row],[goal]]*100</f>
        <v>1052.1538461538462</v>
      </c>
      <c r="G438" t="s">
        <v>20</v>
      </c>
      <c r="H438">
        <v>249</v>
      </c>
      <c r="I438" s="4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7">
        <f>(Table1[[#This Row],[launched_at]]/86400)+25569+(-5/24)</f>
        <v>43574.999999999993</v>
      </c>
      <c r="O438" s="17">
        <f>(Table1[[#This Row],[deadline]]/86400)+25569+(-5/24)</f>
        <v>43575.999999999993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>Table1[[#This Row],[pledged]]/Table1[[#This Row],[goal]]*100</f>
        <v>123.07407407407408</v>
      </c>
      <c r="G439" t="s">
        <v>20</v>
      </c>
      <c r="H439">
        <v>192</v>
      </c>
      <c r="I439" s="4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7">
        <f>(Table1[[#This Row],[launched_at]]/86400)+25569+(-5/24)</f>
        <v>42259.999999999993</v>
      </c>
      <c r="O439" s="17">
        <f>(Table1[[#This Row],[deadline]]/86400)+25569+(-5/24)</f>
        <v>42262.999999999993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>Table1[[#This Row],[pledged]]/Table1[[#This Row],[goal]]*100</f>
        <v>178.63855421686748</v>
      </c>
      <c r="G440" t="s">
        <v>20</v>
      </c>
      <c r="H440">
        <v>247</v>
      </c>
      <c r="I440" s="4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7">
        <f>(Table1[[#This Row],[launched_at]]/86400)+25569+(-5/24)</f>
        <v>41337.041666666664</v>
      </c>
      <c r="O440" s="17">
        <f>(Table1[[#This Row],[deadline]]/86400)+25569+(-5/24)</f>
        <v>41367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>Table1[[#This Row],[pledged]]/Table1[[#This Row],[goal]]*100</f>
        <v>355.28169014084506</v>
      </c>
      <c r="G441" t="s">
        <v>20</v>
      </c>
      <c r="H441">
        <v>2293</v>
      </c>
      <c r="I441" s="4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7">
        <f>(Table1[[#This Row],[launched_at]]/86400)+25569+(-5/24)</f>
        <v>42679.999999999993</v>
      </c>
      <c r="O441" s="17">
        <f>(Table1[[#This Row],[deadline]]/86400)+25569+(-5/24)</f>
        <v>42687.041666666664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>Table1[[#This Row],[pledged]]/Table1[[#This Row],[goal]]*100</f>
        <v>161.90634146341463</v>
      </c>
      <c r="G442" t="s">
        <v>20</v>
      </c>
      <c r="H442">
        <v>3131</v>
      </c>
      <c r="I442" s="4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7">
        <f>(Table1[[#This Row],[launched_at]]/86400)+25569+(-5/24)</f>
        <v>42915.999999999993</v>
      </c>
      <c r="O442" s="17">
        <f>(Table1[[#This Row],[deadline]]/86400)+25569+(-5/24)</f>
        <v>42925.999999999993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>Table1[[#This Row],[pledged]]/Table1[[#This Row],[goal]]*100</f>
        <v>24.914285714285715</v>
      </c>
      <c r="G443" t="s">
        <v>14</v>
      </c>
      <c r="H443">
        <v>32</v>
      </c>
      <c r="I443" s="4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7">
        <f>(Table1[[#This Row],[launched_at]]/86400)+25569+(-5/24)</f>
        <v>41025</v>
      </c>
      <c r="O443" s="17">
        <f>(Table1[[#This Row],[deadline]]/86400)+25569+(-5/24)</f>
        <v>41053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ht="31.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>Table1[[#This Row],[pledged]]/Table1[[#This Row],[goal]]*100</f>
        <v>198.72222222222223</v>
      </c>
      <c r="G444" t="s">
        <v>20</v>
      </c>
      <c r="H444">
        <v>143</v>
      </c>
      <c r="I444" s="4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7">
        <f>(Table1[[#This Row],[launched_at]]/86400)+25569+(-5/24)</f>
        <v>42979.999999999993</v>
      </c>
      <c r="O444" s="17">
        <f>(Table1[[#This Row],[deadline]]/86400)+25569+(-5/24)</f>
        <v>42995.999999999993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ht="31.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>Table1[[#This Row],[pledged]]/Table1[[#This Row],[goal]]*100</f>
        <v>34.752688172043008</v>
      </c>
      <c r="G445" t="s">
        <v>74</v>
      </c>
      <c r="H445">
        <v>90</v>
      </c>
      <c r="I445" s="4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7">
        <f>(Table1[[#This Row],[launched_at]]/86400)+25569+(-5/24)</f>
        <v>40451</v>
      </c>
      <c r="O445" s="17">
        <f>(Table1[[#This Row],[deadline]]/86400)+25569+(-5/24)</f>
        <v>40470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>Table1[[#This Row],[pledged]]/Table1[[#This Row],[goal]]*100</f>
        <v>176.41935483870967</v>
      </c>
      <c r="G446" t="s">
        <v>20</v>
      </c>
      <c r="H446">
        <v>296</v>
      </c>
      <c r="I446" s="4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7">
        <f>(Table1[[#This Row],[launched_at]]/86400)+25569+(-5/24)</f>
        <v>40748</v>
      </c>
      <c r="O446" s="17">
        <f>(Table1[[#This Row],[deadline]]/86400)+25569+(-5/24)</f>
        <v>40750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>Table1[[#This Row],[pledged]]/Table1[[#This Row],[goal]]*100</f>
        <v>511.38095238095235</v>
      </c>
      <c r="G447" t="s">
        <v>20</v>
      </c>
      <c r="H447">
        <v>170</v>
      </c>
      <c r="I447" s="4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7">
        <f>(Table1[[#This Row],[launched_at]]/86400)+25569+(-5/24)</f>
        <v>40515.041666666664</v>
      </c>
      <c r="O447" s="17">
        <f>(Table1[[#This Row],[deadline]]/86400)+25569+(-5/24)</f>
        <v>40536.041666666664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ht="31.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>Table1[[#This Row],[pledged]]/Table1[[#This Row],[goal]]*100</f>
        <v>82.044117647058826</v>
      </c>
      <c r="G448" t="s">
        <v>14</v>
      </c>
      <c r="H448">
        <v>186</v>
      </c>
      <c r="I448" s="4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7">
        <f>(Table1[[#This Row],[launched_at]]/86400)+25569+(-5/24)</f>
        <v>41261.041666666664</v>
      </c>
      <c r="O448" s="17">
        <f>(Table1[[#This Row],[deadline]]/86400)+25569+(-5/24)</f>
        <v>41263.041666666664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>Table1[[#This Row],[pledged]]/Table1[[#This Row],[goal]]*100</f>
        <v>24.326030927835053</v>
      </c>
      <c r="G449" t="s">
        <v>74</v>
      </c>
      <c r="H449">
        <v>439</v>
      </c>
      <c r="I449" s="4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7">
        <f>(Table1[[#This Row],[launched_at]]/86400)+25569+(-5/24)</f>
        <v>43088.041666666664</v>
      </c>
      <c r="O449" s="17">
        <f>(Table1[[#This Row],[deadline]]/86400)+25569+(-5/24)</f>
        <v>43104.041666666664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ht="31.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>Table1[[#This Row],[pledged]]/Table1[[#This Row],[goal]]*100</f>
        <v>50.482758620689658</v>
      </c>
      <c r="G450" t="s">
        <v>14</v>
      </c>
      <c r="H450">
        <v>605</v>
      </c>
      <c r="I450" s="4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7">
        <f>(Table1[[#This Row],[launched_at]]/86400)+25569+(-5/24)</f>
        <v>41378</v>
      </c>
      <c r="O450" s="17">
        <f>(Table1[[#This Row],[deadline]]/86400)+25569+(-5/24)</f>
        <v>41380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>Table1[[#This Row],[pledged]]/Table1[[#This Row],[goal]]*100</f>
        <v>967</v>
      </c>
      <c r="G451" t="s">
        <v>20</v>
      </c>
      <c r="H451">
        <v>86</v>
      </c>
      <c r="I451" s="4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7">
        <f>(Table1[[#This Row],[launched_at]]/86400)+25569+(-5/24)</f>
        <v>43530.041666666664</v>
      </c>
      <c r="O451" s="17">
        <f>(Table1[[#This Row],[deadline]]/86400)+25569+(-5/24)</f>
        <v>43546.999999999993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>Table1[[#This Row],[pledged]]/Table1[[#This Row],[goal]]*100</f>
        <v>4</v>
      </c>
      <c r="G452" t="s">
        <v>14</v>
      </c>
      <c r="H452">
        <v>1</v>
      </c>
      <c r="I452" s="4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7">
        <f>(Table1[[#This Row],[launched_at]]/86400)+25569+(-5/24)</f>
        <v>43393.999999999993</v>
      </c>
      <c r="O452" s="17">
        <f>(Table1[[#This Row],[deadline]]/86400)+25569+(-5/24)</f>
        <v>43417.041666666664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>Table1[[#This Row],[pledged]]/Table1[[#This Row],[goal]]*100</f>
        <v>122.84501347708894</v>
      </c>
      <c r="G453" t="s">
        <v>20</v>
      </c>
      <c r="H453">
        <v>6286</v>
      </c>
      <c r="I453" s="4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7">
        <f>(Table1[[#This Row],[launched_at]]/86400)+25569+(-5/24)</f>
        <v>42934.999999999993</v>
      </c>
      <c r="O453" s="17">
        <f>(Table1[[#This Row],[deadline]]/86400)+25569+(-5/24)</f>
        <v>42965.999999999993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>Table1[[#This Row],[pledged]]/Table1[[#This Row],[goal]]*100</f>
        <v>63.4375</v>
      </c>
      <c r="G454" t="s">
        <v>14</v>
      </c>
      <c r="H454">
        <v>31</v>
      </c>
      <c r="I454" s="4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7">
        <f>(Table1[[#This Row],[launched_at]]/86400)+25569+(-5/24)</f>
        <v>40365</v>
      </c>
      <c r="O454" s="17">
        <f>(Table1[[#This Row],[deadline]]/86400)+25569+(-5/24)</f>
        <v>40366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>Table1[[#This Row],[pledged]]/Table1[[#This Row],[goal]]*100</f>
        <v>56.331688596491226</v>
      </c>
      <c r="G455" t="s">
        <v>14</v>
      </c>
      <c r="H455">
        <v>1181</v>
      </c>
      <c r="I455" s="4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7">
        <f>(Table1[[#This Row],[launched_at]]/86400)+25569+(-5/24)</f>
        <v>42705.041666666664</v>
      </c>
      <c r="O455" s="17">
        <f>(Table1[[#This Row],[deadline]]/86400)+25569+(-5/24)</f>
        <v>42746.041666666664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ht="31.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>Table1[[#This Row],[pledged]]/Table1[[#This Row],[goal]]*100</f>
        <v>44.074999999999996</v>
      </c>
      <c r="G456" t="s">
        <v>14</v>
      </c>
      <c r="H456">
        <v>39</v>
      </c>
      <c r="I456" s="4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7">
        <f>(Table1[[#This Row],[launched_at]]/86400)+25569+(-5/24)</f>
        <v>41568</v>
      </c>
      <c r="O456" s="17">
        <f>(Table1[[#This Row],[deadline]]/86400)+25569+(-5/24)</f>
        <v>41604.041666666664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>Table1[[#This Row],[pledged]]/Table1[[#This Row],[goal]]*100</f>
        <v>118.37253218884121</v>
      </c>
      <c r="G457" t="s">
        <v>20</v>
      </c>
      <c r="H457">
        <v>3727</v>
      </c>
      <c r="I457" s="4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7">
        <f>(Table1[[#This Row],[launched_at]]/86400)+25569+(-5/24)</f>
        <v>40809</v>
      </c>
      <c r="O457" s="17">
        <f>(Table1[[#This Row],[deadline]]/86400)+25569+(-5/24)</f>
        <v>40832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>Table1[[#This Row],[pledged]]/Table1[[#This Row],[goal]]*100</f>
        <v>104.1243169398907</v>
      </c>
      <c r="G458" t="s">
        <v>20</v>
      </c>
      <c r="H458">
        <v>1605</v>
      </c>
      <c r="I458" s="4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7">
        <f>(Table1[[#This Row],[launched_at]]/86400)+25569+(-5/24)</f>
        <v>43141.041666666664</v>
      </c>
      <c r="O458" s="17">
        <f>(Table1[[#This Row],[deadline]]/86400)+25569+(-5/24)</f>
        <v>43141.041666666664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ht="31.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>Table1[[#This Row],[pledged]]/Table1[[#This Row],[goal]]*100</f>
        <v>26.640000000000004</v>
      </c>
      <c r="G459" t="s">
        <v>14</v>
      </c>
      <c r="H459">
        <v>46</v>
      </c>
      <c r="I459" s="4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7">
        <f>(Table1[[#This Row],[launched_at]]/86400)+25569+(-5/24)</f>
        <v>42656.999999999993</v>
      </c>
      <c r="O459" s="17">
        <f>(Table1[[#This Row],[deadline]]/86400)+25569+(-5/24)</f>
        <v>42658.999999999993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>Table1[[#This Row],[pledged]]/Table1[[#This Row],[goal]]*100</f>
        <v>351.20118343195264</v>
      </c>
      <c r="G460" t="s">
        <v>20</v>
      </c>
      <c r="H460">
        <v>2120</v>
      </c>
      <c r="I460" s="4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7">
        <f>(Table1[[#This Row],[launched_at]]/86400)+25569+(-5/24)</f>
        <v>40265</v>
      </c>
      <c r="O460" s="17">
        <f>(Table1[[#This Row],[deadline]]/86400)+25569+(-5/24)</f>
        <v>40309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ht="31.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>Table1[[#This Row],[pledged]]/Table1[[#This Row],[goal]]*100</f>
        <v>90.063492063492063</v>
      </c>
      <c r="G461" t="s">
        <v>14</v>
      </c>
      <c r="H461">
        <v>105</v>
      </c>
      <c r="I461" s="4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7">
        <f>(Table1[[#This Row],[launched_at]]/86400)+25569+(-5/24)</f>
        <v>42001.041666666664</v>
      </c>
      <c r="O461" s="17">
        <f>(Table1[[#This Row],[deadline]]/86400)+25569+(-5/24)</f>
        <v>42026.041666666664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>Table1[[#This Row],[pledged]]/Table1[[#This Row],[goal]]*100</f>
        <v>171.625</v>
      </c>
      <c r="G462" t="s">
        <v>20</v>
      </c>
      <c r="H462">
        <v>50</v>
      </c>
      <c r="I462" s="4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7">
        <f>(Table1[[#This Row],[launched_at]]/86400)+25569+(-5/24)</f>
        <v>40399</v>
      </c>
      <c r="O462" s="17">
        <f>(Table1[[#This Row],[deadline]]/86400)+25569+(-5/24)</f>
        <v>40402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>Table1[[#This Row],[pledged]]/Table1[[#This Row],[goal]]*100</f>
        <v>141.04655870445345</v>
      </c>
      <c r="G463" t="s">
        <v>20</v>
      </c>
      <c r="H463">
        <v>2080</v>
      </c>
      <c r="I463" s="4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7">
        <f>(Table1[[#This Row],[launched_at]]/86400)+25569+(-5/24)</f>
        <v>41757</v>
      </c>
      <c r="O463" s="17">
        <f>(Table1[[#This Row],[deadline]]/86400)+25569+(-5/24)</f>
        <v>41777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>Table1[[#This Row],[pledged]]/Table1[[#This Row],[goal]]*100</f>
        <v>30.57944915254237</v>
      </c>
      <c r="G464" t="s">
        <v>14</v>
      </c>
      <c r="H464">
        <v>535</v>
      </c>
      <c r="I464" s="4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7">
        <f>(Table1[[#This Row],[launched_at]]/86400)+25569+(-5/24)</f>
        <v>41304.041666666664</v>
      </c>
      <c r="O464" s="17">
        <f>(Table1[[#This Row],[deadline]]/86400)+25569+(-5/24)</f>
        <v>41342.041666666664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>Table1[[#This Row],[pledged]]/Table1[[#This Row],[goal]]*100</f>
        <v>108.16455696202532</v>
      </c>
      <c r="G465" t="s">
        <v>20</v>
      </c>
      <c r="H465">
        <v>2105</v>
      </c>
      <c r="I465" s="4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7">
        <f>(Table1[[#This Row],[launched_at]]/86400)+25569+(-5/24)</f>
        <v>41639.041666666664</v>
      </c>
      <c r="O465" s="17">
        <f>(Table1[[#This Row],[deadline]]/86400)+25569+(-5/24)</f>
        <v>41643.041666666664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ht="31.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>Table1[[#This Row],[pledged]]/Table1[[#This Row],[goal]]*100</f>
        <v>133.45505617977528</v>
      </c>
      <c r="G466" t="s">
        <v>20</v>
      </c>
      <c r="H466">
        <v>2436</v>
      </c>
      <c r="I466" s="4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7">
        <f>(Table1[[#This Row],[launched_at]]/86400)+25569+(-5/24)</f>
        <v>43142.041666666664</v>
      </c>
      <c r="O466" s="17">
        <f>(Table1[[#This Row],[deadline]]/86400)+25569+(-5/24)</f>
        <v>43156.041666666664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>Table1[[#This Row],[pledged]]/Table1[[#This Row],[goal]]*100</f>
        <v>187.85106382978722</v>
      </c>
      <c r="G467" t="s">
        <v>20</v>
      </c>
      <c r="H467">
        <v>80</v>
      </c>
      <c r="I467" s="4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7">
        <f>(Table1[[#This Row],[launched_at]]/86400)+25569+(-5/24)</f>
        <v>43127.041666666664</v>
      </c>
      <c r="O467" s="17">
        <f>(Table1[[#This Row],[deadline]]/86400)+25569+(-5/24)</f>
        <v>43136.041666666664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>Table1[[#This Row],[pledged]]/Table1[[#This Row],[goal]]*100</f>
        <v>332</v>
      </c>
      <c r="G468" t="s">
        <v>20</v>
      </c>
      <c r="H468">
        <v>42</v>
      </c>
      <c r="I468" s="4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7">
        <f>(Table1[[#This Row],[launched_at]]/86400)+25569+(-5/24)</f>
        <v>41409</v>
      </c>
      <c r="O468" s="17">
        <f>(Table1[[#This Row],[deadline]]/86400)+25569+(-5/24)</f>
        <v>41432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>Table1[[#This Row],[pledged]]/Table1[[#This Row],[goal]]*100</f>
        <v>575.21428571428578</v>
      </c>
      <c r="G469" t="s">
        <v>20</v>
      </c>
      <c r="H469">
        <v>139</v>
      </c>
      <c r="I469" s="4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7">
        <f>(Table1[[#This Row],[launched_at]]/86400)+25569+(-5/24)</f>
        <v>42331.041666666664</v>
      </c>
      <c r="O469" s="17">
        <f>(Table1[[#This Row],[deadline]]/86400)+25569+(-5/24)</f>
        <v>42338.041666666664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>Table1[[#This Row],[pledged]]/Table1[[#This Row],[goal]]*100</f>
        <v>40.5</v>
      </c>
      <c r="G470" t="s">
        <v>14</v>
      </c>
      <c r="H470">
        <v>16</v>
      </c>
      <c r="I470" s="4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7">
        <f>(Table1[[#This Row],[launched_at]]/86400)+25569+(-5/24)</f>
        <v>43568.999999999993</v>
      </c>
      <c r="O470" s="17">
        <f>(Table1[[#This Row],[deadline]]/86400)+25569+(-5/24)</f>
        <v>43584.999999999993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>Table1[[#This Row],[pledged]]/Table1[[#This Row],[goal]]*100</f>
        <v>184.42857142857144</v>
      </c>
      <c r="G471" t="s">
        <v>20</v>
      </c>
      <c r="H471">
        <v>159</v>
      </c>
      <c r="I471" s="4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7">
        <f>(Table1[[#This Row],[launched_at]]/86400)+25569+(-5/24)</f>
        <v>42141.999999999993</v>
      </c>
      <c r="O471" s="17">
        <f>(Table1[[#This Row],[deadline]]/86400)+25569+(-5/24)</f>
        <v>42143.999999999993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>Table1[[#This Row],[pledged]]/Table1[[#This Row],[goal]]*100</f>
        <v>285.80555555555554</v>
      </c>
      <c r="G472" t="s">
        <v>20</v>
      </c>
      <c r="H472">
        <v>381</v>
      </c>
      <c r="I472" s="4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7">
        <f>(Table1[[#This Row],[launched_at]]/86400)+25569+(-5/24)</f>
        <v>42716.041666666664</v>
      </c>
      <c r="O472" s="17">
        <f>(Table1[[#This Row],[deadline]]/86400)+25569+(-5/24)</f>
        <v>42723.041666666664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>Table1[[#This Row],[pledged]]/Table1[[#This Row],[goal]]*100</f>
        <v>319</v>
      </c>
      <c r="G473" t="s">
        <v>20</v>
      </c>
      <c r="H473">
        <v>194</v>
      </c>
      <c r="I473" s="4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7">
        <f>(Table1[[#This Row],[launched_at]]/86400)+25569+(-5/24)</f>
        <v>41031</v>
      </c>
      <c r="O473" s="17">
        <f>(Table1[[#This Row],[deadline]]/86400)+25569+(-5/24)</f>
        <v>41031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ht="31.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>Table1[[#This Row],[pledged]]/Table1[[#This Row],[goal]]*100</f>
        <v>39.234070221066318</v>
      </c>
      <c r="G474" t="s">
        <v>14</v>
      </c>
      <c r="H474">
        <v>575</v>
      </c>
      <c r="I474" s="4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7">
        <f>(Table1[[#This Row],[launched_at]]/86400)+25569+(-5/24)</f>
        <v>43534.999999999993</v>
      </c>
      <c r="O474" s="17">
        <f>(Table1[[#This Row],[deadline]]/86400)+25569+(-5/24)</f>
        <v>43588.999999999993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ht="31.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>Table1[[#This Row],[pledged]]/Table1[[#This Row],[goal]]*100</f>
        <v>178.14000000000001</v>
      </c>
      <c r="G475" t="s">
        <v>20</v>
      </c>
      <c r="H475">
        <v>106</v>
      </c>
      <c r="I475" s="4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7">
        <f>(Table1[[#This Row],[launched_at]]/86400)+25569+(-5/24)</f>
        <v>43276.999999999993</v>
      </c>
      <c r="O475" s="17">
        <f>(Table1[[#This Row],[deadline]]/86400)+25569+(-5/24)</f>
        <v>43277.999999999993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>Table1[[#This Row],[pledged]]/Table1[[#This Row],[goal]]*100</f>
        <v>365.15</v>
      </c>
      <c r="G476" t="s">
        <v>20</v>
      </c>
      <c r="H476">
        <v>142</v>
      </c>
      <c r="I476" s="4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7">
        <f>(Table1[[#This Row],[launched_at]]/86400)+25569+(-5/24)</f>
        <v>41989.041666666664</v>
      </c>
      <c r="O476" s="17">
        <f>(Table1[[#This Row],[deadline]]/86400)+25569+(-5/24)</f>
        <v>41990.041666666664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>Table1[[#This Row],[pledged]]/Table1[[#This Row],[goal]]*100</f>
        <v>113.94594594594594</v>
      </c>
      <c r="G477" t="s">
        <v>20</v>
      </c>
      <c r="H477">
        <v>211</v>
      </c>
      <c r="I477" s="4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7">
        <f>(Table1[[#This Row],[launched_at]]/86400)+25569+(-5/24)</f>
        <v>41450</v>
      </c>
      <c r="O477" s="17">
        <f>(Table1[[#This Row],[deadline]]/86400)+25569+(-5/24)</f>
        <v>41454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>Table1[[#This Row],[pledged]]/Table1[[#This Row],[goal]]*100</f>
        <v>29.828720626631856</v>
      </c>
      <c r="G478" t="s">
        <v>14</v>
      </c>
      <c r="H478">
        <v>1120</v>
      </c>
      <c r="I478" s="4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7">
        <f>(Table1[[#This Row],[launched_at]]/86400)+25569+(-5/24)</f>
        <v>43321.999999999993</v>
      </c>
      <c r="O478" s="17">
        <f>(Table1[[#This Row],[deadline]]/86400)+25569+(-5/24)</f>
        <v>43327.999999999993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>Table1[[#This Row],[pledged]]/Table1[[#This Row],[goal]]*100</f>
        <v>54.270588235294113</v>
      </c>
      <c r="G479" t="s">
        <v>14</v>
      </c>
      <c r="H479">
        <v>113</v>
      </c>
      <c r="I479" s="4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7">
        <f>(Table1[[#This Row],[launched_at]]/86400)+25569+(-5/24)</f>
        <v>40720</v>
      </c>
      <c r="O479" s="17">
        <f>(Table1[[#This Row],[deadline]]/86400)+25569+(-5/24)</f>
        <v>40747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>Table1[[#This Row],[pledged]]/Table1[[#This Row],[goal]]*100</f>
        <v>236.34156976744185</v>
      </c>
      <c r="G480" t="s">
        <v>20</v>
      </c>
      <c r="H480">
        <v>2756</v>
      </c>
      <c r="I480" s="4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7">
        <f>(Table1[[#This Row],[launched_at]]/86400)+25569+(-5/24)</f>
        <v>42071.999999999993</v>
      </c>
      <c r="O480" s="17">
        <f>(Table1[[#This Row],[deadline]]/86400)+25569+(-5/24)</f>
        <v>42083.999999999993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ht="31.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>Table1[[#This Row],[pledged]]/Table1[[#This Row],[goal]]*100</f>
        <v>512.91666666666663</v>
      </c>
      <c r="G481" t="s">
        <v>20</v>
      </c>
      <c r="H481">
        <v>173</v>
      </c>
      <c r="I481" s="4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7">
        <f>(Table1[[#This Row],[launched_at]]/86400)+25569+(-5/24)</f>
        <v>42944.999999999993</v>
      </c>
      <c r="O481" s="17">
        <f>(Table1[[#This Row],[deadline]]/86400)+25569+(-5/24)</f>
        <v>42946.999999999993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>Table1[[#This Row],[pledged]]/Table1[[#This Row],[goal]]*100</f>
        <v>100.65116279069768</v>
      </c>
      <c r="G482" t="s">
        <v>20</v>
      </c>
      <c r="H482">
        <v>87</v>
      </c>
      <c r="I482" s="4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7">
        <f>(Table1[[#This Row],[launched_at]]/86400)+25569+(-5/24)</f>
        <v>40248.041666666664</v>
      </c>
      <c r="O482" s="17">
        <f>(Table1[[#This Row],[deadline]]/86400)+25569+(-5/24)</f>
        <v>40257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>Table1[[#This Row],[pledged]]/Table1[[#This Row],[goal]]*100</f>
        <v>81.348423194303152</v>
      </c>
      <c r="G483" t="s">
        <v>14</v>
      </c>
      <c r="H483">
        <v>1538</v>
      </c>
      <c r="I483" s="4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7">
        <f>(Table1[[#This Row],[launched_at]]/86400)+25569+(-5/24)</f>
        <v>41913</v>
      </c>
      <c r="O483" s="17">
        <f>(Table1[[#This Row],[deadline]]/86400)+25569+(-5/24)</f>
        <v>41955.041666666664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>Table1[[#This Row],[pledged]]/Table1[[#This Row],[goal]]*100</f>
        <v>16.404761904761905</v>
      </c>
      <c r="G484" t="s">
        <v>14</v>
      </c>
      <c r="H484">
        <v>9</v>
      </c>
      <c r="I484" s="4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7">
        <f>(Table1[[#This Row],[launched_at]]/86400)+25569+(-5/24)</f>
        <v>40963.041666666664</v>
      </c>
      <c r="O484" s="17">
        <f>(Table1[[#This Row],[deadline]]/86400)+25569+(-5/24)</f>
        <v>40974.041666666664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ht="31.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>Table1[[#This Row],[pledged]]/Table1[[#This Row],[goal]]*100</f>
        <v>52.774617067833695</v>
      </c>
      <c r="G485" t="s">
        <v>14</v>
      </c>
      <c r="H485">
        <v>554</v>
      </c>
      <c r="I485" s="4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7">
        <f>(Table1[[#This Row],[launched_at]]/86400)+25569+(-5/24)</f>
        <v>43811.041666666664</v>
      </c>
      <c r="O485" s="17">
        <f>(Table1[[#This Row],[deadline]]/86400)+25569+(-5/24)</f>
        <v>43818.041666666664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>Table1[[#This Row],[pledged]]/Table1[[#This Row],[goal]]*100</f>
        <v>260.20608108108109</v>
      </c>
      <c r="G486" t="s">
        <v>20</v>
      </c>
      <c r="H486">
        <v>1572</v>
      </c>
      <c r="I486" s="4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7">
        <f>(Table1[[#This Row],[launched_at]]/86400)+25569+(-5/24)</f>
        <v>41855</v>
      </c>
      <c r="O486" s="17">
        <f>(Table1[[#This Row],[deadline]]/86400)+25569+(-5/24)</f>
        <v>41904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>Table1[[#This Row],[pledged]]/Table1[[#This Row],[goal]]*100</f>
        <v>30.73289183222958</v>
      </c>
      <c r="G487" t="s">
        <v>14</v>
      </c>
      <c r="H487">
        <v>648</v>
      </c>
      <c r="I487" s="4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7">
        <f>(Table1[[#This Row],[launched_at]]/86400)+25569+(-5/24)</f>
        <v>43625.999999999993</v>
      </c>
      <c r="O487" s="17">
        <f>(Table1[[#This Row],[deadline]]/86400)+25569+(-5/24)</f>
        <v>43666.999999999993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>Table1[[#This Row],[pledged]]/Table1[[#This Row],[goal]]*100</f>
        <v>13.5</v>
      </c>
      <c r="G488" t="s">
        <v>14</v>
      </c>
      <c r="H488">
        <v>21</v>
      </c>
      <c r="I488" s="4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7">
        <f>(Table1[[#This Row],[launched_at]]/86400)+25569+(-5/24)</f>
        <v>43168.041666666664</v>
      </c>
      <c r="O488" s="17">
        <f>(Table1[[#This Row],[deadline]]/86400)+25569+(-5/24)</f>
        <v>43182.999999999993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>Table1[[#This Row],[pledged]]/Table1[[#This Row],[goal]]*100</f>
        <v>178.62556663644605</v>
      </c>
      <c r="G489" t="s">
        <v>20</v>
      </c>
      <c r="H489">
        <v>2346</v>
      </c>
      <c r="I489" s="4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7">
        <f>(Table1[[#This Row],[launched_at]]/86400)+25569+(-5/24)</f>
        <v>42844.999999999993</v>
      </c>
      <c r="O489" s="17">
        <f>(Table1[[#This Row],[deadline]]/86400)+25569+(-5/24)</f>
        <v>42877.999999999993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ht="31.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>Table1[[#This Row],[pledged]]/Table1[[#This Row],[goal]]*100</f>
        <v>220.0566037735849</v>
      </c>
      <c r="G490" t="s">
        <v>20</v>
      </c>
      <c r="H490">
        <v>115</v>
      </c>
      <c r="I490" s="4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7">
        <f>(Table1[[#This Row],[launched_at]]/86400)+25569+(-5/24)</f>
        <v>42403.041666666664</v>
      </c>
      <c r="O490" s="17">
        <f>(Table1[[#This Row],[deadline]]/86400)+25569+(-5/24)</f>
        <v>42420.041666666664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>Table1[[#This Row],[pledged]]/Table1[[#This Row],[goal]]*100</f>
        <v>101.5108695652174</v>
      </c>
      <c r="G491" t="s">
        <v>20</v>
      </c>
      <c r="H491">
        <v>85</v>
      </c>
      <c r="I491" s="4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7">
        <f>(Table1[[#This Row],[launched_at]]/86400)+25569+(-5/24)</f>
        <v>40406</v>
      </c>
      <c r="O491" s="17">
        <f>(Table1[[#This Row],[deadline]]/86400)+25569+(-5/24)</f>
        <v>40411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ht="31.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>Table1[[#This Row],[pledged]]/Table1[[#This Row],[goal]]*100</f>
        <v>191.5</v>
      </c>
      <c r="G492" t="s">
        <v>20</v>
      </c>
      <c r="H492">
        <v>144</v>
      </c>
      <c r="I492" s="4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7">
        <f>(Table1[[#This Row],[launched_at]]/86400)+25569+(-5/24)</f>
        <v>43786.041666666664</v>
      </c>
      <c r="O492" s="17">
        <f>(Table1[[#This Row],[deadline]]/86400)+25569+(-5/24)</f>
        <v>43793.041666666664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>Table1[[#This Row],[pledged]]/Table1[[#This Row],[goal]]*100</f>
        <v>305.34683098591546</v>
      </c>
      <c r="G493" t="s">
        <v>20</v>
      </c>
      <c r="H493">
        <v>2443</v>
      </c>
      <c r="I493" s="4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7">
        <f>(Table1[[#This Row],[launched_at]]/86400)+25569+(-5/24)</f>
        <v>41456</v>
      </c>
      <c r="O493" s="17">
        <f>(Table1[[#This Row],[deadline]]/86400)+25569+(-5/24)</f>
        <v>41482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>Table1[[#This Row],[pledged]]/Table1[[#This Row],[goal]]*100</f>
        <v>23.995287958115181</v>
      </c>
      <c r="G494" t="s">
        <v>74</v>
      </c>
      <c r="H494">
        <v>595</v>
      </c>
      <c r="I494" s="4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7">
        <f>(Table1[[#This Row],[launched_at]]/86400)+25569+(-5/24)</f>
        <v>40336</v>
      </c>
      <c r="O494" s="17">
        <f>(Table1[[#This Row],[deadline]]/86400)+25569+(-5/24)</f>
        <v>40371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>Table1[[#This Row],[pledged]]/Table1[[#This Row],[goal]]*100</f>
        <v>723.77777777777771</v>
      </c>
      <c r="G495" t="s">
        <v>20</v>
      </c>
      <c r="H495">
        <v>64</v>
      </c>
      <c r="I495" s="4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7">
        <f>(Table1[[#This Row],[launched_at]]/86400)+25569+(-5/24)</f>
        <v>43644.999999999993</v>
      </c>
      <c r="O495" s="17">
        <f>(Table1[[#This Row],[deadline]]/86400)+25569+(-5/24)</f>
        <v>43657.999999999993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31.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>Table1[[#This Row],[pledged]]/Table1[[#This Row],[goal]]*100</f>
        <v>547.36</v>
      </c>
      <c r="G496" t="s">
        <v>20</v>
      </c>
      <c r="H496">
        <v>268</v>
      </c>
      <c r="I496" s="4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7">
        <f>(Table1[[#This Row],[launched_at]]/86400)+25569+(-5/24)</f>
        <v>40990</v>
      </c>
      <c r="O496" s="17">
        <f>(Table1[[#This Row],[deadline]]/86400)+25569+(-5/24)</f>
        <v>40991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ht="31.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>Table1[[#This Row],[pledged]]/Table1[[#This Row],[goal]]*100</f>
        <v>414.49999999999994</v>
      </c>
      <c r="G497" t="s">
        <v>20</v>
      </c>
      <c r="H497">
        <v>195</v>
      </c>
      <c r="I497" s="4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7">
        <f>(Table1[[#This Row],[launched_at]]/86400)+25569+(-5/24)</f>
        <v>41800</v>
      </c>
      <c r="O497" s="17">
        <f>(Table1[[#This Row],[deadline]]/86400)+25569+(-5/24)</f>
        <v>41804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>Table1[[#This Row],[pledged]]/Table1[[#This Row],[goal]]*100</f>
        <v>0.90696409140369971</v>
      </c>
      <c r="G498" t="s">
        <v>14</v>
      </c>
      <c r="H498">
        <v>54</v>
      </c>
      <c r="I498" s="4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7">
        <f>(Table1[[#This Row],[launched_at]]/86400)+25569+(-5/24)</f>
        <v>42875.999999999993</v>
      </c>
      <c r="O498" s="17">
        <f>(Table1[[#This Row],[deadline]]/86400)+25569+(-5/24)</f>
        <v>42892.999999999993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>Table1[[#This Row],[pledged]]/Table1[[#This Row],[goal]]*100</f>
        <v>34.173469387755098</v>
      </c>
      <c r="G499" t="s">
        <v>14</v>
      </c>
      <c r="H499">
        <v>120</v>
      </c>
      <c r="I499" s="4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7">
        <f>(Table1[[#This Row],[launched_at]]/86400)+25569+(-5/24)</f>
        <v>42724.041666666664</v>
      </c>
      <c r="O499" s="17">
        <f>(Table1[[#This Row],[deadline]]/86400)+25569+(-5/24)</f>
        <v>42724.041666666664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>Table1[[#This Row],[pledged]]/Table1[[#This Row],[goal]]*100</f>
        <v>23.948810754912099</v>
      </c>
      <c r="G500" t="s">
        <v>14</v>
      </c>
      <c r="H500">
        <v>579</v>
      </c>
      <c r="I500" s="4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7">
        <f>(Table1[[#This Row],[launched_at]]/86400)+25569+(-5/24)</f>
        <v>42005.041666666664</v>
      </c>
      <c r="O500" s="17">
        <f>(Table1[[#This Row],[deadline]]/86400)+25569+(-5/24)</f>
        <v>42007.041666666664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>Table1[[#This Row],[pledged]]/Table1[[#This Row],[goal]]*100</f>
        <v>48.072649572649574</v>
      </c>
      <c r="G501" t="s">
        <v>14</v>
      </c>
      <c r="H501">
        <v>2072</v>
      </c>
      <c r="I501" s="4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7">
        <f>(Table1[[#This Row],[launched_at]]/86400)+25569+(-5/24)</f>
        <v>42443.999999999993</v>
      </c>
      <c r="O501" s="17">
        <f>(Table1[[#This Row],[deadline]]/86400)+25569+(-5/24)</f>
        <v>42448.999999999993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ht="31.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>Table1[[#This Row],[pledged]]/Table1[[#This Row],[goal]]*100</f>
        <v>0</v>
      </c>
      <c r="G502" t="s">
        <v>14</v>
      </c>
      <c r="H502">
        <v>0</v>
      </c>
      <c r="I502" s="4">
        <v>0</v>
      </c>
      <c r="J502" t="s">
        <v>21</v>
      </c>
      <c r="K502" t="s">
        <v>22</v>
      </c>
      <c r="L502">
        <v>1367384400</v>
      </c>
      <c r="M502">
        <v>1369803600</v>
      </c>
      <c r="N502" s="17">
        <f>(Table1[[#This Row],[launched_at]]/86400)+25569+(-5/24)</f>
        <v>41395</v>
      </c>
      <c r="O502" s="17">
        <f>(Table1[[#This Row],[deadline]]/86400)+25569+(-5/24)</f>
        <v>41423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>Table1[[#This Row],[pledged]]/Table1[[#This Row],[goal]]*100</f>
        <v>70.145182291666657</v>
      </c>
      <c r="G503" t="s">
        <v>14</v>
      </c>
      <c r="H503">
        <v>1796</v>
      </c>
      <c r="I503" s="4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7">
        <f>(Table1[[#This Row],[launched_at]]/86400)+25569+(-5/24)</f>
        <v>41345</v>
      </c>
      <c r="O503" s="17">
        <f>(Table1[[#This Row],[deadline]]/86400)+25569+(-5/24)</f>
        <v>41347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ht="31.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>Table1[[#This Row],[pledged]]/Table1[[#This Row],[goal]]*100</f>
        <v>529.92307692307691</v>
      </c>
      <c r="G504" t="s">
        <v>20</v>
      </c>
      <c r="H504">
        <v>186</v>
      </c>
      <c r="I504" s="4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7">
        <f>(Table1[[#This Row],[launched_at]]/86400)+25569+(-5/24)</f>
        <v>41117</v>
      </c>
      <c r="O504" s="17">
        <f>(Table1[[#This Row],[deadline]]/86400)+25569+(-5/24)</f>
        <v>41146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>Table1[[#This Row],[pledged]]/Table1[[#This Row],[goal]]*100</f>
        <v>180.32549019607845</v>
      </c>
      <c r="G505" t="s">
        <v>20</v>
      </c>
      <c r="H505">
        <v>460</v>
      </c>
      <c r="I505" s="4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7">
        <f>(Table1[[#This Row],[launched_at]]/86400)+25569+(-5/24)</f>
        <v>42185.999999999993</v>
      </c>
      <c r="O505" s="17">
        <f>(Table1[[#This Row],[deadline]]/86400)+25569+(-5/24)</f>
        <v>42205.999999999993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ht="31.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>Table1[[#This Row],[pledged]]/Table1[[#This Row],[goal]]*100</f>
        <v>92.320000000000007</v>
      </c>
      <c r="G506" t="s">
        <v>14</v>
      </c>
      <c r="H506">
        <v>62</v>
      </c>
      <c r="I506" s="4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7">
        <f>(Table1[[#This Row],[launched_at]]/86400)+25569+(-5/24)</f>
        <v>42141.999999999993</v>
      </c>
      <c r="O506" s="17">
        <f>(Table1[[#This Row],[deadline]]/86400)+25569+(-5/24)</f>
        <v>42142.999999999993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>Table1[[#This Row],[pledged]]/Table1[[#This Row],[goal]]*100</f>
        <v>13.901001112347053</v>
      </c>
      <c r="G507" t="s">
        <v>14</v>
      </c>
      <c r="H507">
        <v>347</v>
      </c>
      <c r="I507" s="4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7">
        <f>(Table1[[#This Row],[launched_at]]/86400)+25569+(-5/24)</f>
        <v>41341.041666666664</v>
      </c>
      <c r="O507" s="17">
        <f>(Table1[[#This Row],[deadline]]/86400)+25569+(-5/24)</f>
        <v>41383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ht="31.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>Table1[[#This Row],[pledged]]/Table1[[#This Row],[goal]]*100</f>
        <v>927.07777777777767</v>
      </c>
      <c r="G508" t="s">
        <v>20</v>
      </c>
      <c r="H508">
        <v>2528</v>
      </c>
      <c r="I508" s="4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7">
        <f>(Table1[[#This Row],[launched_at]]/86400)+25569+(-5/24)</f>
        <v>43062.041666666664</v>
      </c>
      <c r="O508" s="17">
        <f>(Table1[[#This Row],[deadline]]/86400)+25569+(-5/24)</f>
        <v>43079.041666666664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>Table1[[#This Row],[pledged]]/Table1[[#This Row],[goal]]*100</f>
        <v>39.857142857142861</v>
      </c>
      <c r="G509" t="s">
        <v>14</v>
      </c>
      <c r="H509">
        <v>19</v>
      </c>
      <c r="I509" s="4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7">
        <f>(Table1[[#This Row],[launched_at]]/86400)+25569+(-5/24)</f>
        <v>41373</v>
      </c>
      <c r="O509" s="17">
        <f>(Table1[[#This Row],[deadline]]/86400)+25569+(-5/24)</f>
        <v>41422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>Table1[[#This Row],[pledged]]/Table1[[#This Row],[goal]]*100</f>
        <v>112.22929936305732</v>
      </c>
      <c r="G510" t="s">
        <v>20</v>
      </c>
      <c r="H510">
        <v>3657</v>
      </c>
      <c r="I510" s="4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7">
        <f>(Table1[[#This Row],[launched_at]]/86400)+25569+(-5/24)</f>
        <v>43309.999999999993</v>
      </c>
      <c r="O510" s="17">
        <f>(Table1[[#This Row],[deadline]]/86400)+25569+(-5/24)</f>
        <v>43330.999999999993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>Table1[[#This Row],[pledged]]/Table1[[#This Row],[goal]]*100</f>
        <v>70.925816023738875</v>
      </c>
      <c r="G511" t="s">
        <v>14</v>
      </c>
      <c r="H511">
        <v>1258</v>
      </c>
      <c r="I511" s="4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7">
        <f>(Table1[[#This Row],[launched_at]]/86400)+25569+(-5/24)</f>
        <v>41034</v>
      </c>
      <c r="O511" s="17">
        <f>(Table1[[#This Row],[deadline]]/86400)+25569+(-5/24)</f>
        <v>41044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>Table1[[#This Row],[pledged]]/Table1[[#This Row],[goal]]*100</f>
        <v>119.08974358974358</v>
      </c>
      <c r="G512" t="s">
        <v>20</v>
      </c>
      <c r="H512">
        <v>131</v>
      </c>
      <c r="I512" s="4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7">
        <f>(Table1[[#This Row],[launched_at]]/86400)+25569+(-5/24)</f>
        <v>43250.999999999993</v>
      </c>
      <c r="O512" s="17">
        <f>(Table1[[#This Row],[deadline]]/86400)+25569+(-5/24)</f>
        <v>43274.999999999993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ht="31.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>Table1[[#This Row],[pledged]]/Table1[[#This Row],[goal]]*100</f>
        <v>24.017591339648174</v>
      </c>
      <c r="G513" t="s">
        <v>14</v>
      </c>
      <c r="H513">
        <v>362</v>
      </c>
      <c r="I513" s="4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7">
        <f>(Table1[[#This Row],[launched_at]]/86400)+25569+(-5/24)</f>
        <v>43670.999999999993</v>
      </c>
      <c r="O513" s="17">
        <f>(Table1[[#This Row],[deadline]]/86400)+25569+(-5/24)</f>
        <v>43680.999999999993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>Table1[[#This Row],[pledged]]/Table1[[#This Row],[goal]]*100</f>
        <v>139.31868131868131</v>
      </c>
      <c r="G514" t="s">
        <v>20</v>
      </c>
      <c r="H514">
        <v>239</v>
      </c>
      <c r="I514" s="4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7">
        <f>(Table1[[#This Row],[launched_at]]/86400)+25569+(-5/24)</f>
        <v>41825</v>
      </c>
      <c r="O514" s="17">
        <f>(Table1[[#This Row],[deadline]]/86400)+25569+(-5/24)</f>
        <v>41826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ht="31.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>Table1[[#This Row],[pledged]]/Table1[[#This Row],[goal]]*100</f>
        <v>39.277108433734945</v>
      </c>
      <c r="G515" t="s">
        <v>74</v>
      </c>
      <c r="H515">
        <v>35</v>
      </c>
      <c r="I515" s="4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7">
        <f>(Table1[[#This Row],[launched_at]]/86400)+25569+(-5/24)</f>
        <v>40430</v>
      </c>
      <c r="O515" s="17">
        <f>(Table1[[#This Row],[deadline]]/86400)+25569+(-5/24)</f>
        <v>40432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>Table1[[#This Row],[pledged]]/Table1[[#This Row],[goal]]*100</f>
        <v>22.439077144917089</v>
      </c>
      <c r="G516" t="s">
        <v>74</v>
      </c>
      <c r="H516">
        <v>528</v>
      </c>
      <c r="I516" s="4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7">
        <f>(Table1[[#This Row],[launched_at]]/86400)+25569+(-5/24)</f>
        <v>41614.041666666664</v>
      </c>
      <c r="O516" s="17">
        <f>(Table1[[#This Row],[deadline]]/86400)+25569+(-5/24)</f>
        <v>41619.041666666664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>Table1[[#This Row],[pledged]]/Table1[[#This Row],[goal]]*100</f>
        <v>55.779069767441861</v>
      </c>
      <c r="G517" t="s">
        <v>14</v>
      </c>
      <c r="H517">
        <v>133</v>
      </c>
      <c r="I517" s="4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7">
        <f>(Table1[[#This Row],[launched_at]]/86400)+25569+(-5/24)</f>
        <v>40900.041666666664</v>
      </c>
      <c r="O517" s="17">
        <f>(Table1[[#This Row],[deadline]]/86400)+25569+(-5/24)</f>
        <v>40902.041666666664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ht="31.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>Table1[[#This Row],[pledged]]/Table1[[#This Row],[goal]]*100</f>
        <v>42.523125996810208</v>
      </c>
      <c r="G518" t="s">
        <v>14</v>
      </c>
      <c r="H518">
        <v>846</v>
      </c>
      <c r="I518" s="4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7">
        <f>(Table1[[#This Row],[launched_at]]/86400)+25569+(-5/24)</f>
        <v>40396</v>
      </c>
      <c r="O518" s="17">
        <f>(Table1[[#This Row],[deadline]]/86400)+25569+(-5/24)</f>
        <v>40434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ht="31.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>Table1[[#This Row],[pledged]]/Table1[[#This Row],[goal]]*100</f>
        <v>112.00000000000001</v>
      </c>
      <c r="G519" t="s">
        <v>20</v>
      </c>
      <c r="H519">
        <v>78</v>
      </c>
      <c r="I519" s="4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7">
        <f>(Table1[[#This Row],[launched_at]]/86400)+25569+(-5/24)</f>
        <v>42859.999999999993</v>
      </c>
      <c r="O519" s="17">
        <f>(Table1[[#This Row],[deadline]]/86400)+25569+(-5/24)</f>
        <v>42864.999999999993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>Table1[[#This Row],[pledged]]/Table1[[#This Row],[goal]]*100</f>
        <v>7.0681818181818183</v>
      </c>
      <c r="G520" t="s">
        <v>14</v>
      </c>
      <c r="H520">
        <v>10</v>
      </c>
      <c r="I520" s="4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7">
        <f>(Table1[[#This Row],[launched_at]]/86400)+25569+(-5/24)</f>
        <v>43154.041666666664</v>
      </c>
      <c r="O520" s="17">
        <f>(Table1[[#This Row],[deadline]]/86400)+25569+(-5/24)</f>
        <v>43156.041666666664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>Table1[[#This Row],[pledged]]/Table1[[#This Row],[goal]]*100</f>
        <v>101.74563871693867</v>
      </c>
      <c r="G521" t="s">
        <v>20</v>
      </c>
      <c r="H521">
        <v>1773</v>
      </c>
      <c r="I521" s="4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7">
        <f>(Table1[[#This Row],[launched_at]]/86400)+25569+(-5/24)</f>
        <v>42012.041666666664</v>
      </c>
      <c r="O521" s="17">
        <f>(Table1[[#This Row],[deadline]]/86400)+25569+(-5/24)</f>
        <v>42026.041666666664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>Table1[[#This Row],[pledged]]/Table1[[#This Row],[goal]]*100</f>
        <v>425.75</v>
      </c>
      <c r="G522" t="s">
        <v>20</v>
      </c>
      <c r="H522">
        <v>32</v>
      </c>
      <c r="I522" s="4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7">
        <f>(Table1[[#This Row],[launched_at]]/86400)+25569+(-5/24)</f>
        <v>43573.999999999993</v>
      </c>
      <c r="O522" s="17">
        <f>(Table1[[#This Row],[deadline]]/86400)+25569+(-5/24)</f>
        <v>43576.999999999993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ht="31.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>Table1[[#This Row],[pledged]]/Table1[[#This Row],[goal]]*100</f>
        <v>145.53947368421052</v>
      </c>
      <c r="G523" t="s">
        <v>20</v>
      </c>
      <c r="H523">
        <v>369</v>
      </c>
      <c r="I523" s="4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7">
        <f>(Table1[[#This Row],[launched_at]]/86400)+25569+(-5/24)</f>
        <v>42604.999999999993</v>
      </c>
      <c r="O523" s="17">
        <f>(Table1[[#This Row],[deadline]]/86400)+25569+(-5/24)</f>
        <v>42610.999999999993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>Table1[[#This Row],[pledged]]/Table1[[#This Row],[goal]]*100</f>
        <v>32.453465346534657</v>
      </c>
      <c r="G524" t="s">
        <v>14</v>
      </c>
      <c r="H524">
        <v>191</v>
      </c>
      <c r="I524" s="4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7">
        <f>(Table1[[#This Row],[launched_at]]/86400)+25569+(-5/24)</f>
        <v>41093</v>
      </c>
      <c r="O524" s="17">
        <f>(Table1[[#This Row],[deadline]]/86400)+25569+(-5/24)</f>
        <v>41105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>Table1[[#This Row],[pledged]]/Table1[[#This Row],[goal]]*100</f>
        <v>700.33333333333326</v>
      </c>
      <c r="G525" t="s">
        <v>20</v>
      </c>
      <c r="H525">
        <v>89</v>
      </c>
      <c r="I525" s="4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7">
        <f>(Table1[[#This Row],[launched_at]]/86400)+25569+(-5/24)</f>
        <v>40241.041666666664</v>
      </c>
      <c r="O525" s="17">
        <f>(Table1[[#This Row],[deadline]]/86400)+25569+(-5/24)</f>
        <v>40246.041666666664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>Table1[[#This Row],[pledged]]/Table1[[#This Row],[goal]]*100</f>
        <v>83.904860392967933</v>
      </c>
      <c r="G526" t="s">
        <v>14</v>
      </c>
      <c r="H526">
        <v>1979</v>
      </c>
      <c r="I526" s="4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7">
        <f>(Table1[[#This Row],[launched_at]]/86400)+25569+(-5/24)</f>
        <v>40294</v>
      </c>
      <c r="O526" s="17">
        <f>(Table1[[#This Row],[deadline]]/86400)+25569+(-5/24)</f>
        <v>40307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ht="31.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>Table1[[#This Row],[pledged]]/Table1[[#This Row],[goal]]*100</f>
        <v>84.19047619047619</v>
      </c>
      <c r="G527" t="s">
        <v>14</v>
      </c>
      <c r="H527">
        <v>63</v>
      </c>
      <c r="I527" s="4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7">
        <f>(Table1[[#This Row],[launched_at]]/86400)+25569+(-5/24)</f>
        <v>40505.041666666664</v>
      </c>
      <c r="O527" s="17">
        <f>(Table1[[#This Row],[deadline]]/86400)+25569+(-5/24)</f>
        <v>40509.041666666664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>Table1[[#This Row],[pledged]]/Table1[[#This Row],[goal]]*100</f>
        <v>155.95180722891567</v>
      </c>
      <c r="G528" t="s">
        <v>20</v>
      </c>
      <c r="H528">
        <v>147</v>
      </c>
      <c r="I528" s="4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7">
        <f>(Table1[[#This Row],[launched_at]]/86400)+25569+(-5/24)</f>
        <v>42364.041666666664</v>
      </c>
      <c r="O528" s="17">
        <f>(Table1[[#This Row],[deadline]]/86400)+25569+(-5/24)</f>
        <v>42401.041666666664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ht="31.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>Table1[[#This Row],[pledged]]/Table1[[#This Row],[goal]]*100</f>
        <v>99.619450317124731</v>
      </c>
      <c r="G529" t="s">
        <v>14</v>
      </c>
      <c r="H529">
        <v>6080</v>
      </c>
      <c r="I529" s="4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7">
        <f>(Table1[[#This Row],[launched_at]]/86400)+25569+(-5/24)</f>
        <v>42405.041666666664</v>
      </c>
      <c r="O529" s="17">
        <f>(Table1[[#This Row],[deadline]]/86400)+25569+(-5/24)</f>
        <v>42441.041666666664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>Table1[[#This Row],[pledged]]/Table1[[#This Row],[goal]]*100</f>
        <v>80.300000000000011</v>
      </c>
      <c r="G530" t="s">
        <v>14</v>
      </c>
      <c r="H530">
        <v>80</v>
      </c>
      <c r="I530" s="4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7">
        <f>(Table1[[#This Row],[launched_at]]/86400)+25569+(-5/24)</f>
        <v>41601.041666666664</v>
      </c>
      <c r="O530" s="17">
        <f>(Table1[[#This Row],[deadline]]/86400)+25569+(-5/24)</f>
        <v>41646.041666666664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>Table1[[#This Row],[pledged]]/Table1[[#This Row],[goal]]*100</f>
        <v>11.254901960784313</v>
      </c>
      <c r="G531" t="s">
        <v>14</v>
      </c>
      <c r="H531">
        <v>9</v>
      </c>
      <c r="I531" s="4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7">
        <f>(Table1[[#This Row],[launched_at]]/86400)+25569+(-5/24)</f>
        <v>41769</v>
      </c>
      <c r="O531" s="17">
        <f>(Table1[[#This Row],[deadline]]/86400)+25569+(-5/24)</f>
        <v>41797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1.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>Table1[[#This Row],[pledged]]/Table1[[#This Row],[goal]]*100</f>
        <v>91.740952380952379</v>
      </c>
      <c r="G532" t="s">
        <v>14</v>
      </c>
      <c r="H532">
        <v>1784</v>
      </c>
      <c r="I532" s="4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7">
        <f>(Table1[[#This Row],[launched_at]]/86400)+25569+(-5/24)</f>
        <v>40421</v>
      </c>
      <c r="O532" s="17">
        <f>(Table1[[#This Row],[deadline]]/86400)+25569+(-5/24)</f>
        <v>40435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>Table1[[#This Row],[pledged]]/Table1[[#This Row],[goal]]*100</f>
        <v>95.521156936261391</v>
      </c>
      <c r="G533" t="s">
        <v>47</v>
      </c>
      <c r="H533">
        <v>3640</v>
      </c>
      <c r="I533" s="4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7">
        <f>(Table1[[#This Row],[launched_at]]/86400)+25569+(-5/24)</f>
        <v>41589.041666666664</v>
      </c>
      <c r="O533" s="17">
        <f>(Table1[[#This Row],[deadline]]/86400)+25569+(-5/24)</f>
        <v>41645.041666666664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ht="31.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>Table1[[#This Row],[pledged]]/Table1[[#This Row],[goal]]*100</f>
        <v>502.87499999999994</v>
      </c>
      <c r="G534" t="s">
        <v>20</v>
      </c>
      <c r="H534">
        <v>126</v>
      </c>
      <c r="I534" s="4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7">
        <f>(Table1[[#This Row],[launched_at]]/86400)+25569+(-5/24)</f>
        <v>43125.041666666664</v>
      </c>
      <c r="O534" s="17">
        <f>(Table1[[#This Row],[deadline]]/86400)+25569+(-5/24)</f>
        <v>43126.041666666664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>Table1[[#This Row],[pledged]]/Table1[[#This Row],[goal]]*100</f>
        <v>159.24394463667818</v>
      </c>
      <c r="G535" t="s">
        <v>20</v>
      </c>
      <c r="H535">
        <v>2218</v>
      </c>
      <c r="I535" s="4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7">
        <f>(Table1[[#This Row],[launched_at]]/86400)+25569+(-5/24)</f>
        <v>41479</v>
      </c>
      <c r="O535" s="17">
        <f>(Table1[[#This Row],[deadline]]/86400)+25569+(-5/24)</f>
        <v>41515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ht="31.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>Table1[[#This Row],[pledged]]/Table1[[#This Row],[goal]]*100</f>
        <v>15.022446689113355</v>
      </c>
      <c r="G536" t="s">
        <v>14</v>
      </c>
      <c r="H536">
        <v>243</v>
      </c>
      <c r="I536" s="4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7">
        <f>(Table1[[#This Row],[launched_at]]/86400)+25569+(-5/24)</f>
        <v>43328.999999999993</v>
      </c>
      <c r="O536" s="17">
        <f>(Table1[[#This Row],[deadline]]/86400)+25569+(-5/24)</f>
        <v>43329.999999999993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ht="31.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>Table1[[#This Row],[pledged]]/Table1[[#This Row],[goal]]*100</f>
        <v>482.03846153846149</v>
      </c>
      <c r="G537" t="s">
        <v>20</v>
      </c>
      <c r="H537">
        <v>202</v>
      </c>
      <c r="I537" s="4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7">
        <f>(Table1[[#This Row],[launched_at]]/86400)+25569+(-5/24)</f>
        <v>43258.999999999993</v>
      </c>
      <c r="O537" s="17">
        <f>(Table1[[#This Row],[deadline]]/86400)+25569+(-5/24)</f>
        <v>43260.999999999993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31.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>Table1[[#This Row],[pledged]]/Table1[[#This Row],[goal]]*100</f>
        <v>149.96938775510205</v>
      </c>
      <c r="G538" t="s">
        <v>20</v>
      </c>
      <c r="H538">
        <v>140</v>
      </c>
      <c r="I538" s="4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7">
        <f>(Table1[[#This Row],[launched_at]]/86400)+25569+(-5/24)</f>
        <v>40414</v>
      </c>
      <c r="O538" s="17">
        <f>(Table1[[#This Row],[deadline]]/86400)+25569+(-5/24)</f>
        <v>40440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ht="31.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>Table1[[#This Row],[pledged]]/Table1[[#This Row],[goal]]*100</f>
        <v>117.22156398104266</v>
      </c>
      <c r="G539" t="s">
        <v>20</v>
      </c>
      <c r="H539">
        <v>1052</v>
      </c>
      <c r="I539" s="4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7">
        <f>(Table1[[#This Row],[launched_at]]/86400)+25569+(-5/24)</f>
        <v>43341.999999999993</v>
      </c>
      <c r="O539" s="17">
        <f>(Table1[[#This Row],[deadline]]/86400)+25569+(-5/24)</f>
        <v>43364.999999999993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>Table1[[#This Row],[pledged]]/Table1[[#This Row],[goal]]*100</f>
        <v>37.695968274950431</v>
      </c>
      <c r="G540" t="s">
        <v>14</v>
      </c>
      <c r="H540">
        <v>1296</v>
      </c>
      <c r="I540" s="4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7">
        <f>(Table1[[#This Row],[launched_at]]/86400)+25569+(-5/24)</f>
        <v>41539</v>
      </c>
      <c r="O540" s="17">
        <f>(Table1[[#This Row],[deadline]]/86400)+25569+(-5/24)</f>
        <v>41555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>Table1[[#This Row],[pledged]]/Table1[[#This Row],[goal]]*100</f>
        <v>72.653061224489804</v>
      </c>
      <c r="G541" t="s">
        <v>14</v>
      </c>
      <c r="H541">
        <v>77</v>
      </c>
      <c r="I541" s="4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7">
        <f>(Table1[[#This Row],[launched_at]]/86400)+25569+(-5/24)</f>
        <v>43646.999999999993</v>
      </c>
      <c r="O541" s="17">
        <f>(Table1[[#This Row],[deadline]]/86400)+25569+(-5/24)</f>
        <v>43652.999999999993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ht="31.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>Table1[[#This Row],[pledged]]/Table1[[#This Row],[goal]]*100</f>
        <v>265.98113207547169</v>
      </c>
      <c r="G542" t="s">
        <v>20</v>
      </c>
      <c r="H542">
        <v>247</v>
      </c>
      <c r="I542" s="4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7">
        <f>(Table1[[#This Row],[launched_at]]/86400)+25569+(-5/24)</f>
        <v>43224.999999999993</v>
      </c>
      <c r="O542" s="17">
        <f>(Table1[[#This Row],[deadline]]/86400)+25569+(-5/24)</f>
        <v>43246.999999999993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ht="31.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>Table1[[#This Row],[pledged]]/Table1[[#This Row],[goal]]*100</f>
        <v>24.205617977528089</v>
      </c>
      <c r="G543" t="s">
        <v>14</v>
      </c>
      <c r="H543">
        <v>395</v>
      </c>
      <c r="I543" s="4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7">
        <f>(Table1[[#This Row],[launched_at]]/86400)+25569+(-5/24)</f>
        <v>42164.999999999993</v>
      </c>
      <c r="O543" s="17">
        <f>(Table1[[#This Row],[deadline]]/86400)+25569+(-5/24)</f>
        <v>42190.999999999993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ht="31.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>Table1[[#This Row],[pledged]]/Table1[[#This Row],[goal]]*100</f>
        <v>2.5064935064935066</v>
      </c>
      <c r="G544" t="s">
        <v>14</v>
      </c>
      <c r="H544">
        <v>49</v>
      </c>
      <c r="I544" s="4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7">
        <f>(Table1[[#This Row],[launched_at]]/86400)+25569+(-5/24)</f>
        <v>42391.041666666664</v>
      </c>
      <c r="O544" s="17">
        <f>(Table1[[#This Row],[deadline]]/86400)+25569+(-5/24)</f>
        <v>42421.041666666664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ht="31.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>Table1[[#This Row],[pledged]]/Table1[[#This Row],[goal]]*100</f>
        <v>16.329799764428738</v>
      </c>
      <c r="G545" t="s">
        <v>14</v>
      </c>
      <c r="H545">
        <v>180</v>
      </c>
      <c r="I545" s="4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7">
        <f>(Table1[[#This Row],[launched_at]]/86400)+25569+(-5/24)</f>
        <v>41528</v>
      </c>
      <c r="O545" s="17">
        <f>(Table1[[#This Row],[deadline]]/86400)+25569+(-5/24)</f>
        <v>41543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>Table1[[#This Row],[pledged]]/Table1[[#This Row],[goal]]*100</f>
        <v>276.5</v>
      </c>
      <c r="G546" t="s">
        <v>20</v>
      </c>
      <c r="H546">
        <v>84</v>
      </c>
      <c r="I546" s="4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7">
        <f>(Table1[[#This Row],[launched_at]]/86400)+25569+(-5/24)</f>
        <v>42377.041666666664</v>
      </c>
      <c r="O546" s="17">
        <f>(Table1[[#This Row],[deadline]]/86400)+25569+(-5/24)</f>
        <v>42390.041666666664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>Table1[[#This Row],[pledged]]/Table1[[#This Row],[goal]]*100</f>
        <v>88.803571428571431</v>
      </c>
      <c r="G547" t="s">
        <v>14</v>
      </c>
      <c r="H547">
        <v>2690</v>
      </c>
      <c r="I547" s="4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7">
        <f>(Table1[[#This Row],[launched_at]]/86400)+25569+(-5/24)</f>
        <v>43824.041666666664</v>
      </c>
      <c r="O547" s="17">
        <f>(Table1[[#This Row],[deadline]]/86400)+25569+(-5/24)</f>
        <v>43844.041666666664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ht="31.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>Table1[[#This Row],[pledged]]/Table1[[#This Row],[goal]]*100</f>
        <v>163.57142857142856</v>
      </c>
      <c r="G548" t="s">
        <v>20</v>
      </c>
      <c r="H548">
        <v>88</v>
      </c>
      <c r="I548" s="4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7">
        <f>(Table1[[#This Row],[launched_at]]/86400)+25569+(-5/24)</f>
        <v>43359.999999999993</v>
      </c>
      <c r="O548" s="17">
        <f>(Table1[[#This Row],[deadline]]/86400)+25569+(-5/24)</f>
        <v>43362.999999999993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>Table1[[#This Row],[pledged]]/Table1[[#This Row],[goal]]*100</f>
        <v>969</v>
      </c>
      <c r="G549" t="s">
        <v>20</v>
      </c>
      <c r="H549">
        <v>156</v>
      </c>
      <c r="I549" s="4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7">
        <f>(Table1[[#This Row],[launched_at]]/86400)+25569+(-5/24)</f>
        <v>42029.041666666664</v>
      </c>
      <c r="O549" s="17">
        <f>(Table1[[#This Row],[deadline]]/86400)+25569+(-5/24)</f>
        <v>42041.041666666664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>Table1[[#This Row],[pledged]]/Table1[[#This Row],[goal]]*100</f>
        <v>270.91376701966715</v>
      </c>
      <c r="G550" t="s">
        <v>20</v>
      </c>
      <c r="H550">
        <v>2985</v>
      </c>
      <c r="I550" s="4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7">
        <f>(Table1[[#This Row],[launched_at]]/86400)+25569+(-5/24)</f>
        <v>42460.999999999993</v>
      </c>
      <c r="O550" s="17">
        <f>(Table1[[#This Row],[deadline]]/86400)+25569+(-5/24)</f>
        <v>42473.999999999993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>Table1[[#This Row],[pledged]]/Table1[[#This Row],[goal]]*100</f>
        <v>284.21355932203392</v>
      </c>
      <c r="G551" t="s">
        <v>20</v>
      </c>
      <c r="H551">
        <v>762</v>
      </c>
      <c r="I551" s="4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7">
        <f>(Table1[[#This Row],[launched_at]]/86400)+25569+(-5/24)</f>
        <v>41422</v>
      </c>
      <c r="O551" s="17">
        <f>(Table1[[#This Row],[deadline]]/86400)+25569+(-5/24)</f>
        <v>41431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>Table1[[#This Row],[pledged]]/Table1[[#This Row],[goal]]*100</f>
        <v>4</v>
      </c>
      <c r="G552" t="s">
        <v>74</v>
      </c>
      <c r="H552">
        <v>1</v>
      </c>
      <c r="I552" s="4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7">
        <f>(Table1[[#This Row],[launched_at]]/86400)+25569+(-5/24)</f>
        <v>40968.041666666664</v>
      </c>
      <c r="O552" s="17">
        <f>(Table1[[#This Row],[deadline]]/86400)+25569+(-5/24)</f>
        <v>40989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ht="31.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>Table1[[#This Row],[pledged]]/Table1[[#This Row],[goal]]*100</f>
        <v>58.6329816768462</v>
      </c>
      <c r="G553" t="s">
        <v>14</v>
      </c>
      <c r="H553">
        <v>2779</v>
      </c>
      <c r="I553" s="4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7">
        <f>(Table1[[#This Row],[launched_at]]/86400)+25569+(-5/24)</f>
        <v>41993.041666666664</v>
      </c>
      <c r="O553" s="17">
        <f>(Table1[[#This Row],[deadline]]/86400)+25569+(-5/24)</f>
        <v>42033.041666666664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ht="31.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>Table1[[#This Row],[pledged]]/Table1[[#This Row],[goal]]*100</f>
        <v>98.51111111111112</v>
      </c>
      <c r="G554" t="s">
        <v>14</v>
      </c>
      <c r="H554">
        <v>92</v>
      </c>
      <c r="I554" s="4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7">
        <f>(Table1[[#This Row],[launched_at]]/86400)+25569+(-5/24)</f>
        <v>42700.041666666664</v>
      </c>
      <c r="O554" s="17">
        <f>(Table1[[#This Row],[deadline]]/86400)+25569+(-5/24)</f>
        <v>42702.041666666664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>Table1[[#This Row],[pledged]]/Table1[[#This Row],[goal]]*100</f>
        <v>43.975381008206334</v>
      </c>
      <c r="G555" t="s">
        <v>14</v>
      </c>
      <c r="H555">
        <v>1028</v>
      </c>
      <c r="I555" s="4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7">
        <f>(Table1[[#This Row],[launched_at]]/86400)+25569+(-5/24)</f>
        <v>40545.041666666664</v>
      </c>
      <c r="O555" s="17">
        <f>(Table1[[#This Row],[deadline]]/86400)+25569+(-5/24)</f>
        <v>40546.041666666664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>Table1[[#This Row],[pledged]]/Table1[[#This Row],[goal]]*100</f>
        <v>151.66315789473683</v>
      </c>
      <c r="G556" t="s">
        <v>20</v>
      </c>
      <c r="H556">
        <v>554</v>
      </c>
      <c r="I556" s="4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7">
        <f>(Table1[[#This Row],[launched_at]]/86400)+25569+(-5/24)</f>
        <v>42723.041666666664</v>
      </c>
      <c r="O556" s="17">
        <f>(Table1[[#This Row],[deadline]]/86400)+25569+(-5/24)</f>
        <v>42729.041666666664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>Table1[[#This Row],[pledged]]/Table1[[#This Row],[goal]]*100</f>
        <v>223.63492063492063</v>
      </c>
      <c r="G557" t="s">
        <v>20</v>
      </c>
      <c r="H557">
        <v>135</v>
      </c>
      <c r="I557" s="4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7">
        <f>(Table1[[#This Row],[launched_at]]/86400)+25569+(-5/24)</f>
        <v>41731</v>
      </c>
      <c r="O557" s="17">
        <f>(Table1[[#This Row],[deadline]]/86400)+25569+(-5/24)</f>
        <v>41762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>Table1[[#This Row],[pledged]]/Table1[[#This Row],[goal]]*100</f>
        <v>239.75</v>
      </c>
      <c r="G558" t="s">
        <v>20</v>
      </c>
      <c r="H558">
        <v>122</v>
      </c>
      <c r="I558" s="4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7">
        <f>(Table1[[#This Row],[launched_at]]/86400)+25569+(-5/24)</f>
        <v>40792</v>
      </c>
      <c r="O558" s="17">
        <f>(Table1[[#This Row],[deadline]]/86400)+25569+(-5/24)</f>
        <v>40799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>Table1[[#This Row],[pledged]]/Table1[[#This Row],[goal]]*100</f>
        <v>199.33333333333334</v>
      </c>
      <c r="G559" t="s">
        <v>20</v>
      </c>
      <c r="H559">
        <v>221</v>
      </c>
      <c r="I559" s="4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7">
        <f>(Table1[[#This Row],[launched_at]]/86400)+25569+(-5/24)</f>
        <v>42278.999999999993</v>
      </c>
      <c r="O559" s="17">
        <f>(Table1[[#This Row],[deadline]]/86400)+25569+(-5/24)</f>
        <v>42281.999999999993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>Table1[[#This Row],[pledged]]/Table1[[#This Row],[goal]]*100</f>
        <v>137.34482758620689</v>
      </c>
      <c r="G560" t="s">
        <v>20</v>
      </c>
      <c r="H560">
        <v>126</v>
      </c>
      <c r="I560" s="4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7">
        <f>(Table1[[#This Row],[launched_at]]/86400)+25569+(-5/24)</f>
        <v>42424.041666666664</v>
      </c>
      <c r="O560" s="17">
        <f>(Table1[[#This Row],[deadline]]/86400)+25569+(-5/24)</f>
        <v>42466.999999999993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>Table1[[#This Row],[pledged]]/Table1[[#This Row],[goal]]*100</f>
        <v>100.9696106362773</v>
      </c>
      <c r="G561" t="s">
        <v>20</v>
      </c>
      <c r="H561">
        <v>1022</v>
      </c>
      <c r="I561" s="4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7">
        <f>(Table1[[#This Row],[launched_at]]/86400)+25569+(-5/24)</f>
        <v>42583.999999999993</v>
      </c>
      <c r="O561" s="17">
        <f>(Table1[[#This Row],[deadline]]/86400)+25569+(-5/24)</f>
        <v>42590.999999999993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>Table1[[#This Row],[pledged]]/Table1[[#This Row],[goal]]*100</f>
        <v>794.16</v>
      </c>
      <c r="G562" t="s">
        <v>20</v>
      </c>
      <c r="H562">
        <v>3177</v>
      </c>
      <c r="I562" s="4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7">
        <f>(Table1[[#This Row],[launched_at]]/86400)+25569+(-5/24)</f>
        <v>40865.041666666664</v>
      </c>
      <c r="O562" s="17">
        <f>(Table1[[#This Row],[deadline]]/86400)+25569+(-5/24)</f>
        <v>40905.041666666664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>Table1[[#This Row],[pledged]]/Table1[[#This Row],[goal]]*100</f>
        <v>369.7</v>
      </c>
      <c r="G563" t="s">
        <v>20</v>
      </c>
      <c r="H563">
        <v>198</v>
      </c>
      <c r="I563" s="4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7">
        <f>(Table1[[#This Row],[launched_at]]/86400)+25569+(-5/24)</f>
        <v>40833</v>
      </c>
      <c r="O563" s="17">
        <f>(Table1[[#This Row],[deadline]]/86400)+25569+(-5/24)</f>
        <v>40835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>Table1[[#This Row],[pledged]]/Table1[[#This Row],[goal]]*100</f>
        <v>12.818181818181817</v>
      </c>
      <c r="G564" t="s">
        <v>14</v>
      </c>
      <c r="H564">
        <v>26</v>
      </c>
      <c r="I564" s="4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7">
        <f>(Table1[[#This Row],[launched_at]]/86400)+25569+(-5/24)</f>
        <v>43535.999999999993</v>
      </c>
      <c r="O564" s="17">
        <f>(Table1[[#This Row],[deadline]]/86400)+25569+(-5/24)</f>
        <v>43537.999999999993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ht="31.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>Table1[[#This Row],[pledged]]/Table1[[#This Row],[goal]]*100</f>
        <v>138.02702702702703</v>
      </c>
      <c r="G565" t="s">
        <v>20</v>
      </c>
      <c r="H565">
        <v>85</v>
      </c>
      <c r="I565" s="4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7">
        <f>(Table1[[#This Row],[launched_at]]/86400)+25569+(-5/24)</f>
        <v>43417.041666666664</v>
      </c>
      <c r="O565" s="17">
        <f>(Table1[[#This Row],[deadline]]/86400)+25569+(-5/24)</f>
        <v>43437.041666666664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ht="31.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>Table1[[#This Row],[pledged]]/Table1[[#This Row],[goal]]*100</f>
        <v>83.813278008298752</v>
      </c>
      <c r="G566" t="s">
        <v>14</v>
      </c>
      <c r="H566">
        <v>1790</v>
      </c>
      <c r="I566" s="4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7">
        <f>(Table1[[#This Row],[launched_at]]/86400)+25569+(-5/24)</f>
        <v>42077.999999999993</v>
      </c>
      <c r="O566" s="17">
        <f>(Table1[[#This Row],[deadline]]/86400)+25569+(-5/24)</f>
        <v>42085.999999999993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ht="31.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>Table1[[#This Row],[pledged]]/Table1[[#This Row],[goal]]*100</f>
        <v>204.60063224446787</v>
      </c>
      <c r="G567" t="s">
        <v>20</v>
      </c>
      <c r="H567">
        <v>3596</v>
      </c>
      <c r="I567" s="4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7">
        <f>(Table1[[#This Row],[launched_at]]/86400)+25569+(-5/24)</f>
        <v>40862.041666666664</v>
      </c>
      <c r="O567" s="17">
        <f>(Table1[[#This Row],[deadline]]/86400)+25569+(-5/24)</f>
        <v>40882.041666666664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ht="31.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>Table1[[#This Row],[pledged]]/Table1[[#This Row],[goal]]*100</f>
        <v>44.344086021505376</v>
      </c>
      <c r="G568" t="s">
        <v>14</v>
      </c>
      <c r="H568">
        <v>37</v>
      </c>
      <c r="I568" s="4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7">
        <f>(Table1[[#This Row],[launched_at]]/86400)+25569+(-5/24)</f>
        <v>42424.041666666664</v>
      </c>
      <c r="O568" s="17">
        <f>(Table1[[#This Row],[deadline]]/86400)+25569+(-5/24)</f>
        <v>42446.999999999993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>Table1[[#This Row],[pledged]]/Table1[[#This Row],[goal]]*100</f>
        <v>218.60294117647058</v>
      </c>
      <c r="G569" t="s">
        <v>20</v>
      </c>
      <c r="H569">
        <v>244</v>
      </c>
      <c r="I569" s="4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7">
        <f>(Table1[[#This Row],[launched_at]]/86400)+25569+(-5/24)</f>
        <v>41830</v>
      </c>
      <c r="O569" s="17">
        <f>(Table1[[#This Row],[deadline]]/86400)+25569+(-5/24)</f>
        <v>41832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ht="31.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>Table1[[#This Row],[pledged]]/Table1[[#This Row],[goal]]*100</f>
        <v>186.03314917127071</v>
      </c>
      <c r="G570" t="s">
        <v>20</v>
      </c>
      <c r="H570">
        <v>5180</v>
      </c>
      <c r="I570" s="4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7">
        <f>(Table1[[#This Row],[launched_at]]/86400)+25569+(-5/24)</f>
        <v>40374</v>
      </c>
      <c r="O570" s="17">
        <f>(Table1[[#This Row],[deadline]]/86400)+25569+(-5/24)</f>
        <v>40419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>Table1[[#This Row],[pledged]]/Table1[[#This Row],[goal]]*100</f>
        <v>237.33830845771143</v>
      </c>
      <c r="G571" t="s">
        <v>20</v>
      </c>
      <c r="H571">
        <v>589</v>
      </c>
      <c r="I571" s="4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7">
        <f>(Table1[[#This Row],[launched_at]]/86400)+25569+(-5/24)</f>
        <v>40554.041666666664</v>
      </c>
      <c r="O571" s="17">
        <f>(Table1[[#This Row],[deadline]]/86400)+25569+(-5/24)</f>
        <v>40566.041666666664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ht="31.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>Table1[[#This Row],[pledged]]/Table1[[#This Row],[goal]]*100</f>
        <v>305.65384615384613</v>
      </c>
      <c r="G572" t="s">
        <v>20</v>
      </c>
      <c r="H572">
        <v>2725</v>
      </c>
      <c r="I572" s="4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7">
        <f>(Table1[[#This Row],[launched_at]]/86400)+25569+(-5/24)</f>
        <v>41993.041666666664</v>
      </c>
      <c r="O572" s="17">
        <f>(Table1[[#This Row],[deadline]]/86400)+25569+(-5/24)</f>
        <v>41999.041666666664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>Table1[[#This Row],[pledged]]/Table1[[#This Row],[goal]]*100</f>
        <v>94.142857142857139</v>
      </c>
      <c r="G573" t="s">
        <v>14</v>
      </c>
      <c r="H573">
        <v>35</v>
      </c>
      <c r="I573" s="4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7">
        <f>(Table1[[#This Row],[launched_at]]/86400)+25569+(-5/24)</f>
        <v>42173.999999999993</v>
      </c>
      <c r="O573" s="17">
        <f>(Table1[[#This Row],[deadline]]/86400)+25569+(-5/24)</f>
        <v>42220.999999999993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>Table1[[#This Row],[pledged]]/Table1[[#This Row],[goal]]*100</f>
        <v>54.400000000000006</v>
      </c>
      <c r="G574" t="s">
        <v>74</v>
      </c>
      <c r="H574">
        <v>94</v>
      </c>
      <c r="I574" s="4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7">
        <f>(Table1[[#This Row],[launched_at]]/86400)+25569+(-5/24)</f>
        <v>42274.999999999993</v>
      </c>
      <c r="O574" s="17">
        <f>(Table1[[#This Row],[deadline]]/86400)+25569+(-5/24)</f>
        <v>42290.999999999993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>Table1[[#This Row],[pledged]]/Table1[[#This Row],[goal]]*100</f>
        <v>111.88059701492537</v>
      </c>
      <c r="G575" t="s">
        <v>20</v>
      </c>
      <c r="H575">
        <v>300</v>
      </c>
      <c r="I575" s="4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7">
        <f>(Table1[[#This Row],[launched_at]]/86400)+25569+(-5/24)</f>
        <v>41761</v>
      </c>
      <c r="O575" s="17">
        <f>(Table1[[#This Row],[deadline]]/86400)+25569+(-5/24)</f>
        <v>41763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>Table1[[#This Row],[pledged]]/Table1[[#This Row],[goal]]*100</f>
        <v>369.14814814814815</v>
      </c>
      <c r="G576" t="s">
        <v>20</v>
      </c>
      <c r="H576">
        <v>144</v>
      </c>
      <c r="I576" s="4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7">
        <f>(Table1[[#This Row],[launched_at]]/86400)+25569+(-5/24)</f>
        <v>43806.041666666664</v>
      </c>
      <c r="O576" s="17">
        <f>(Table1[[#This Row],[deadline]]/86400)+25569+(-5/24)</f>
        <v>43816.041666666664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>Table1[[#This Row],[pledged]]/Table1[[#This Row],[goal]]*100</f>
        <v>62.930372148859547</v>
      </c>
      <c r="G577" t="s">
        <v>14</v>
      </c>
      <c r="H577">
        <v>558</v>
      </c>
      <c r="I577" s="4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7">
        <f>(Table1[[#This Row],[launched_at]]/86400)+25569+(-5/24)</f>
        <v>41779</v>
      </c>
      <c r="O577" s="17">
        <f>(Table1[[#This Row],[deadline]]/86400)+25569+(-5/24)</f>
        <v>41782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>Table1[[#This Row],[pledged]]/Table1[[#This Row],[goal]]*100</f>
        <v>64.927835051546396</v>
      </c>
      <c r="G578" t="s">
        <v>14</v>
      </c>
      <c r="H578">
        <v>64</v>
      </c>
      <c r="I578" s="4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7">
        <f>(Table1[[#This Row],[launched_at]]/86400)+25569+(-5/24)</f>
        <v>43039.999999999993</v>
      </c>
      <c r="O578" s="17">
        <f>(Table1[[#This Row],[deadline]]/86400)+25569+(-5/24)</f>
        <v>43057.041666666664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>Table1[[#This Row],[pledged]]/Table1[[#This Row],[goal]]*100</f>
        <v>18.853658536585368</v>
      </c>
      <c r="G579" t="s">
        <v>74</v>
      </c>
      <c r="H579">
        <v>37</v>
      </c>
      <c r="I579" s="4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7">
        <f>(Table1[[#This Row],[launched_at]]/86400)+25569+(-5/24)</f>
        <v>40613.041666666664</v>
      </c>
      <c r="O579" s="17">
        <f>(Table1[[#This Row],[deadline]]/86400)+25569+(-5/24)</f>
        <v>40639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>Table1[[#This Row],[pledged]]/Table1[[#This Row],[goal]]*100</f>
        <v>16.754404145077721</v>
      </c>
      <c r="G580" t="s">
        <v>14</v>
      </c>
      <c r="H580">
        <v>245</v>
      </c>
      <c r="I580" s="4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7">
        <f>(Table1[[#This Row],[launched_at]]/86400)+25569+(-5/24)</f>
        <v>40878.041666666664</v>
      </c>
      <c r="O580" s="17">
        <f>(Table1[[#This Row],[deadline]]/86400)+25569+(-5/24)</f>
        <v>40881.041666666664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ht="31.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>Table1[[#This Row],[pledged]]/Table1[[#This Row],[goal]]*100</f>
        <v>101.11290322580646</v>
      </c>
      <c r="G581" t="s">
        <v>20</v>
      </c>
      <c r="H581">
        <v>87</v>
      </c>
      <c r="I581" s="4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7">
        <f>(Table1[[#This Row],[launched_at]]/86400)+25569+(-5/24)</f>
        <v>40762</v>
      </c>
      <c r="O581" s="17">
        <f>(Table1[[#This Row],[deadline]]/86400)+25569+(-5/24)</f>
        <v>40774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>Table1[[#This Row],[pledged]]/Table1[[#This Row],[goal]]*100</f>
        <v>341.5022831050228</v>
      </c>
      <c r="G582" t="s">
        <v>20</v>
      </c>
      <c r="H582">
        <v>3116</v>
      </c>
      <c r="I582" s="4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7">
        <f>(Table1[[#This Row],[launched_at]]/86400)+25569+(-5/24)</f>
        <v>41696.041666666664</v>
      </c>
      <c r="O582" s="17">
        <f>(Table1[[#This Row],[deadline]]/86400)+25569+(-5/24)</f>
        <v>41704.041666666664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>Table1[[#This Row],[pledged]]/Table1[[#This Row],[goal]]*100</f>
        <v>64.016666666666666</v>
      </c>
      <c r="G583" t="s">
        <v>14</v>
      </c>
      <c r="H583">
        <v>71</v>
      </c>
      <c r="I583" s="4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7">
        <f>(Table1[[#This Row],[launched_at]]/86400)+25569+(-5/24)</f>
        <v>40662</v>
      </c>
      <c r="O583" s="17">
        <f>(Table1[[#This Row],[deadline]]/86400)+25569+(-5/24)</f>
        <v>40677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ht="31.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>Table1[[#This Row],[pledged]]/Table1[[#This Row],[goal]]*100</f>
        <v>52.080459770114942</v>
      </c>
      <c r="G584" t="s">
        <v>14</v>
      </c>
      <c r="H584">
        <v>42</v>
      </c>
      <c r="I584" s="4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7">
        <f>(Table1[[#This Row],[launched_at]]/86400)+25569+(-5/24)</f>
        <v>42164.999999999993</v>
      </c>
      <c r="O584" s="17">
        <f>(Table1[[#This Row],[deadline]]/86400)+25569+(-5/24)</f>
        <v>42169.999999999993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>Table1[[#This Row],[pledged]]/Table1[[#This Row],[goal]]*100</f>
        <v>322.40211640211641</v>
      </c>
      <c r="G585" t="s">
        <v>20</v>
      </c>
      <c r="H585">
        <v>909</v>
      </c>
      <c r="I585" s="4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7">
        <f>(Table1[[#This Row],[launched_at]]/86400)+25569+(-5/24)</f>
        <v>40959.041666666664</v>
      </c>
      <c r="O585" s="17">
        <f>(Table1[[#This Row],[deadline]]/86400)+25569+(-5/24)</f>
        <v>40976.041666666664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ht="31.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>Table1[[#This Row],[pledged]]/Table1[[#This Row],[goal]]*100</f>
        <v>119.50810185185186</v>
      </c>
      <c r="G586" t="s">
        <v>20</v>
      </c>
      <c r="H586">
        <v>1613</v>
      </c>
      <c r="I586" s="4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7">
        <f>(Table1[[#This Row],[launched_at]]/86400)+25569+(-5/24)</f>
        <v>41024</v>
      </c>
      <c r="O586" s="17">
        <f>(Table1[[#This Row],[deadline]]/86400)+25569+(-5/24)</f>
        <v>41038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>Table1[[#This Row],[pledged]]/Table1[[#This Row],[goal]]*100</f>
        <v>146.79775280898878</v>
      </c>
      <c r="G587" t="s">
        <v>20</v>
      </c>
      <c r="H587">
        <v>136</v>
      </c>
      <c r="I587" s="4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7">
        <f>(Table1[[#This Row],[launched_at]]/86400)+25569+(-5/24)</f>
        <v>40255</v>
      </c>
      <c r="O587" s="17">
        <f>(Table1[[#This Row],[deadline]]/86400)+25569+(-5/24)</f>
        <v>40265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ht="31.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>Table1[[#This Row],[pledged]]/Table1[[#This Row],[goal]]*100</f>
        <v>950.57142857142856</v>
      </c>
      <c r="G588" t="s">
        <v>20</v>
      </c>
      <c r="H588">
        <v>130</v>
      </c>
      <c r="I588" s="4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7">
        <f>(Table1[[#This Row],[launched_at]]/86400)+25569+(-5/24)</f>
        <v>40499.041666666664</v>
      </c>
      <c r="O588" s="17">
        <f>(Table1[[#This Row],[deadline]]/86400)+25569+(-5/24)</f>
        <v>40518.041666666664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ht="31.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>Table1[[#This Row],[pledged]]/Table1[[#This Row],[goal]]*100</f>
        <v>72.893617021276597</v>
      </c>
      <c r="G589" t="s">
        <v>14</v>
      </c>
      <c r="H589">
        <v>156</v>
      </c>
      <c r="I589" s="4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7">
        <f>(Table1[[#This Row],[launched_at]]/86400)+25569+(-5/24)</f>
        <v>43484.041666666664</v>
      </c>
      <c r="O589" s="17">
        <f>(Table1[[#This Row],[deadline]]/86400)+25569+(-5/24)</f>
        <v>43535.999999999993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>Table1[[#This Row],[pledged]]/Table1[[#This Row],[goal]]*100</f>
        <v>79.008248730964468</v>
      </c>
      <c r="G590" t="s">
        <v>14</v>
      </c>
      <c r="H590">
        <v>1368</v>
      </c>
      <c r="I590" s="4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7">
        <f>(Table1[[#This Row],[launched_at]]/86400)+25569+(-5/24)</f>
        <v>40262</v>
      </c>
      <c r="O590" s="17">
        <f>(Table1[[#This Row],[deadline]]/86400)+25569+(-5/24)</f>
        <v>40293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>Table1[[#This Row],[pledged]]/Table1[[#This Row],[goal]]*100</f>
        <v>64.721518987341781</v>
      </c>
      <c r="G591" t="s">
        <v>14</v>
      </c>
      <c r="H591">
        <v>102</v>
      </c>
      <c r="I591" s="4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7">
        <f>(Table1[[#This Row],[launched_at]]/86400)+25569+(-5/24)</f>
        <v>42189.999999999993</v>
      </c>
      <c r="O591" s="17">
        <f>(Table1[[#This Row],[deadline]]/86400)+25569+(-5/24)</f>
        <v>42196.999999999993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>Table1[[#This Row],[pledged]]/Table1[[#This Row],[goal]]*100</f>
        <v>82.028169014084511</v>
      </c>
      <c r="G592" t="s">
        <v>14</v>
      </c>
      <c r="H592">
        <v>86</v>
      </c>
      <c r="I592" s="4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7">
        <f>(Table1[[#This Row],[launched_at]]/86400)+25569+(-5/24)</f>
        <v>41994.041666666664</v>
      </c>
      <c r="O592" s="17">
        <f>(Table1[[#This Row],[deadline]]/86400)+25569+(-5/24)</f>
        <v>42005.041666666664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ht="31.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>Table1[[#This Row],[pledged]]/Table1[[#This Row],[goal]]*100</f>
        <v>1037.6666666666667</v>
      </c>
      <c r="G593" t="s">
        <v>20</v>
      </c>
      <c r="H593">
        <v>102</v>
      </c>
      <c r="I593" s="4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7">
        <f>(Table1[[#This Row],[launched_at]]/86400)+25569+(-5/24)</f>
        <v>40373</v>
      </c>
      <c r="O593" s="17">
        <f>(Table1[[#This Row],[deadline]]/86400)+25569+(-5/24)</f>
        <v>40383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>Table1[[#This Row],[pledged]]/Table1[[#This Row],[goal]]*100</f>
        <v>12.910076530612244</v>
      </c>
      <c r="G594" t="s">
        <v>14</v>
      </c>
      <c r="H594">
        <v>253</v>
      </c>
      <c r="I594" s="4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7">
        <f>(Table1[[#This Row],[launched_at]]/86400)+25569+(-5/24)</f>
        <v>41789</v>
      </c>
      <c r="O594" s="17">
        <f>(Table1[[#This Row],[deadline]]/86400)+25569+(-5/24)</f>
        <v>41798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ht="31.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>Table1[[#This Row],[pledged]]/Table1[[#This Row],[goal]]*100</f>
        <v>154.84210526315789</v>
      </c>
      <c r="G595" t="s">
        <v>20</v>
      </c>
      <c r="H595">
        <v>4006</v>
      </c>
      <c r="I595" s="4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7">
        <f>(Table1[[#This Row],[launched_at]]/86400)+25569+(-5/24)</f>
        <v>41724</v>
      </c>
      <c r="O595" s="17">
        <f>(Table1[[#This Row],[deadline]]/86400)+25569+(-5/24)</f>
        <v>41737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>Table1[[#This Row],[pledged]]/Table1[[#This Row],[goal]]*100</f>
        <v>7.0991735537190088</v>
      </c>
      <c r="G596" t="s">
        <v>14</v>
      </c>
      <c r="H596">
        <v>157</v>
      </c>
      <c r="I596" s="4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7">
        <f>(Table1[[#This Row],[launched_at]]/86400)+25569+(-5/24)</f>
        <v>42547.999999999993</v>
      </c>
      <c r="O596" s="17">
        <f>(Table1[[#This Row],[deadline]]/86400)+25569+(-5/24)</f>
        <v>42550.999999999993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>Table1[[#This Row],[pledged]]/Table1[[#This Row],[goal]]*100</f>
        <v>208.52773826458036</v>
      </c>
      <c r="G597" t="s">
        <v>20</v>
      </c>
      <c r="H597">
        <v>1629</v>
      </c>
      <c r="I597" s="4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7">
        <f>(Table1[[#This Row],[launched_at]]/86400)+25569+(-5/24)</f>
        <v>40253</v>
      </c>
      <c r="O597" s="17">
        <f>(Table1[[#This Row],[deadline]]/86400)+25569+(-5/24)</f>
        <v>40274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>Table1[[#This Row],[pledged]]/Table1[[#This Row],[goal]]*100</f>
        <v>99.683544303797461</v>
      </c>
      <c r="G598" t="s">
        <v>14</v>
      </c>
      <c r="H598">
        <v>183</v>
      </c>
      <c r="I598" s="4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7">
        <f>(Table1[[#This Row],[launched_at]]/86400)+25569+(-5/24)</f>
        <v>42434.041666666664</v>
      </c>
      <c r="O598" s="17">
        <f>(Table1[[#This Row],[deadline]]/86400)+25569+(-5/24)</f>
        <v>42441.041666666664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>Table1[[#This Row],[pledged]]/Table1[[#This Row],[goal]]*100</f>
        <v>201.59756097560978</v>
      </c>
      <c r="G599" t="s">
        <v>20</v>
      </c>
      <c r="H599">
        <v>2188</v>
      </c>
      <c r="I599" s="4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7">
        <f>(Table1[[#This Row],[launched_at]]/86400)+25569+(-5/24)</f>
        <v>43786.041666666664</v>
      </c>
      <c r="O599" s="17">
        <f>(Table1[[#This Row],[deadline]]/86400)+25569+(-5/24)</f>
        <v>43804.041666666664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ht="31.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>Table1[[#This Row],[pledged]]/Table1[[#This Row],[goal]]*100</f>
        <v>162.09032258064516</v>
      </c>
      <c r="G600" t="s">
        <v>20</v>
      </c>
      <c r="H600">
        <v>2409</v>
      </c>
      <c r="I600" s="4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7">
        <f>(Table1[[#This Row],[launched_at]]/86400)+25569+(-5/24)</f>
        <v>40344</v>
      </c>
      <c r="O600" s="17">
        <f>(Table1[[#This Row],[deadline]]/86400)+25569+(-5/24)</f>
        <v>40373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>Table1[[#This Row],[pledged]]/Table1[[#This Row],[goal]]*100</f>
        <v>3.6436208125445471</v>
      </c>
      <c r="G601" t="s">
        <v>14</v>
      </c>
      <c r="H601">
        <v>82</v>
      </c>
      <c r="I601" s="4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7">
        <f>(Table1[[#This Row],[launched_at]]/86400)+25569+(-5/24)</f>
        <v>42047.041666666664</v>
      </c>
      <c r="O601" s="17">
        <f>(Table1[[#This Row],[deadline]]/86400)+25569+(-5/24)</f>
        <v>42055.041666666664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>Table1[[#This Row],[pledged]]/Table1[[#This Row],[goal]]*100</f>
        <v>5</v>
      </c>
      <c r="G602" t="s">
        <v>14</v>
      </c>
      <c r="H602">
        <v>1</v>
      </c>
      <c r="I602" s="4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7">
        <f>(Table1[[#This Row],[launched_at]]/86400)+25569+(-5/24)</f>
        <v>41485</v>
      </c>
      <c r="O602" s="17">
        <f>(Table1[[#This Row],[deadline]]/86400)+25569+(-5/24)</f>
        <v>41497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>Table1[[#This Row],[pledged]]/Table1[[#This Row],[goal]]*100</f>
        <v>206.63492063492063</v>
      </c>
      <c r="G603" t="s">
        <v>20</v>
      </c>
      <c r="H603">
        <v>194</v>
      </c>
      <c r="I603" s="4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7">
        <f>(Table1[[#This Row],[launched_at]]/86400)+25569+(-5/24)</f>
        <v>41789</v>
      </c>
      <c r="O603" s="17">
        <f>(Table1[[#This Row],[deadline]]/86400)+25569+(-5/24)</f>
        <v>41806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1.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>Table1[[#This Row],[pledged]]/Table1[[#This Row],[goal]]*100</f>
        <v>128.23628691983123</v>
      </c>
      <c r="G604" t="s">
        <v>20</v>
      </c>
      <c r="H604">
        <v>1140</v>
      </c>
      <c r="I604" s="4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7">
        <f>(Table1[[#This Row],[launched_at]]/86400)+25569+(-5/24)</f>
        <v>42159.999999999993</v>
      </c>
      <c r="O604" s="17">
        <f>(Table1[[#This Row],[deadline]]/86400)+25569+(-5/24)</f>
        <v>42170.999999999993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ht="31.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>Table1[[#This Row],[pledged]]/Table1[[#This Row],[goal]]*100</f>
        <v>119.66037735849055</v>
      </c>
      <c r="G605" t="s">
        <v>20</v>
      </c>
      <c r="H605">
        <v>102</v>
      </c>
      <c r="I605" s="4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7">
        <f>(Table1[[#This Row],[launched_at]]/86400)+25569+(-5/24)</f>
        <v>43572.999999999993</v>
      </c>
      <c r="O605" s="17">
        <f>(Table1[[#This Row],[deadline]]/86400)+25569+(-5/24)</f>
        <v>43599.999999999993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>Table1[[#This Row],[pledged]]/Table1[[#This Row],[goal]]*100</f>
        <v>170.73055242390078</v>
      </c>
      <c r="G606" t="s">
        <v>20</v>
      </c>
      <c r="H606">
        <v>2857</v>
      </c>
      <c r="I606" s="4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7">
        <f>(Table1[[#This Row],[launched_at]]/86400)+25569+(-5/24)</f>
        <v>40565.041666666664</v>
      </c>
      <c r="O606" s="17">
        <f>(Table1[[#This Row],[deadline]]/86400)+25569+(-5/24)</f>
        <v>40586.041666666664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ht="31.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>Table1[[#This Row],[pledged]]/Table1[[#This Row],[goal]]*100</f>
        <v>187.21212121212122</v>
      </c>
      <c r="G607" t="s">
        <v>20</v>
      </c>
      <c r="H607">
        <v>107</v>
      </c>
      <c r="I607" s="4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7">
        <f>(Table1[[#This Row],[launched_at]]/86400)+25569+(-5/24)</f>
        <v>42279.999999999993</v>
      </c>
      <c r="O607" s="17">
        <f>(Table1[[#This Row],[deadline]]/86400)+25569+(-5/24)</f>
        <v>42321.041666666664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>Table1[[#This Row],[pledged]]/Table1[[#This Row],[goal]]*100</f>
        <v>188.38235294117646</v>
      </c>
      <c r="G608" t="s">
        <v>20</v>
      </c>
      <c r="H608">
        <v>160</v>
      </c>
      <c r="I608" s="4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7">
        <f>(Table1[[#This Row],[launched_at]]/86400)+25569+(-5/24)</f>
        <v>42436.041666666664</v>
      </c>
      <c r="O608" s="17">
        <f>(Table1[[#This Row],[deadline]]/86400)+25569+(-5/24)</f>
        <v>42446.999999999993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>Table1[[#This Row],[pledged]]/Table1[[#This Row],[goal]]*100</f>
        <v>131.29869186046511</v>
      </c>
      <c r="G609" t="s">
        <v>20</v>
      </c>
      <c r="H609">
        <v>2230</v>
      </c>
      <c r="I609" s="4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7">
        <f>(Table1[[#This Row],[launched_at]]/86400)+25569+(-5/24)</f>
        <v>41721</v>
      </c>
      <c r="O609" s="17">
        <f>(Table1[[#This Row],[deadline]]/86400)+25569+(-5/24)</f>
        <v>41723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>Table1[[#This Row],[pledged]]/Table1[[#This Row],[goal]]*100</f>
        <v>283.97435897435901</v>
      </c>
      <c r="G610" t="s">
        <v>20</v>
      </c>
      <c r="H610">
        <v>316</v>
      </c>
      <c r="I610" s="4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7">
        <f>(Table1[[#This Row],[launched_at]]/86400)+25569+(-5/24)</f>
        <v>43530.041666666664</v>
      </c>
      <c r="O610" s="17">
        <f>(Table1[[#This Row],[deadline]]/86400)+25569+(-5/24)</f>
        <v>43534.041666666664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ht="31.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>Table1[[#This Row],[pledged]]/Table1[[#This Row],[goal]]*100</f>
        <v>120.41999999999999</v>
      </c>
      <c r="G611" t="s">
        <v>20</v>
      </c>
      <c r="H611">
        <v>117</v>
      </c>
      <c r="I611" s="4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7">
        <f>(Table1[[#This Row],[launched_at]]/86400)+25569+(-5/24)</f>
        <v>43481.041666666664</v>
      </c>
      <c r="O611" s="17">
        <f>(Table1[[#This Row],[deadline]]/86400)+25569+(-5/24)</f>
        <v>43498.041666666664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>Table1[[#This Row],[pledged]]/Table1[[#This Row],[goal]]*100</f>
        <v>419.0560747663551</v>
      </c>
      <c r="G612" t="s">
        <v>20</v>
      </c>
      <c r="H612">
        <v>6406</v>
      </c>
      <c r="I612" s="4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7">
        <f>(Table1[[#This Row],[launched_at]]/86400)+25569+(-5/24)</f>
        <v>41259.041666666664</v>
      </c>
      <c r="O612" s="17">
        <f>(Table1[[#This Row],[deadline]]/86400)+25569+(-5/24)</f>
        <v>41273.041666666664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>Table1[[#This Row],[pledged]]/Table1[[#This Row],[goal]]*100</f>
        <v>13.853658536585368</v>
      </c>
      <c r="G613" t="s">
        <v>74</v>
      </c>
      <c r="H613">
        <v>15</v>
      </c>
      <c r="I613" s="4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7">
        <f>(Table1[[#This Row],[launched_at]]/86400)+25569+(-5/24)</f>
        <v>41480</v>
      </c>
      <c r="O613" s="17">
        <f>(Table1[[#This Row],[deadline]]/86400)+25569+(-5/24)</f>
        <v>41492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>Table1[[#This Row],[pledged]]/Table1[[#This Row],[goal]]*100</f>
        <v>139.43548387096774</v>
      </c>
      <c r="G614" t="s">
        <v>20</v>
      </c>
      <c r="H614">
        <v>192</v>
      </c>
      <c r="I614" s="4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7">
        <f>(Table1[[#This Row],[launched_at]]/86400)+25569+(-5/24)</f>
        <v>40474</v>
      </c>
      <c r="O614" s="17">
        <f>(Table1[[#This Row],[deadline]]/86400)+25569+(-5/24)</f>
        <v>40497.041666666664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ht="31.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>Table1[[#This Row],[pledged]]/Table1[[#This Row],[goal]]*100</f>
        <v>174</v>
      </c>
      <c r="G615" t="s">
        <v>20</v>
      </c>
      <c r="H615">
        <v>26</v>
      </c>
      <c r="I615" s="4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7">
        <f>(Table1[[#This Row],[launched_at]]/86400)+25569+(-5/24)</f>
        <v>42972.999999999993</v>
      </c>
      <c r="O615" s="17">
        <f>(Table1[[#This Row],[deadline]]/86400)+25569+(-5/24)</f>
        <v>42981.999999999993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>Table1[[#This Row],[pledged]]/Table1[[#This Row],[goal]]*100</f>
        <v>155.49056603773585</v>
      </c>
      <c r="G616" t="s">
        <v>20</v>
      </c>
      <c r="H616">
        <v>723</v>
      </c>
      <c r="I616" s="4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7">
        <f>(Table1[[#This Row],[launched_at]]/86400)+25569+(-5/24)</f>
        <v>42746.041666666664</v>
      </c>
      <c r="O616" s="17">
        <f>(Table1[[#This Row],[deadline]]/86400)+25569+(-5/24)</f>
        <v>42764.041666666664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ht="31.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>Table1[[#This Row],[pledged]]/Table1[[#This Row],[goal]]*100</f>
        <v>170.44705882352943</v>
      </c>
      <c r="G617" t="s">
        <v>20</v>
      </c>
      <c r="H617">
        <v>170</v>
      </c>
      <c r="I617" s="4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7">
        <f>(Table1[[#This Row],[launched_at]]/86400)+25569+(-5/24)</f>
        <v>42488.999999999993</v>
      </c>
      <c r="O617" s="17">
        <f>(Table1[[#This Row],[deadline]]/86400)+25569+(-5/24)</f>
        <v>42498.999999999993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ht="31.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>Table1[[#This Row],[pledged]]/Table1[[#This Row],[goal]]*100</f>
        <v>189.515625</v>
      </c>
      <c r="G618" t="s">
        <v>20</v>
      </c>
      <c r="H618">
        <v>238</v>
      </c>
      <c r="I618" s="4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7">
        <f>(Table1[[#This Row],[launched_at]]/86400)+25569+(-5/24)</f>
        <v>41537</v>
      </c>
      <c r="O618" s="17">
        <f>(Table1[[#This Row],[deadline]]/86400)+25569+(-5/24)</f>
        <v>41538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>Table1[[#This Row],[pledged]]/Table1[[#This Row],[goal]]*100</f>
        <v>249.71428571428572</v>
      </c>
      <c r="G619" t="s">
        <v>20</v>
      </c>
      <c r="H619">
        <v>55</v>
      </c>
      <c r="I619" s="4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7">
        <f>(Table1[[#This Row],[launched_at]]/86400)+25569+(-5/24)</f>
        <v>41794</v>
      </c>
      <c r="O619" s="17">
        <f>(Table1[[#This Row],[deadline]]/86400)+25569+(-5/24)</f>
        <v>41804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ht="31.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>Table1[[#This Row],[pledged]]/Table1[[#This Row],[goal]]*100</f>
        <v>48.860523665659613</v>
      </c>
      <c r="G620" t="s">
        <v>14</v>
      </c>
      <c r="H620">
        <v>1198</v>
      </c>
      <c r="I620" s="4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7">
        <f>(Table1[[#This Row],[launched_at]]/86400)+25569+(-5/24)</f>
        <v>41396</v>
      </c>
      <c r="O620" s="17">
        <f>(Table1[[#This Row],[deadline]]/86400)+25569+(-5/24)</f>
        <v>41417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ht="31.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>Table1[[#This Row],[pledged]]/Table1[[#This Row],[goal]]*100</f>
        <v>28.461970393057683</v>
      </c>
      <c r="G621" t="s">
        <v>14</v>
      </c>
      <c r="H621">
        <v>648</v>
      </c>
      <c r="I621" s="4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7">
        <f>(Table1[[#This Row],[launched_at]]/86400)+25569+(-5/24)</f>
        <v>40669</v>
      </c>
      <c r="O621" s="17">
        <f>(Table1[[#This Row],[deadline]]/86400)+25569+(-5/24)</f>
        <v>40670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ht="31.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>Table1[[#This Row],[pledged]]/Table1[[#This Row],[goal]]*100</f>
        <v>268.02325581395348</v>
      </c>
      <c r="G622" t="s">
        <v>20</v>
      </c>
      <c r="H622">
        <v>128</v>
      </c>
      <c r="I622" s="4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7">
        <f>(Table1[[#This Row],[launched_at]]/86400)+25569+(-5/24)</f>
        <v>42558.999999999993</v>
      </c>
      <c r="O622" s="17">
        <f>(Table1[[#This Row],[deadline]]/86400)+25569+(-5/24)</f>
        <v>42562.999999999993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ht="31.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>Table1[[#This Row],[pledged]]/Table1[[#This Row],[goal]]*100</f>
        <v>619.80078125</v>
      </c>
      <c r="G623" t="s">
        <v>20</v>
      </c>
      <c r="H623">
        <v>2144</v>
      </c>
      <c r="I623" s="4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7">
        <f>(Table1[[#This Row],[launched_at]]/86400)+25569+(-5/24)</f>
        <v>42625.999999999993</v>
      </c>
      <c r="O623" s="17">
        <f>(Table1[[#This Row],[deadline]]/86400)+25569+(-5/24)</f>
        <v>42630.999999999993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>Table1[[#This Row],[pledged]]/Table1[[#This Row],[goal]]*100</f>
        <v>3.1301587301587301</v>
      </c>
      <c r="G624" t="s">
        <v>14</v>
      </c>
      <c r="H624">
        <v>64</v>
      </c>
      <c r="I624" s="4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7">
        <f>(Table1[[#This Row],[launched_at]]/86400)+25569+(-5/24)</f>
        <v>43204.999999999993</v>
      </c>
      <c r="O624" s="17">
        <f>(Table1[[#This Row],[deadline]]/86400)+25569+(-5/24)</f>
        <v>43230.999999999993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>Table1[[#This Row],[pledged]]/Table1[[#This Row],[goal]]*100</f>
        <v>159.92152704135739</v>
      </c>
      <c r="G625" t="s">
        <v>20</v>
      </c>
      <c r="H625">
        <v>2693</v>
      </c>
      <c r="I625" s="4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7">
        <f>(Table1[[#This Row],[launched_at]]/86400)+25569+(-5/24)</f>
        <v>42200.999999999993</v>
      </c>
      <c r="O625" s="17">
        <f>(Table1[[#This Row],[deadline]]/86400)+25569+(-5/24)</f>
        <v>42205.999999999993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>Table1[[#This Row],[pledged]]/Table1[[#This Row],[goal]]*100</f>
        <v>279.39215686274508</v>
      </c>
      <c r="G626" t="s">
        <v>20</v>
      </c>
      <c r="H626">
        <v>432</v>
      </c>
      <c r="I626" s="4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7">
        <f>(Table1[[#This Row],[launched_at]]/86400)+25569+(-5/24)</f>
        <v>42029.041666666664</v>
      </c>
      <c r="O626" s="17">
        <f>(Table1[[#This Row],[deadline]]/86400)+25569+(-5/24)</f>
        <v>42035.041666666664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>Table1[[#This Row],[pledged]]/Table1[[#This Row],[goal]]*100</f>
        <v>77.373333333333335</v>
      </c>
      <c r="G627" t="s">
        <v>14</v>
      </c>
      <c r="H627">
        <v>62</v>
      </c>
      <c r="I627" s="4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7">
        <f>(Table1[[#This Row],[launched_at]]/86400)+25569+(-5/24)</f>
        <v>43857.041666666664</v>
      </c>
      <c r="O627" s="17">
        <f>(Table1[[#This Row],[deadline]]/86400)+25569+(-5/24)</f>
        <v>43871.041666666664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>Table1[[#This Row],[pledged]]/Table1[[#This Row],[goal]]*100</f>
        <v>206.32812500000003</v>
      </c>
      <c r="G628" t="s">
        <v>20</v>
      </c>
      <c r="H628">
        <v>189</v>
      </c>
      <c r="I628" s="4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7">
        <f>(Table1[[#This Row],[launched_at]]/86400)+25569+(-5/24)</f>
        <v>40449</v>
      </c>
      <c r="O628" s="17">
        <f>(Table1[[#This Row],[deadline]]/86400)+25569+(-5/24)</f>
        <v>40458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ht="31.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>Table1[[#This Row],[pledged]]/Table1[[#This Row],[goal]]*100</f>
        <v>694.25</v>
      </c>
      <c r="G629" t="s">
        <v>20</v>
      </c>
      <c r="H629">
        <v>154</v>
      </c>
      <c r="I629" s="4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7">
        <f>(Table1[[#This Row],[launched_at]]/86400)+25569+(-5/24)</f>
        <v>40345</v>
      </c>
      <c r="O629" s="17">
        <f>(Table1[[#This Row],[deadline]]/86400)+25569+(-5/24)</f>
        <v>40369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ht="31.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>Table1[[#This Row],[pledged]]/Table1[[#This Row],[goal]]*100</f>
        <v>151.78947368421052</v>
      </c>
      <c r="G630" t="s">
        <v>20</v>
      </c>
      <c r="H630">
        <v>96</v>
      </c>
      <c r="I630" s="4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7">
        <f>(Table1[[#This Row],[launched_at]]/86400)+25569+(-5/24)</f>
        <v>40455</v>
      </c>
      <c r="O630" s="17">
        <f>(Table1[[#This Row],[deadline]]/86400)+25569+(-5/24)</f>
        <v>40458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>Table1[[#This Row],[pledged]]/Table1[[#This Row],[goal]]*100</f>
        <v>64.58207217694995</v>
      </c>
      <c r="G631" t="s">
        <v>14</v>
      </c>
      <c r="H631">
        <v>750</v>
      </c>
      <c r="I631" s="4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7">
        <f>(Table1[[#This Row],[launched_at]]/86400)+25569+(-5/24)</f>
        <v>42556.999999999993</v>
      </c>
      <c r="O631" s="17">
        <f>(Table1[[#This Row],[deadline]]/86400)+25569+(-5/24)</f>
        <v>42558.999999999993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ht="31.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>Table1[[#This Row],[pledged]]/Table1[[#This Row],[goal]]*100</f>
        <v>62.873684210526314</v>
      </c>
      <c r="G632" t="s">
        <v>74</v>
      </c>
      <c r="H632">
        <v>87</v>
      </c>
      <c r="I632" s="4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7">
        <f>(Table1[[#This Row],[launched_at]]/86400)+25569+(-5/24)</f>
        <v>43585.999999999993</v>
      </c>
      <c r="O632" s="17">
        <f>(Table1[[#This Row],[deadline]]/86400)+25569+(-5/24)</f>
        <v>43596.999999999993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ht="31.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>Table1[[#This Row],[pledged]]/Table1[[#This Row],[goal]]*100</f>
        <v>310.39864864864865</v>
      </c>
      <c r="G633" t="s">
        <v>20</v>
      </c>
      <c r="H633">
        <v>3063</v>
      </c>
      <c r="I633" s="4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7">
        <f>(Table1[[#This Row],[launched_at]]/86400)+25569+(-5/24)</f>
        <v>43549.999999999993</v>
      </c>
      <c r="O633" s="17">
        <f>(Table1[[#This Row],[deadline]]/86400)+25569+(-5/24)</f>
        <v>43553.999999999993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>Table1[[#This Row],[pledged]]/Table1[[#This Row],[goal]]*100</f>
        <v>42.859916782246884</v>
      </c>
      <c r="G634" t="s">
        <v>47</v>
      </c>
      <c r="H634">
        <v>278</v>
      </c>
      <c r="I634" s="4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7">
        <f>(Table1[[#This Row],[launched_at]]/86400)+25569+(-5/24)</f>
        <v>41945</v>
      </c>
      <c r="O634" s="17">
        <f>(Table1[[#This Row],[deadline]]/86400)+25569+(-5/24)</f>
        <v>41963.041666666664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ht="31.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>Table1[[#This Row],[pledged]]/Table1[[#This Row],[goal]]*100</f>
        <v>83.119402985074629</v>
      </c>
      <c r="G635" t="s">
        <v>14</v>
      </c>
      <c r="H635">
        <v>105</v>
      </c>
      <c r="I635" s="4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7">
        <f>(Table1[[#This Row],[launched_at]]/86400)+25569+(-5/24)</f>
        <v>42315.041666666664</v>
      </c>
      <c r="O635" s="17">
        <f>(Table1[[#This Row],[deadline]]/86400)+25569+(-5/24)</f>
        <v>42319.041666666664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>Table1[[#This Row],[pledged]]/Table1[[#This Row],[goal]]*100</f>
        <v>78.531302876480552</v>
      </c>
      <c r="G636" t="s">
        <v>74</v>
      </c>
      <c r="H636">
        <v>1658</v>
      </c>
      <c r="I636" s="4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7">
        <f>(Table1[[#This Row],[launched_at]]/86400)+25569+(-5/24)</f>
        <v>42818.999999999993</v>
      </c>
      <c r="O636" s="17">
        <f>(Table1[[#This Row],[deadline]]/86400)+25569+(-5/24)</f>
        <v>42832.999999999993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>Table1[[#This Row],[pledged]]/Table1[[#This Row],[goal]]*100</f>
        <v>114.09352517985612</v>
      </c>
      <c r="G637" t="s">
        <v>20</v>
      </c>
      <c r="H637">
        <v>2266</v>
      </c>
      <c r="I637" s="4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7">
        <f>(Table1[[#This Row],[launched_at]]/86400)+25569+(-5/24)</f>
        <v>41314.041666666664</v>
      </c>
      <c r="O637" s="17">
        <f>(Table1[[#This Row],[deadline]]/86400)+25569+(-5/24)</f>
        <v>41346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>Table1[[#This Row],[pledged]]/Table1[[#This Row],[goal]]*100</f>
        <v>64.537683358624179</v>
      </c>
      <c r="G638" t="s">
        <v>14</v>
      </c>
      <c r="H638">
        <v>2604</v>
      </c>
      <c r="I638" s="4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7">
        <f>(Table1[[#This Row],[launched_at]]/86400)+25569+(-5/24)</f>
        <v>40926.041666666664</v>
      </c>
      <c r="O638" s="17">
        <f>(Table1[[#This Row],[deadline]]/86400)+25569+(-5/24)</f>
        <v>40971.041666666664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ht="31.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>Table1[[#This Row],[pledged]]/Table1[[#This Row],[goal]]*100</f>
        <v>79.411764705882348</v>
      </c>
      <c r="G639" t="s">
        <v>14</v>
      </c>
      <c r="H639">
        <v>65</v>
      </c>
      <c r="I639" s="4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7">
        <f>(Table1[[#This Row],[launched_at]]/86400)+25569+(-5/24)</f>
        <v>42688.041666666664</v>
      </c>
      <c r="O639" s="17">
        <f>(Table1[[#This Row],[deadline]]/86400)+25569+(-5/24)</f>
        <v>42696.041666666664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>Table1[[#This Row],[pledged]]/Table1[[#This Row],[goal]]*100</f>
        <v>11.419117647058824</v>
      </c>
      <c r="G640" t="s">
        <v>14</v>
      </c>
      <c r="H640">
        <v>94</v>
      </c>
      <c r="I640" s="4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7">
        <f>(Table1[[#This Row],[launched_at]]/86400)+25569+(-5/24)</f>
        <v>40386</v>
      </c>
      <c r="O640" s="17">
        <f>(Table1[[#This Row],[deadline]]/86400)+25569+(-5/24)</f>
        <v>40398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>Table1[[#This Row],[pledged]]/Table1[[#This Row],[goal]]*100</f>
        <v>56.186046511627907</v>
      </c>
      <c r="G641" t="s">
        <v>47</v>
      </c>
      <c r="H641">
        <v>45</v>
      </c>
      <c r="I641" s="4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7">
        <f>(Table1[[#This Row],[launched_at]]/86400)+25569+(-5/24)</f>
        <v>43308.999999999993</v>
      </c>
      <c r="O641" s="17">
        <f>(Table1[[#This Row],[deadline]]/86400)+25569+(-5/24)</f>
        <v>43308.999999999993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ht="31.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>Table1[[#This Row],[pledged]]/Table1[[#This Row],[goal]]*100</f>
        <v>16.501669449081803</v>
      </c>
      <c r="G642" t="s">
        <v>14</v>
      </c>
      <c r="H642">
        <v>257</v>
      </c>
      <c r="I642" s="4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7">
        <f>(Table1[[#This Row],[launched_at]]/86400)+25569+(-5/24)</f>
        <v>42387.041666666664</v>
      </c>
      <c r="O642" s="17">
        <f>(Table1[[#This Row],[deadline]]/86400)+25569+(-5/24)</f>
        <v>42390.041666666664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>Table1[[#This Row],[pledged]]/Table1[[#This Row],[goal]]*100</f>
        <v>119.96808510638297</v>
      </c>
      <c r="G643" t="s">
        <v>20</v>
      </c>
      <c r="H643">
        <v>194</v>
      </c>
      <c r="I643" s="4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7">
        <f>(Table1[[#This Row],[launched_at]]/86400)+25569+(-5/24)</f>
        <v>42786.041666666664</v>
      </c>
      <c r="O643" s="17">
        <f>(Table1[[#This Row],[deadline]]/86400)+25569+(-5/24)</f>
        <v>42813.999999999993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ht="31.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>Table1[[#This Row],[pledged]]/Table1[[#This Row],[goal]]*100</f>
        <v>145.45652173913044</v>
      </c>
      <c r="G644" t="s">
        <v>20</v>
      </c>
      <c r="H644">
        <v>129</v>
      </c>
      <c r="I644" s="4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7">
        <f>(Table1[[#This Row],[launched_at]]/86400)+25569+(-5/24)</f>
        <v>43451.041666666664</v>
      </c>
      <c r="O644" s="17">
        <f>(Table1[[#This Row],[deadline]]/86400)+25569+(-5/24)</f>
        <v>43460.041666666664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ht="31.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>Table1[[#This Row],[pledged]]/Table1[[#This Row],[goal]]*100</f>
        <v>221.38255033557047</v>
      </c>
      <c r="G645" t="s">
        <v>20</v>
      </c>
      <c r="H645">
        <v>375</v>
      </c>
      <c r="I645" s="4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7">
        <f>(Table1[[#This Row],[launched_at]]/86400)+25569+(-5/24)</f>
        <v>42795.041666666664</v>
      </c>
      <c r="O645" s="17">
        <f>(Table1[[#This Row],[deadline]]/86400)+25569+(-5/24)</f>
        <v>42812.999999999993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>Table1[[#This Row],[pledged]]/Table1[[#This Row],[goal]]*100</f>
        <v>48.396694214876035</v>
      </c>
      <c r="G646" t="s">
        <v>14</v>
      </c>
      <c r="H646">
        <v>2928</v>
      </c>
      <c r="I646" s="4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7">
        <f>(Table1[[#This Row],[launched_at]]/86400)+25569+(-5/24)</f>
        <v>43452.041666666664</v>
      </c>
      <c r="O646" s="17">
        <f>(Table1[[#This Row],[deadline]]/86400)+25569+(-5/24)</f>
        <v>43468.041666666664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ht="31.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>Table1[[#This Row],[pledged]]/Table1[[#This Row],[goal]]*100</f>
        <v>92.911504424778755</v>
      </c>
      <c r="G647" t="s">
        <v>14</v>
      </c>
      <c r="H647">
        <v>4697</v>
      </c>
      <c r="I647" s="4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7">
        <f>(Table1[[#This Row],[launched_at]]/86400)+25569+(-5/24)</f>
        <v>43368.999999999993</v>
      </c>
      <c r="O647" s="17">
        <f>(Table1[[#This Row],[deadline]]/86400)+25569+(-5/24)</f>
        <v>43389.999999999993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ht="31.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>Table1[[#This Row],[pledged]]/Table1[[#This Row],[goal]]*100</f>
        <v>88.599797365754824</v>
      </c>
      <c r="G648" t="s">
        <v>14</v>
      </c>
      <c r="H648">
        <v>2915</v>
      </c>
      <c r="I648" s="4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7">
        <f>(Table1[[#This Row],[launched_at]]/86400)+25569+(-5/24)</f>
        <v>41346</v>
      </c>
      <c r="O648" s="17">
        <f>(Table1[[#This Row],[deadline]]/86400)+25569+(-5/24)</f>
        <v>41357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ht="31.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>Table1[[#This Row],[pledged]]/Table1[[#This Row],[goal]]*100</f>
        <v>41.4</v>
      </c>
      <c r="G649" t="s">
        <v>14</v>
      </c>
      <c r="H649">
        <v>18</v>
      </c>
      <c r="I649" s="4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7">
        <f>(Table1[[#This Row],[launched_at]]/86400)+25569+(-5/24)</f>
        <v>43198.999999999993</v>
      </c>
      <c r="O649" s="17">
        <f>(Table1[[#This Row],[deadline]]/86400)+25569+(-5/24)</f>
        <v>43222.999999999993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ht="31.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>Table1[[#This Row],[pledged]]/Table1[[#This Row],[goal]]*100</f>
        <v>63.056795131845846</v>
      </c>
      <c r="G650" t="s">
        <v>74</v>
      </c>
      <c r="H650">
        <v>723</v>
      </c>
      <c r="I650" s="4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7">
        <f>(Table1[[#This Row],[launched_at]]/86400)+25569+(-5/24)</f>
        <v>42921.999999999993</v>
      </c>
      <c r="O650" s="17">
        <f>(Table1[[#This Row],[deadline]]/86400)+25569+(-5/24)</f>
        <v>42939.999999999993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>Table1[[#This Row],[pledged]]/Table1[[#This Row],[goal]]*100</f>
        <v>48.482333607230892</v>
      </c>
      <c r="G651" t="s">
        <v>14</v>
      </c>
      <c r="H651">
        <v>602</v>
      </c>
      <c r="I651" s="4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7">
        <f>(Table1[[#This Row],[launched_at]]/86400)+25569+(-5/24)</f>
        <v>40471</v>
      </c>
      <c r="O651" s="17">
        <f>(Table1[[#This Row],[deadline]]/86400)+25569+(-5/24)</f>
        <v>40482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>Table1[[#This Row],[pledged]]/Table1[[#This Row],[goal]]*100</f>
        <v>2</v>
      </c>
      <c r="G652" t="s">
        <v>14</v>
      </c>
      <c r="H652">
        <v>1</v>
      </c>
      <c r="I652" s="4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7">
        <f>(Table1[[#This Row],[launched_at]]/86400)+25569+(-5/24)</f>
        <v>41828</v>
      </c>
      <c r="O652" s="17">
        <f>(Table1[[#This Row],[deadline]]/86400)+25569+(-5/24)</f>
        <v>41855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>Table1[[#This Row],[pledged]]/Table1[[#This Row],[goal]]*100</f>
        <v>88.47941026944585</v>
      </c>
      <c r="G653" t="s">
        <v>14</v>
      </c>
      <c r="H653">
        <v>3868</v>
      </c>
      <c r="I653" s="4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7">
        <f>(Table1[[#This Row],[launched_at]]/86400)+25569+(-5/24)</f>
        <v>41692.041666666664</v>
      </c>
      <c r="O653" s="17">
        <f>(Table1[[#This Row],[deadline]]/86400)+25569+(-5/24)</f>
        <v>41707.041666666664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>Table1[[#This Row],[pledged]]/Table1[[#This Row],[goal]]*100</f>
        <v>126.84</v>
      </c>
      <c r="G654" t="s">
        <v>20</v>
      </c>
      <c r="H654">
        <v>409</v>
      </c>
      <c r="I654" s="4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7">
        <f>(Table1[[#This Row],[launched_at]]/86400)+25569+(-5/24)</f>
        <v>42586.999999999993</v>
      </c>
      <c r="O654" s="17">
        <f>(Table1[[#This Row],[deadline]]/86400)+25569+(-5/24)</f>
        <v>42629.999999999993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ht="31.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>Table1[[#This Row],[pledged]]/Table1[[#This Row],[goal]]*100</f>
        <v>2338.833333333333</v>
      </c>
      <c r="G655" t="s">
        <v>20</v>
      </c>
      <c r="H655">
        <v>234</v>
      </c>
      <c r="I655" s="4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7">
        <f>(Table1[[#This Row],[launched_at]]/86400)+25569+(-5/24)</f>
        <v>42467.999999999993</v>
      </c>
      <c r="O655" s="17">
        <f>(Table1[[#This Row],[deadline]]/86400)+25569+(-5/24)</f>
        <v>42469.999999999993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>Table1[[#This Row],[pledged]]/Table1[[#This Row],[goal]]*100</f>
        <v>508.38857142857148</v>
      </c>
      <c r="G656" t="s">
        <v>20</v>
      </c>
      <c r="H656">
        <v>3016</v>
      </c>
      <c r="I656" s="4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7">
        <f>(Table1[[#This Row],[launched_at]]/86400)+25569+(-5/24)</f>
        <v>42239.999999999993</v>
      </c>
      <c r="O656" s="17">
        <f>(Table1[[#This Row],[deadline]]/86400)+25569+(-5/24)</f>
        <v>42244.999999999993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ht="31.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>Table1[[#This Row],[pledged]]/Table1[[#This Row],[goal]]*100</f>
        <v>191.47826086956522</v>
      </c>
      <c r="G657" t="s">
        <v>20</v>
      </c>
      <c r="H657">
        <v>264</v>
      </c>
      <c r="I657" s="4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7">
        <f>(Table1[[#This Row],[launched_at]]/86400)+25569+(-5/24)</f>
        <v>42796.041666666664</v>
      </c>
      <c r="O657" s="17">
        <f>(Table1[[#This Row],[deadline]]/86400)+25569+(-5/24)</f>
        <v>42808.999999999993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>Table1[[#This Row],[pledged]]/Table1[[#This Row],[goal]]*100</f>
        <v>42.127533783783782</v>
      </c>
      <c r="G658" t="s">
        <v>14</v>
      </c>
      <c r="H658">
        <v>504</v>
      </c>
      <c r="I658" s="4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7">
        <f>(Table1[[#This Row],[launched_at]]/86400)+25569+(-5/24)</f>
        <v>43097.041666666664</v>
      </c>
      <c r="O658" s="17">
        <f>(Table1[[#This Row],[deadline]]/86400)+25569+(-5/24)</f>
        <v>43102.041666666664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>Table1[[#This Row],[pledged]]/Table1[[#This Row],[goal]]*100</f>
        <v>8.24</v>
      </c>
      <c r="G659" t="s">
        <v>14</v>
      </c>
      <c r="H659">
        <v>14</v>
      </c>
      <c r="I659" s="4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7">
        <f>(Table1[[#This Row],[launched_at]]/86400)+25569+(-5/24)</f>
        <v>43096.041666666664</v>
      </c>
      <c r="O659" s="17">
        <f>(Table1[[#This Row],[deadline]]/86400)+25569+(-5/24)</f>
        <v>43112.041666666664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ht="31.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>Table1[[#This Row],[pledged]]/Table1[[#This Row],[goal]]*100</f>
        <v>60.064638783269963</v>
      </c>
      <c r="G660" t="s">
        <v>74</v>
      </c>
      <c r="H660">
        <v>390</v>
      </c>
      <c r="I660" s="4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7">
        <f>(Table1[[#This Row],[launched_at]]/86400)+25569+(-5/24)</f>
        <v>42245.999999999993</v>
      </c>
      <c r="O660" s="17">
        <f>(Table1[[#This Row],[deadline]]/86400)+25569+(-5/24)</f>
        <v>42268.999999999993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>Table1[[#This Row],[pledged]]/Table1[[#This Row],[goal]]*100</f>
        <v>47.232808616404313</v>
      </c>
      <c r="G661" t="s">
        <v>14</v>
      </c>
      <c r="H661">
        <v>750</v>
      </c>
      <c r="I661" s="4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7">
        <f>(Table1[[#This Row],[launched_at]]/86400)+25569+(-5/24)</f>
        <v>40570.041666666664</v>
      </c>
      <c r="O661" s="17">
        <f>(Table1[[#This Row],[deadline]]/86400)+25569+(-5/24)</f>
        <v>40571.041666666664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ht="31.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>Table1[[#This Row],[pledged]]/Table1[[#This Row],[goal]]*100</f>
        <v>81.736263736263737</v>
      </c>
      <c r="G662" t="s">
        <v>14</v>
      </c>
      <c r="H662">
        <v>77</v>
      </c>
      <c r="I662" s="4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7">
        <f>(Table1[[#This Row],[launched_at]]/86400)+25569+(-5/24)</f>
        <v>42236.999999999993</v>
      </c>
      <c r="O662" s="17">
        <f>(Table1[[#This Row],[deadline]]/86400)+25569+(-5/24)</f>
        <v>42245.999999999993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>Table1[[#This Row],[pledged]]/Table1[[#This Row],[goal]]*100</f>
        <v>54.187265917603</v>
      </c>
      <c r="G663" t="s">
        <v>14</v>
      </c>
      <c r="H663">
        <v>752</v>
      </c>
      <c r="I663" s="4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7">
        <f>(Table1[[#This Row],[launched_at]]/86400)+25569+(-5/24)</f>
        <v>40996</v>
      </c>
      <c r="O663" s="17">
        <f>(Table1[[#This Row],[deadline]]/86400)+25569+(-5/24)</f>
        <v>41026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>Table1[[#This Row],[pledged]]/Table1[[#This Row],[goal]]*100</f>
        <v>97.868131868131869</v>
      </c>
      <c r="G664" t="s">
        <v>14</v>
      </c>
      <c r="H664">
        <v>131</v>
      </c>
      <c r="I664" s="4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7">
        <f>(Table1[[#This Row],[launched_at]]/86400)+25569+(-5/24)</f>
        <v>43443.041666666664</v>
      </c>
      <c r="O664" s="17">
        <f>(Table1[[#This Row],[deadline]]/86400)+25569+(-5/24)</f>
        <v>43447.041666666664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>Table1[[#This Row],[pledged]]/Table1[[#This Row],[goal]]*100</f>
        <v>77.239999999999995</v>
      </c>
      <c r="G665" t="s">
        <v>14</v>
      </c>
      <c r="H665">
        <v>87</v>
      </c>
      <c r="I665" s="4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7">
        <f>(Table1[[#This Row],[launched_at]]/86400)+25569+(-5/24)</f>
        <v>40458</v>
      </c>
      <c r="O665" s="17">
        <f>(Table1[[#This Row],[deadline]]/86400)+25569+(-5/24)</f>
        <v>40481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>Table1[[#This Row],[pledged]]/Table1[[#This Row],[goal]]*100</f>
        <v>33.464735516372798</v>
      </c>
      <c r="G666" t="s">
        <v>14</v>
      </c>
      <c r="H666">
        <v>1063</v>
      </c>
      <c r="I666" s="4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7">
        <f>(Table1[[#This Row],[launched_at]]/86400)+25569+(-5/24)</f>
        <v>40959.041666666664</v>
      </c>
      <c r="O666" s="17">
        <f>(Table1[[#This Row],[deadline]]/86400)+25569+(-5/24)</f>
        <v>40969.041666666664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ht="31.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>Table1[[#This Row],[pledged]]/Table1[[#This Row],[goal]]*100</f>
        <v>239.58823529411765</v>
      </c>
      <c r="G667" t="s">
        <v>20</v>
      </c>
      <c r="H667">
        <v>272</v>
      </c>
      <c r="I667" s="4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7">
        <f>(Table1[[#This Row],[launched_at]]/86400)+25569+(-5/24)</f>
        <v>40733</v>
      </c>
      <c r="O667" s="17">
        <f>(Table1[[#This Row],[deadline]]/86400)+25569+(-5/24)</f>
        <v>40747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>Table1[[#This Row],[pledged]]/Table1[[#This Row],[goal]]*100</f>
        <v>64.032258064516128</v>
      </c>
      <c r="G668" t="s">
        <v>74</v>
      </c>
      <c r="H668">
        <v>25</v>
      </c>
      <c r="I668" s="4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7">
        <f>(Table1[[#This Row],[launched_at]]/86400)+25569+(-5/24)</f>
        <v>41516</v>
      </c>
      <c r="O668" s="17">
        <f>(Table1[[#This Row],[deadline]]/86400)+25569+(-5/24)</f>
        <v>41522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>Table1[[#This Row],[pledged]]/Table1[[#This Row],[goal]]*100</f>
        <v>176.15942028985506</v>
      </c>
      <c r="G669" t="s">
        <v>20</v>
      </c>
      <c r="H669">
        <v>419</v>
      </c>
      <c r="I669" s="4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7">
        <f>(Table1[[#This Row],[launched_at]]/86400)+25569+(-5/24)</f>
        <v>41892</v>
      </c>
      <c r="O669" s="17">
        <f>(Table1[[#This Row],[deadline]]/86400)+25569+(-5/24)</f>
        <v>41901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>Table1[[#This Row],[pledged]]/Table1[[#This Row],[goal]]*100</f>
        <v>20.33818181818182</v>
      </c>
      <c r="G670" t="s">
        <v>14</v>
      </c>
      <c r="H670">
        <v>76</v>
      </c>
      <c r="I670" s="4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7">
        <f>(Table1[[#This Row],[launched_at]]/86400)+25569+(-5/24)</f>
        <v>41122</v>
      </c>
      <c r="O670" s="17">
        <f>(Table1[[#This Row],[deadline]]/86400)+25569+(-5/24)</f>
        <v>41134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ht="31.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>Table1[[#This Row],[pledged]]/Table1[[#This Row],[goal]]*100</f>
        <v>358.64754098360658</v>
      </c>
      <c r="G671" t="s">
        <v>20</v>
      </c>
      <c r="H671">
        <v>1621</v>
      </c>
      <c r="I671" s="4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7">
        <f>(Table1[[#This Row],[launched_at]]/86400)+25569+(-5/24)</f>
        <v>42911.999999999993</v>
      </c>
      <c r="O671" s="17">
        <f>(Table1[[#This Row],[deadline]]/86400)+25569+(-5/24)</f>
        <v>42920.999999999993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>Table1[[#This Row],[pledged]]/Table1[[#This Row],[goal]]*100</f>
        <v>468.85802469135803</v>
      </c>
      <c r="G672" t="s">
        <v>20</v>
      </c>
      <c r="H672">
        <v>1101</v>
      </c>
      <c r="I672" s="4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7">
        <f>(Table1[[#This Row],[launched_at]]/86400)+25569+(-5/24)</f>
        <v>42425.041666666664</v>
      </c>
      <c r="O672" s="17">
        <f>(Table1[[#This Row],[deadline]]/86400)+25569+(-5/24)</f>
        <v>42437.041666666664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>Table1[[#This Row],[pledged]]/Table1[[#This Row],[goal]]*100</f>
        <v>122.05635245901641</v>
      </c>
      <c r="G673" t="s">
        <v>20</v>
      </c>
      <c r="H673">
        <v>1073</v>
      </c>
      <c r="I673" s="4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7">
        <f>(Table1[[#This Row],[launched_at]]/86400)+25569+(-5/24)</f>
        <v>40390</v>
      </c>
      <c r="O673" s="17">
        <f>(Table1[[#This Row],[deadline]]/86400)+25569+(-5/24)</f>
        <v>40394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31.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>Table1[[#This Row],[pledged]]/Table1[[#This Row],[goal]]*100</f>
        <v>55.931783729156137</v>
      </c>
      <c r="G674" t="s">
        <v>14</v>
      </c>
      <c r="H674">
        <v>4428</v>
      </c>
      <c r="I674" s="4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7">
        <f>(Table1[[#This Row],[launched_at]]/86400)+25569+(-5/24)</f>
        <v>43179.999999999993</v>
      </c>
      <c r="O674" s="17">
        <f>(Table1[[#This Row],[deadline]]/86400)+25569+(-5/24)</f>
        <v>43189.999999999993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>Table1[[#This Row],[pledged]]/Table1[[#This Row],[goal]]*100</f>
        <v>43.660714285714285</v>
      </c>
      <c r="G675" t="s">
        <v>14</v>
      </c>
      <c r="H675">
        <v>58</v>
      </c>
      <c r="I675" s="4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7">
        <f>(Table1[[#This Row],[launched_at]]/86400)+25569+(-5/24)</f>
        <v>42474.999999999993</v>
      </c>
      <c r="O675" s="17">
        <f>(Table1[[#This Row],[deadline]]/86400)+25569+(-5/24)</f>
        <v>42495.999999999993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>Table1[[#This Row],[pledged]]/Table1[[#This Row],[goal]]*100</f>
        <v>33.53837141183363</v>
      </c>
      <c r="G676" t="s">
        <v>74</v>
      </c>
      <c r="H676">
        <v>1218</v>
      </c>
      <c r="I676" s="4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7">
        <f>(Table1[[#This Row],[launched_at]]/86400)+25569+(-5/24)</f>
        <v>40774</v>
      </c>
      <c r="O676" s="17">
        <f>(Table1[[#This Row],[deadline]]/86400)+25569+(-5/24)</f>
        <v>40821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>Table1[[#This Row],[pledged]]/Table1[[#This Row],[goal]]*100</f>
        <v>122.97938144329896</v>
      </c>
      <c r="G677" t="s">
        <v>20</v>
      </c>
      <c r="H677">
        <v>331</v>
      </c>
      <c r="I677" s="4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7">
        <f>(Table1[[#This Row],[launched_at]]/86400)+25569+(-5/24)</f>
        <v>43718.999999999993</v>
      </c>
      <c r="O677" s="17">
        <f>(Table1[[#This Row],[deadline]]/86400)+25569+(-5/24)</f>
        <v>43725.999999999993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ht="31.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>Table1[[#This Row],[pledged]]/Table1[[#This Row],[goal]]*100</f>
        <v>189.74959871589084</v>
      </c>
      <c r="G678" t="s">
        <v>20</v>
      </c>
      <c r="H678">
        <v>1170</v>
      </c>
      <c r="I678" s="4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7">
        <f>(Table1[[#This Row],[launched_at]]/86400)+25569+(-5/24)</f>
        <v>41178</v>
      </c>
      <c r="O678" s="17">
        <f>(Table1[[#This Row],[deadline]]/86400)+25569+(-5/24)</f>
        <v>41187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ht="31.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>Table1[[#This Row],[pledged]]/Table1[[#This Row],[goal]]*100</f>
        <v>83.622641509433961</v>
      </c>
      <c r="G679" t="s">
        <v>14</v>
      </c>
      <c r="H679">
        <v>111</v>
      </c>
      <c r="I679" s="4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7">
        <f>(Table1[[#This Row],[launched_at]]/86400)+25569+(-5/24)</f>
        <v>42560.999999999993</v>
      </c>
      <c r="O679" s="17">
        <f>(Table1[[#This Row],[deadline]]/86400)+25569+(-5/24)</f>
        <v>42610.999999999993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>Table1[[#This Row],[pledged]]/Table1[[#This Row],[goal]]*100</f>
        <v>17.968844221105527</v>
      </c>
      <c r="G680" t="s">
        <v>74</v>
      </c>
      <c r="H680">
        <v>215</v>
      </c>
      <c r="I680" s="4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7">
        <f>(Table1[[#This Row],[launched_at]]/86400)+25569+(-5/24)</f>
        <v>43484.041666666664</v>
      </c>
      <c r="O680" s="17">
        <f>(Table1[[#This Row],[deadline]]/86400)+25569+(-5/24)</f>
        <v>43486.041666666664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>Table1[[#This Row],[pledged]]/Table1[[#This Row],[goal]]*100</f>
        <v>1036.5</v>
      </c>
      <c r="G681" t="s">
        <v>20</v>
      </c>
      <c r="H681">
        <v>363</v>
      </c>
      <c r="I681" s="4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7">
        <f>(Table1[[#This Row],[launched_at]]/86400)+25569+(-5/24)</f>
        <v>43755.999999999993</v>
      </c>
      <c r="O681" s="17">
        <f>(Table1[[#This Row],[deadline]]/86400)+25569+(-5/24)</f>
        <v>43760.999999999993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>Table1[[#This Row],[pledged]]/Table1[[#This Row],[goal]]*100</f>
        <v>97.405219780219781</v>
      </c>
      <c r="G682" t="s">
        <v>14</v>
      </c>
      <c r="H682">
        <v>2955</v>
      </c>
      <c r="I682" s="4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7">
        <f>(Table1[[#This Row],[launched_at]]/86400)+25569+(-5/24)</f>
        <v>43813.041666666664</v>
      </c>
      <c r="O682" s="17">
        <f>(Table1[[#This Row],[deadline]]/86400)+25569+(-5/24)</f>
        <v>43815.041666666664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>Table1[[#This Row],[pledged]]/Table1[[#This Row],[goal]]*100</f>
        <v>86.386203150461711</v>
      </c>
      <c r="G683" t="s">
        <v>14</v>
      </c>
      <c r="H683">
        <v>1657</v>
      </c>
      <c r="I683" s="4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7">
        <f>(Table1[[#This Row],[launched_at]]/86400)+25569+(-5/24)</f>
        <v>40898.041666666664</v>
      </c>
      <c r="O683" s="17">
        <f>(Table1[[#This Row],[deadline]]/86400)+25569+(-5/24)</f>
        <v>40904.041666666664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ht="31.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>Table1[[#This Row],[pledged]]/Table1[[#This Row],[goal]]*100</f>
        <v>150.16666666666666</v>
      </c>
      <c r="G684" t="s">
        <v>20</v>
      </c>
      <c r="H684">
        <v>103</v>
      </c>
      <c r="I684" s="4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7">
        <f>(Table1[[#This Row],[launched_at]]/86400)+25569+(-5/24)</f>
        <v>41619.041666666664</v>
      </c>
      <c r="O684" s="17">
        <f>(Table1[[#This Row],[deadline]]/86400)+25569+(-5/24)</f>
        <v>41628.041666666664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>Table1[[#This Row],[pledged]]/Table1[[#This Row],[goal]]*100</f>
        <v>358.43478260869563</v>
      </c>
      <c r="G685" t="s">
        <v>20</v>
      </c>
      <c r="H685">
        <v>147</v>
      </c>
      <c r="I685" s="4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7">
        <f>(Table1[[#This Row],[launched_at]]/86400)+25569+(-5/24)</f>
        <v>43358.999999999993</v>
      </c>
      <c r="O685" s="17">
        <f>(Table1[[#This Row],[deadline]]/86400)+25569+(-5/24)</f>
        <v>43360.999999999993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>Table1[[#This Row],[pledged]]/Table1[[#This Row],[goal]]*100</f>
        <v>542.85714285714289</v>
      </c>
      <c r="G686" t="s">
        <v>20</v>
      </c>
      <c r="H686">
        <v>110</v>
      </c>
      <c r="I686" s="4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7">
        <f>(Table1[[#This Row],[launched_at]]/86400)+25569+(-5/24)</f>
        <v>40358</v>
      </c>
      <c r="O686" s="17">
        <f>(Table1[[#This Row],[deadline]]/86400)+25569+(-5/24)</f>
        <v>40378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ht="31.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>Table1[[#This Row],[pledged]]/Table1[[#This Row],[goal]]*100</f>
        <v>67.500714285714281</v>
      </c>
      <c r="G687" t="s">
        <v>14</v>
      </c>
      <c r="H687">
        <v>926</v>
      </c>
      <c r="I687" s="4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7">
        <f>(Table1[[#This Row],[launched_at]]/86400)+25569+(-5/24)</f>
        <v>42238.999999999993</v>
      </c>
      <c r="O687" s="17">
        <f>(Table1[[#This Row],[deadline]]/86400)+25569+(-5/24)</f>
        <v>42262.999999999993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>Table1[[#This Row],[pledged]]/Table1[[#This Row],[goal]]*100</f>
        <v>191.74666666666667</v>
      </c>
      <c r="G688" t="s">
        <v>20</v>
      </c>
      <c r="H688">
        <v>134</v>
      </c>
      <c r="I688" s="4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7">
        <f>(Table1[[#This Row],[launched_at]]/86400)+25569+(-5/24)</f>
        <v>43185.999999999993</v>
      </c>
      <c r="O688" s="17">
        <f>(Table1[[#This Row],[deadline]]/86400)+25569+(-5/24)</f>
        <v>43196.999999999993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>Table1[[#This Row],[pledged]]/Table1[[#This Row],[goal]]*100</f>
        <v>932</v>
      </c>
      <c r="G689" t="s">
        <v>20</v>
      </c>
      <c r="H689">
        <v>269</v>
      </c>
      <c r="I689" s="4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7">
        <f>(Table1[[#This Row],[launched_at]]/86400)+25569+(-5/24)</f>
        <v>42806.041666666664</v>
      </c>
      <c r="O689" s="17">
        <f>(Table1[[#This Row],[deadline]]/86400)+25569+(-5/24)</f>
        <v>42808.999999999993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ht="31.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>Table1[[#This Row],[pledged]]/Table1[[#This Row],[goal]]*100</f>
        <v>429.27586206896552</v>
      </c>
      <c r="G690" t="s">
        <v>20</v>
      </c>
      <c r="H690">
        <v>175</v>
      </c>
      <c r="I690" s="4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7">
        <f>(Table1[[#This Row],[launched_at]]/86400)+25569+(-5/24)</f>
        <v>43475.041666666664</v>
      </c>
      <c r="O690" s="17">
        <f>(Table1[[#This Row],[deadline]]/86400)+25569+(-5/24)</f>
        <v>43491.041666666664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>Table1[[#This Row],[pledged]]/Table1[[#This Row],[goal]]*100</f>
        <v>100.65753424657535</v>
      </c>
      <c r="G691" t="s">
        <v>20</v>
      </c>
      <c r="H691">
        <v>69</v>
      </c>
      <c r="I691" s="4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7">
        <f>(Table1[[#This Row],[launched_at]]/86400)+25569+(-5/24)</f>
        <v>41576</v>
      </c>
      <c r="O691" s="17">
        <f>(Table1[[#This Row],[deadline]]/86400)+25569+(-5/24)</f>
        <v>41588.041666666664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ht="31.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>Table1[[#This Row],[pledged]]/Table1[[#This Row],[goal]]*100</f>
        <v>226.61111111111109</v>
      </c>
      <c r="G692" t="s">
        <v>20</v>
      </c>
      <c r="H692">
        <v>190</v>
      </c>
      <c r="I692" s="4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7">
        <f>(Table1[[#This Row],[launched_at]]/86400)+25569+(-5/24)</f>
        <v>40874.041666666664</v>
      </c>
      <c r="O692" s="17">
        <f>(Table1[[#This Row],[deadline]]/86400)+25569+(-5/24)</f>
        <v>40880.041666666664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>Table1[[#This Row],[pledged]]/Table1[[#This Row],[goal]]*100</f>
        <v>142.38</v>
      </c>
      <c r="G693" t="s">
        <v>20</v>
      </c>
      <c r="H693">
        <v>237</v>
      </c>
      <c r="I693" s="4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7">
        <f>(Table1[[#This Row],[launched_at]]/86400)+25569+(-5/24)</f>
        <v>41185</v>
      </c>
      <c r="O693" s="17">
        <f>(Table1[[#This Row],[deadline]]/86400)+25569+(-5/24)</f>
        <v>41202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ht="31.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>Table1[[#This Row],[pledged]]/Table1[[#This Row],[goal]]*100</f>
        <v>90.633333333333326</v>
      </c>
      <c r="G694" t="s">
        <v>14</v>
      </c>
      <c r="H694">
        <v>77</v>
      </c>
      <c r="I694" s="4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7">
        <f>(Table1[[#This Row],[launched_at]]/86400)+25569+(-5/24)</f>
        <v>43654.999999999993</v>
      </c>
      <c r="O694" s="17">
        <f>(Table1[[#This Row],[deadline]]/86400)+25569+(-5/24)</f>
        <v>43672.999999999993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>Table1[[#This Row],[pledged]]/Table1[[#This Row],[goal]]*100</f>
        <v>63.966740576496676</v>
      </c>
      <c r="G695" t="s">
        <v>14</v>
      </c>
      <c r="H695">
        <v>1748</v>
      </c>
      <c r="I695" s="4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7">
        <f>(Table1[[#This Row],[launched_at]]/86400)+25569+(-5/24)</f>
        <v>43024.999999999993</v>
      </c>
      <c r="O695" s="17">
        <f>(Table1[[#This Row],[deadline]]/86400)+25569+(-5/24)</f>
        <v>43041.999999999993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>Table1[[#This Row],[pledged]]/Table1[[#This Row],[goal]]*100</f>
        <v>84.131868131868131</v>
      </c>
      <c r="G696" t="s">
        <v>14</v>
      </c>
      <c r="H696">
        <v>79</v>
      </c>
      <c r="I696" s="4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7">
        <f>(Table1[[#This Row],[launched_at]]/86400)+25569+(-5/24)</f>
        <v>43066.041666666664</v>
      </c>
      <c r="O696" s="17">
        <f>(Table1[[#This Row],[deadline]]/86400)+25569+(-5/24)</f>
        <v>43103.041666666664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ht="31.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>Table1[[#This Row],[pledged]]/Table1[[#This Row],[goal]]*100</f>
        <v>133.93478260869566</v>
      </c>
      <c r="G697" t="s">
        <v>20</v>
      </c>
      <c r="H697">
        <v>196</v>
      </c>
      <c r="I697" s="4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7">
        <f>(Table1[[#This Row],[launched_at]]/86400)+25569+(-5/24)</f>
        <v>42322.041666666664</v>
      </c>
      <c r="O697" s="17">
        <f>(Table1[[#This Row],[deadline]]/86400)+25569+(-5/24)</f>
        <v>42338.041666666664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>Table1[[#This Row],[pledged]]/Table1[[#This Row],[goal]]*100</f>
        <v>59.042047531992694</v>
      </c>
      <c r="G698" t="s">
        <v>14</v>
      </c>
      <c r="H698">
        <v>889</v>
      </c>
      <c r="I698" s="4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7">
        <f>(Table1[[#This Row],[launched_at]]/86400)+25569+(-5/24)</f>
        <v>42113.999999999993</v>
      </c>
      <c r="O698" s="17">
        <f>(Table1[[#This Row],[deadline]]/86400)+25569+(-5/24)</f>
        <v>42114.999999999993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1.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>Table1[[#This Row],[pledged]]/Table1[[#This Row],[goal]]*100</f>
        <v>152.80062063615205</v>
      </c>
      <c r="G699" t="s">
        <v>20</v>
      </c>
      <c r="H699">
        <v>7295</v>
      </c>
      <c r="I699" s="4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7">
        <f>(Table1[[#This Row],[launched_at]]/86400)+25569+(-5/24)</f>
        <v>43189.999999999993</v>
      </c>
      <c r="O699" s="17">
        <f>(Table1[[#This Row],[deadline]]/86400)+25569+(-5/24)</f>
        <v>43191.999999999993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>Table1[[#This Row],[pledged]]/Table1[[#This Row],[goal]]*100</f>
        <v>446.69121140142522</v>
      </c>
      <c r="G700" t="s">
        <v>20</v>
      </c>
      <c r="H700">
        <v>2893</v>
      </c>
      <c r="I700" s="4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7">
        <f>(Table1[[#This Row],[launched_at]]/86400)+25569+(-5/24)</f>
        <v>40871.041666666664</v>
      </c>
      <c r="O700" s="17">
        <f>(Table1[[#This Row],[deadline]]/86400)+25569+(-5/24)</f>
        <v>40885.041666666664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ht="31.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>Table1[[#This Row],[pledged]]/Table1[[#This Row],[goal]]*100</f>
        <v>84.391891891891888</v>
      </c>
      <c r="G701" t="s">
        <v>14</v>
      </c>
      <c r="H701">
        <v>56</v>
      </c>
      <c r="I701" s="4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7">
        <f>(Table1[[#This Row],[launched_at]]/86400)+25569+(-5/24)</f>
        <v>43640.999999999993</v>
      </c>
      <c r="O701" s="17">
        <f>(Table1[[#This Row],[deadline]]/86400)+25569+(-5/24)</f>
        <v>43641.999999999993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>Table1[[#This Row],[pledged]]/Table1[[#This Row],[goal]]*100</f>
        <v>3</v>
      </c>
      <c r="G702" t="s">
        <v>14</v>
      </c>
      <c r="H702">
        <v>1</v>
      </c>
      <c r="I702" s="4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7">
        <f>(Table1[[#This Row],[launched_at]]/86400)+25569+(-5/24)</f>
        <v>40203.041666666664</v>
      </c>
      <c r="O702" s="17">
        <f>(Table1[[#This Row],[deadline]]/86400)+25569+(-5/24)</f>
        <v>40218.041666666664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>Table1[[#This Row],[pledged]]/Table1[[#This Row],[goal]]*100</f>
        <v>175.02692307692308</v>
      </c>
      <c r="G703" t="s">
        <v>20</v>
      </c>
      <c r="H703">
        <v>820</v>
      </c>
      <c r="I703" s="4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7">
        <f>(Table1[[#This Row],[launched_at]]/86400)+25569+(-5/24)</f>
        <v>40629</v>
      </c>
      <c r="O703" s="17">
        <f>(Table1[[#This Row],[deadline]]/86400)+25569+(-5/24)</f>
        <v>40636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>Table1[[#This Row],[pledged]]/Table1[[#This Row],[goal]]*100</f>
        <v>54.137931034482754</v>
      </c>
      <c r="G704" t="s">
        <v>14</v>
      </c>
      <c r="H704">
        <v>83</v>
      </c>
      <c r="I704" s="4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7">
        <f>(Table1[[#This Row],[launched_at]]/86400)+25569+(-5/24)</f>
        <v>41477</v>
      </c>
      <c r="O704" s="17">
        <f>(Table1[[#This Row],[deadline]]/86400)+25569+(-5/24)</f>
        <v>41482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>Table1[[#This Row],[pledged]]/Table1[[#This Row],[goal]]*100</f>
        <v>311.87381703470032</v>
      </c>
      <c r="G705" t="s">
        <v>20</v>
      </c>
      <c r="H705">
        <v>2038</v>
      </c>
      <c r="I705" s="4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7">
        <f>(Table1[[#This Row],[launched_at]]/86400)+25569+(-5/24)</f>
        <v>41020</v>
      </c>
      <c r="O705" s="17">
        <f>(Table1[[#This Row],[deadline]]/86400)+25569+(-5/24)</f>
        <v>41037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>Table1[[#This Row],[pledged]]/Table1[[#This Row],[goal]]*100</f>
        <v>122.78160919540231</v>
      </c>
      <c r="G706" t="s">
        <v>20</v>
      </c>
      <c r="H706">
        <v>116</v>
      </c>
      <c r="I706" s="4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7">
        <f>(Table1[[#This Row],[launched_at]]/86400)+25569+(-5/24)</f>
        <v>42554.999999999993</v>
      </c>
      <c r="O706" s="17">
        <f>(Table1[[#This Row],[deadline]]/86400)+25569+(-5/24)</f>
        <v>42569.999999999993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>Table1[[#This Row],[pledged]]/Table1[[#This Row],[goal]]*100</f>
        <v>99.026517383618156</v>
      </c>
      <c r="G707" t="s">
        <v>14</v>
      </c>
      <c r="H707">
        <v>2025</v>
      </c>
      <c r="I707" s="4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7">
        <f>(Table1[[#This Row],[launched_at]]/86400)+25569+(-5/24)</f>
        <v>41619.041666666664</v>
      </c>
      <c r="O707" s="17">
        <f>(Table1[[#This Row],[deadline]]/86400)+25569+(-5/24)</f>
        <v>41623.041666666664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>Table1[[#This Row],[pledged]]/Table1[[#This Row],[goal]]*100</f>
        <v>127.84686346863469</v>
      </c>
      <c r="G708" t="s">
        <v>20</v>
      </c>
      <c r="H708">
        <v>1345</v>
      </c>
      <c r="I708" s="4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7">
        <f>(Table1[[#This Row],[launched_at]]/86400)+25569+(-5/24)</f>
        <v>43471.041666666664</v>
      </c>
      <c r="O708" s="17">
        <f>(Table1[[#This Row],[deadline]]/86400)+25569+(-5/24)</f>
        <v>43479.041666666664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>Table1[[#This Row],[pledged]]/Table1[[#This Row],[goal]]*100</f>
        <v>158.61643835616439</v>
      </c>
      <c r="G709" t="s">
        <v>20</v>
      </c>
      <c r="H709">
        <v>168</v>
      </c>
      <c r="I709" s="4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7">
        <f>(Table1[[#This Row],[launched_at]]/86400)+25569+(-5/24)</f>
        <v>43442.041666666664</v>
      </c>
      <c r="O709" s="17">
        <f>(Table1[[#This Row],[deadline]]/86400)+25569+(-5/24)</f>
        <v>43478.041666666664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>Table1[[#This Row],[pledged]]/Table1[[#This Row],[goal]]*100</f>
        <v>707.05882352941171</v>
      </c>
      <c r="G710" t="s">
        <v>20</v>
      </c>
      <c r="H710">
        <v>137</v>
      </c>
      <c r="I710" s="4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7">
        <f>(Table1[[#This Row],[launched_at]]/86400)+25569+(-5/24)</f>
        <v>42876.999999999993</v>
      </c>
      <c r="O710" s="17">
        <f>(Table1[[#This Row],[deadline]]/86400)+25569+(-5/24)</f>
        <v>42886.999999999993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ht="31.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>Table1[[#This Row],[pledged]]/Table1[[#This Row],[goal]]*100</f>
        <v>142.38775510204081</v>
      </c>
      <c r="G711" t="s">
        <v>20</v>
      </c>
      <c r="H711">
        <v>186</v>
      </c>
      <c r="I711" s="4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7">
        <f>(Table1[[#This Row],[launched_at]]/86400)+25569+(-5/24)</f>
        <v>41018</v>
      </c>
      <c r="O711" s="17">
        <f>(Table1[[#This Row],[deadline]]/86400)+25569+(-5/24)</f>
        <v>41025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>Table1[[#This Row],[pledged]]/Table1[[#This Row],[goal]]*100</f>
        <v>147.86046511627907</v>
      </c>
      <c r="G712" t="s">
        <v>20</v>
      </c>
      <c r="H712">
        <v>125</v>
      </c>
      <c r="I712" s="4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7">
        <f>(Table1[[#This Row],[launched_at]]/86400)+25569+(-5/24)</f>
        <v>43294.999999999993</v>
      </c>
      <c r="O712" s="17">
        <f>(Table1[[#This Row],[deadline]]/86400)+25569+(-5/24)</f>
        <v>43301.999999999993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>Table1[[#This Row],[pledged]]/Table1[[#This Row],[goal]]*100</f>
        <v>20.322580645161288</v>
      </c>
      <c r="G713" t="s">
        <v>14</v>
      </c>
      <c r="H713">
        <v>14</v>
      </c>
      <c r="I713" s="4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7">
        <f>(Table1[[#This Row],[launched_at]]/86400)+25569+(-5/24)</f>
        <v>42393.041666666664</v>
      </c>
      <c r="O713" s="17">
        <f>(Table1[[#This Row],[deadline]]/86400)+25569+(-5/24)</f>
        <v>42395.041666666664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>Table1[[#This Row],[pledged]]/Table1[[#This Row],[goal]]*100</f>
        <v>1840.625</v>
      </c>
      <c r="G714" t="s">
        <v>20</v>
      </c>
      <c r="H714">
        <v>202</v>
      </c>
      <c r="I714" s="4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7">
        <f>(Table1[[#This Row],[launched_at]]/86400)+25569+(-5/24)</f>
        <v>42558.999999999993</v>
      </c>
      <c r="O714" s="17">
        <f>(Table1[[#This Row],[deadline]]/86400)+25569+(-5/24)</f>
        <v>42599.999999999993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>Table1[[#This Row],[pledged]]/Table1[[#This Row],[goal]]*100</f>
        <v>161.94202898550725</v>
      </c>
      <c r="G715" t="s">
        <v>20</v>
      </c>
      <c r="H715">
        <v>103</v>
      </c>
      <c r="I715" s="4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7">
        <f>(Table1[[#This Row],[launched_at]]/86400)+25569+(-5/24)</f>
        <v>42603.999999999993</v>
      </c>
      <c r="O715" s="17">
        <f>(Table1[[#This Row],[deadline]]/86400)+25569+(-5/24)</f>
        <v>42615.999999999993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ht="31.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>Table1[[#This Row],[pledged]]/Table1[[#This Row],[goal]]*100</f>
        <v>472.82077922077923</v>
      </c>
      <c r="G716" t="s">
        <v>20</v>
      </c>
      <c r="H716">
        <v>1785</v>
      </c>
      <c r="I716" s="4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7">
        <f>(Table1[[#This Row],[launched_at]]/86400)+25569+(-5/24)</f>
        <v>41870</v>
      </c>
      <c r="O716" s="17">
        <f>(Table1[[#This Row],[deadline]]/86400)+25569+(-5/24)</f>
        <v>41871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>Table1[[#This Row],[pledged]]/Table1[[#This Row],[goal]]*100</f>
        <v>24.466101694915253</v>
      </c>
      <c r="G717" t="s">
        <v>14</v>
      </c>
      <c r="H717">
        <v>656</v>
      </c>
      <c r="I717" s="4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7">
        <f>(Table1[[#This Row],[launched_at]]/86400)+25569+(-5/24)</f>
        <v>40397</v>
      </c>
      <c r="O717" s="17">
        <f>(Table1[[#This Row],[deadline]]/86400)+25569+(-5/24)</f>
        <v>40402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>Table1[[#This Row],[pledged]]/Table1[[#This Row],[goal]]*100</f>
        <v>517.65</v>
      </c>
      <c r="G718" t="s">
        <v>20</v>
      </c>
      <c r="H718">
        <v>157</v>
      </c>
      <c r="I718" s="4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7">
        <f>(Table1[[#This Row],[launched_at]]/86400)+25569+(-5/24)</f>
        <v>41465</v>
      </c>
      <c r="O718" s="17">
        <f>(Table1[[#This Row],[deadline]]/86400)+25569+(-5/24)</f>
        <v>41493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>Table1[[#This Row],[pledged]]/Table1[[#This Row],[goal]]*100</f>
        <v>247.64285714285714</v>
      </c>
      <c r="G719" t="s">
        <v>20</v>
      </c>
      <c r="H719">
        <v>555</v>
      </c>
      <c r="I719" s="4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7">
        <f>(Table1[[#This Row],[launched_at]]/86400)+25569+(-5/24)</f>
        <v>40777</v>
      </c>
      <c r="O719" s="17">
        <f>(Table1[[#This Row],[deadline]]/86400)+25569+(-5/24)</f>
        <v>40798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ht="31.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>Table1[[#This Row],[pledged]]/Table1[[#This Row],[goal]]*100</f>
        <v>100.20481927710843</v>
      </c>
      <c r="G720" t="s">
        <v>20</v>
      </c>
      <c r="H720">
        <v>297</v>
      </c>
      <c r="I720" s="4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7">
        <f>(Table1[[#This Row],[launched_at]]/86400)+25569+(-5/24)</f>
        <v>41442</v>
      </c>
      <c r="O720" s="17">
        <f>(Table1[[#This Row],[deadline]]/86400)+25569+(-5/24)</f>
        <v>41468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>Table1[[#This Row],[pledged]]/Table1[[#This Row],[goal]]*100</f>
        <v>153</v>
      </c>
      <c r="G721" t="s">
        <v>20</v>
      </c>
      <c r="H721">
        <v>123</v>
      </c>
      <c r="I721" s="4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7">
        <f>(Table1[[#This Row],[launched_at]]/86400)+25569+(-5/24)</f>
        <v>41058</v>
      </c>
      <c r="O721" s="17">
        <f>(Table1[[#This Row],[deadline]]/86400)+25569+(-5/24)</f>
        <v>41069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>Table1[[#This Row],[pledged]]/Table1[[#This Row],[goal]]*100</f>
        <v>37.091954022988503</v>
      </c>
      <c r="G722" t="s">
        <v>74</v>
      </c>
      <c r="H722">
        <v>38</v>
      </c>
      <c r="I722" s="4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7">
        <f>(Table1[[#This Row],[launched_at]]/86400)+25569+(-5/24)</f>
        <v>43152.041666666664</v>
      </c>
      <c r="O722" s="17">
        <f>(Table1[[#This Row],[deadline]]/86400)+25569+(-5/24)</f>
        <v>43166.041666666664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ht="31.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>Table1[[#This Row],[pledged]]/Table1[[#This Row],[goal]]*100</f>
        <v>4.392394822006473</v>
      </c>
      <c r="G723" t="s">
        <v>74</v>
      </c>
      <c r="H723">
        <v>60</v>
      </c>
      <c r="I723" s="4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7">
        <f>(Table1[[#This Row],[launched_at]]/86400)+25569+(-5/24)</f>
        <v>43193.999999999993</v>
      </c>
      <c r="O723" s="17">
        <f>(Table1[[#This Row],[deadline]]/86400)+25569+(-5/24)</f>
        <v>43199.999999999993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>Table1[[#This Row],[pledged]]/Table1[[#This Row],[goal]]*100</f>
        <v>156.50721649484535</v>
      </c>
      <c r="G724" t="s">
        <v>20</v>
      </c>
      <c r="H724">
        <v>3036</v>
      </c>
      <c r="I724" s="4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7">
        <f>(Table1[[#This Row],[launched_at]]/86400)+25569+(-5/24)</f>
        <v>43045.041666666664</v>
      </c>
      <c r="O724" s="17">
        <f>(Table1[[#This Row],[deadline]]/86400)+25569+(-5/24)</f>
        <v>43072.041666666664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>Table1[[#This Row],[pledged]]/Table1[[#This Row],[goal]]*100</f>
        <v>270.40816326530609</v>
      </c>
      <c r="G725" t="s">
        <v>20</v>
      </c>
      <c r="H725">
        <v>144</v>
      </c>
      <c r="I725" s="4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7">
        <f>(Table1[[#This Row],[launched_at]]/86400)+25569+(-5/24)</f>
        <v>42431.041666666664</v>
      </c>
      <c r="O725" s="17">
        <f>(Table1[[#This Row],[deadline]]/86400)+25569+(-5/24)</f>
        <v>42451.999999999993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>Table1[[#This Row],[pledged]]/Table1[[#This Row],[goal]]*100</f>
        <v>134.05952380952382</v>
      </c>
      <c r="G726" t="s">
        <v>20</v>
      </c>
      <c r="H726">
        <v>121</v>
      </c>
      <c r="I726" s="4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7">
        <f>(Table1[[#This Row],[launched_at]]/86400)+25569+(-5/24)</f>
        <v>41934</v>
      </c>
      <c r="O726" s="17">
        <f>(Table1[[#This Row],[deadline]]/86400)+25569+(-5/24)</f>
        <v>41936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>Table1[[#This Row],[pledged]]/Table1[[#This Row],[goal]]*100</f>
        <v>50.398033126293996</v>
      </c>
      <c r="G727" t="s">
        <v>14</v>
      </c>
      <c r="H727">
        <v>1596</v>
      </c>
      <c r="I727" s="4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7">
        <f>(Table1[[#This Row],[launched_at]]/86400)+25569+(-5/24)</f>
        <v>41958.041666666664</v>
      </c>
      <c r="O727" s="17">
        <f>(Table1[[#This Row],[deadline]]/86400)+25569+(-5/24)</f>
        <v>41960.041666666664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ht="31.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>Table1[[#This Row],[pledged]]/Table1[[#This Row],[goal]]*100</f>
        <v>88.815837937384899</v>
      </c>
      <c r="G728" t="s">
        <v>74</v>
      </c>
      <c r="H728">
        <v>524</v>
      </c>
      <c r="I728" s="4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7">
        <f>(Table1[[#This Row],[launched_at]]/86400)+25569+(-5/24)</f>
        <v>40476</v>
      </c>
      <c r="O728" s="17">
        <f>(Table1[[#This Row],[deadline]]/86400)+25569+(-5/24)</f>
        <v>40482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ht="31.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>Table1[[#This Row],[pledged]]/Table1[[#This Row],[goal]]*100</f>
        <v>165</v>
      </c>
      <c r="G729" t="s">
        <v>20</v>
      </c>
      <c r="H729">
        <v>181</v>
      </c>
      <c r="I729" s="4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7">
        <f>(Table1[[#This Row],[launched_at]]/86400)+25569+(-5/24)</f>
        <v>43485.041666666664</v>
      </c>
      <c r="O729" s="17">
        <f>(Table1[[#This Row],[deadline]]/86400)+25569+(-5/24)</f>
        <v>43542.999999999993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>Table1[[#This Row],[pledged]]/Table1[[#This Row],[goal]]*100</f>
        <v>17.5</v>
      </c>
      <c r="G730" t="s">
        <v>14</v>
      </c>
      <c r="H730">
        <v>10</v>
      </c>
      <c r="I730" s="4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7">
        <f>(Table1[[#This Row],[launched_at]]/86400)+25569+(-5/24)</f>
        <v>42514.999999999993</v>
      </c>
      <c r="O730" s="17">
        <f>(Table1[[#This Row],[deadline]]/86400)+25569+(-5/24)</f>
        <v>42525.999999999993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>Table1[[#This Row],[pledged]]/Table1[[#This Row],[goal]]*100</f>
        <v>185.66071428571428</v>
      </c>
      <c r="G731" t="s">
        <v>20</v>
      </c>
      <c r="H731">
        <v>122</v>
      </c>
      <c r="I731" s="4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7">
        <f>(Table1[[#This Row],[launched_at]]/86400)+25569+(-5/24)</f>
        <v>41309.041666666664</v>
      </c>
      <c r="O731" s="17">
        <f>(Table1[[#This Row],[deadline]]/86400)+25569+(-5/24)</f>
        <v>41311.041666666664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>Table1[[#This Row],[pledged]]/Table1[[#This Row],[goal]]*100</f>
        <v>412.6631944444444</v>
      </c>
      <c r="G732" t="s">
        <v>20</v>
      </c>
      <c r="H732">
        <v>1071</v>
      </c>
      <c r="I732" s="4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7">
        <f>(Table1[[#This Row],[launched_at]]/86400)+25569+(-5/24)</f>
        <v>42146.999999999993</v>
      </c>
      <c r="O732" s="17">
        <f>(Table1[[#This Row],[deadline]]/86400)+25569+(-5/24)</f>
        <v>42152.999999999993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ht="31.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>Table1[[#This Row],[pledged]]/Table1[[#This Row],[goal]]*100</f>
        <v>90.25</v>
      </c>
      <c r="G733" t="s">
        <v>74</v>
      </c>
      <c r="H733">
        <v>219</v>
      </c>
      <c r="I733" s="4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7">
        <f>(Table1[[#This Row],[launched_at]]/86400)+25569+(-5/24)</f>
        <v>42938.999999999993</v>
      </c>
      <c r="O733" s="17">
        <f>(Table1[[#This Row],[deadline]]/86400)+25569+(-5/24)</f>
        <v>42939.999999999993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>Table1[[#This Row],[pledged]]/Table1[[#This Row],[goal]]*100</f>
        <v>91.984615384615381</v>
      </c>
      <c r="G734" t="s">
        <v>14</v>
      </c>
      <c r="H734">
        <v>1121</v>
      </c>
      <c r="I734" s="4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7">
        <f>(Table1[[#This Row],[launched_at]]/86400)+25569+(-5/24)</f>
        <v>42815.999999999993</v>
      </c>
      <c r="O734" s="17">
        <f>(Table1[[#This Row],[deadline]]/86400)+25569+(-5/24)</f>
        <v>42838.999999999993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>Table1[[#This Row],[pledged]]/Table1[[#This Row],[goal]]*100</f>
        <v>527.00632911392404</v>
      </c>
      <c r="G735" t="s">
        <v>20</v>
      </c>
      <c r="H735">
        <v>980</v>
      </c>
      <c r="I735" s="4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7">
        <f>(Table1[[#This Row],[launched_at]]/86400)+25569+(-5/24)</f>
        <v>41844</v>
      </c>
      <c r="O735" s="17">
        <f>(Table1[[#This Row],[deadline]]/86400)+25569+(-5/24)</f>
        <v>41857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>Table1[[#This Row],[pledged]]/Table1[[#This Row],[goal]]*100</f>
        <v>319.14285714285711</v>
      </c>
      <c r="G736" t="s">
        <v>20</v>
      </c>
      <c r="H736">
        <v>536</v>
      </c>
      <c r="I736" s="4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7">
        <f>(Table1[[#This Row],[launched_at]]/86400)+25569+(-5/24)</f>
        <v>42763.041666666664</v>
      </c>
      <c r="O736" s="17">
        <f>(Table1[[#This Row],[deadline]]/86400)+25569+(-5/24)</f>
        <v>42775.041666666664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>Table1[[#This Row],[pledged]]/Table1[[#This Row],[goal]]*100</f>
        <v>354.18867924528303</v>
      </c>
      <c r="G737" t="s">
        <v>20</v>
      </c>
      <c r="H737">
        <v>1991</v>
      </c>
      <c r="I737" s="4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7">
        <f>(Table1[[#This Row],[launched_at]]/86400)+25569+(-5/24)</f>
        <v>42458.999999999993</v>
      </c>
      <c r="O737" s="17">
        <f>(Table1[[#This Row],[deadline]]/86400)+25569+(-5/24)</f>
        <v>42465.999999999993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>Table1[[#This Row],[pledged]]/Table1[[#This Row],[goal]]*100</f>
        <v>32.896103896103895</v>
      </c>
      <c r="G738" t="s">
        <v>74</v>
      </c>
      <c r="H738">
        <v>29</v>
      </c>
      <c r="I738" s="4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7">
        <f>(Table1[[#This Row],[launched_at]]/86400)+25569+(-5/24)</f>
        <v>42055.041666666664</v>
      </c>
      <c r="O738" s="17">
        <f>(Table1[[#This Row],[deadline]]/86400)+25569+(-5/24)</f>
        <v>42059.041666666664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>Table1[[#This Row],[pledged]]/Table1[[#This Row],[goal]]*100</f>
        <v>135.8918918918919</v>
      </c>
      <c r="G739" t="s">
        <v>20</v>
      </c>
      <c r="H739">
        <v>180</v>
      </c>
      <c r="I739" s="4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7">
        <f>(Table1[[#This Row],[launched_at]]/86400)+25569+(-5/24)</f>
        <v>42685.041666666664</v>
      </c>
      <c r="O739" s="17">
        <f>(Table1[[#This Row],[deadline]]/86400)+25569+(-5/24)</f>
        <v>42697.041666666664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ht="31.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>Table1[[#This Row],[pledged]]/Table1[[#This Row],[goal]]*100</f>
        <v>2.0843373493975905</v>
      </c>
      <c r="G740" t="s">
        <v>14</v>
      </c>
      <c r="H740">
        <v>15</v>
      </c>
      <c r="I740" s="4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7">
        <f>(Table1[[#This Row],[launched_at]]/86400)+25569+(-5/24)</f>
        <v>41959.041666666664</v>
      </c>
      <c r="O740" s="17">
        <f>(Table1[[#This Row],[deadline]]/86400)+25569+(-5/24)</f>
        <v>41981.041666666664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>Table1[[#This Row],[pledged]]/Table1[[#This Row],[goal]]*100</f>
        <v>61</v>
      </c>
      <c r="G741" t="s">
        <v>14</v>
      </c>
      <c r="H741">
        <v>191</v>
      </c>
      <c r="I741" s="4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7">
        <f>(Table1[[#This Row],[launched_at]]/86400)+25569+(-5/24)</f>
        <v>41089</v>
      </c>
      <c r="O741" s="17">
        <f>(Table1[[#This Row],[deadline]]/86400)+25569+(-5/24)</f>
        <v>41090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ht="31.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>Table1[[#This Row],[pledged]]/Table1[[#This Row],[goal]]*100</f>
        <v>30.037735849056602</v>
      </c>
      <c r="G742" t="s">
        <v>14</v>
      </c>
      <c r="H742">
        <v>16</v>
      </c>
      <c r="I742" s="4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7">
        <f>(Table1[[#This Row],[launched_at]]/86400)+25569+(-5/24)</f>
        <v>42769.041666666664</v>
      </c>
      <c r="O742" s="17">
        <f>(Table1[[#This Row],[deadline]]/86400)+25569+(-5/24)</f>
        <v>42772.041666666664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>Table1[[#This Row],[pledged]]/Table1[[#This Row],[goal]]*100</f>
        <v>1179.1666666666665</v>
      </c>
      <c r="G743" t="s">
        <v>20</v>
      </c>
      <c r="H743">
        <v>130</v>
      </c>
      <c r="I743" s="4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7">
        <f>(Table1[[#This Row],[launched_at]]/86400)+25569+(-5/24)</f>
        <v>40321</v>
      </c>
      <c r="O743" s="17">
        <f>(Table1[[#This Row],[deadline]]/86400)+25569+(-5/24)</f>
        <v>40322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ht="31.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>Table1[[#This Row],[pledged]]/Table1[[#This Row],[goal]]*100</f>
        <v>1126.0833333333335</v>
      </c>
      <c r="G744" t="s">
        <v>20</v>
      </c>
      <c r="H744">
        <v>122</v>
      </c>
      <c r="I744" s="4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7">
        <f>(Table1[[#This Row],[launched_at]]/86400)+25569+(-5/24)</f>
        <v>40197.041666666664</v>
      </c>
      <c r="O744" s="17">
        <f>(Table1[[#This Row],[deadline]]/86400)+25569+(-5/24)</f>
        <v>40239.041666666664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>Table1[[#This Row],[pledged]]/Table1[[#This Row],[goal]]*100</f>
        <v>12.923076923076923</v>
      </c>
      <c r="G745" t="s">
        <v>14</v>
      </c>
      <c r="H745">
        <v>17</v>
      </c>
      <c r="I745" s="4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7">
        <f>(Table1[[#This Row],[launched_at]]/86400)+25569+(-5/24)</f>
        <v>42297.999999999993</v>
      </c>
      <c r="O745" s="17">
        <f>(Table1[[#This Row],[deadline]]/86400)+25569+(-5/24)</f>
        <v>42303.999999999993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>Table1[[#This Row],[pledged]]/Table1[[#This Row],[goal]]*100</f>
        <v>712</v>
      </c>
      <c r="G746" t="s">
        <v>20</v>
      </c>
      <c r="H746">
        <v>140</v>
      </c>
      <c r="I746" s="4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7">
        <f>(Table1[[#This Row],[launched_at]]/86400)+25569+(-5/24)</f>
        <v>43321.999999999993</v>
      </c>
      <c r="O746" s="17">
        <f>(Table1[[#This Row],[deadline]]/86400)+25569+(-5/24)</f>
        <v>43323.999999999993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>Table1[[#This Row],[pledged]]/Table1[[#This Row],[goal]]*100</f>
        <v>30.304347826086957</v>
      </c>
      <c r="G747" t="s">
        <v>14</v>
      </c>
      <c r="H747">
        <v>34</v>
      </c>
      <c r="I747" s="4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7">
        <f>(Table1[[#This Row],[launched_at]]/86400)+25569+(-5/24)</f>
        <v>40328</v>
      </c>
      <c r="O747" s="17">
        <f>(Table1[[#This Row],[deadline]]/86400)+25569+(-5/24)</f>
        <v>40355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ht="31.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>Table1[[#This Row],[pledged]]/Table1[[#This Row],[goal]]*100</f>
        <v>212.50896057347671</v>
      </c>
      <c r="G748" t="s">
        <v>20</v>
      </c>
      <c r="H748">
        <v>3388</v>
      </c>
      <c r="I748" s="4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7">
        <f>(Table1[[#This Row],[launched_at]]/86400)+25569+(-5/24)</f>
        <v>40825</v>
      </c>
      <c r="O748" s="17">
        <f>(Table1[[#This Row],[deadline]]/86400)+25569+(-5/24)</f>
        <v>40830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>Table1[[#This Row],[pledged]]/Table1[[#This Row],[goal]]*100</f>
        <v>228.85714285714286</v>
      </c>
      <c r="G749" t="s">
        <v>20</v>
      </c>
      <c r="H749">
        <v>280</v>
      </c>
      <c r="I749" s="4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7">
        <f>(Table1[[#This Row],[launched_at]]/86400)+25569+(-5/24)</f>
        <v>40423</v>
      </c>
      <c r="O749" s="17">
        <f>(Table1[[#This Row],[deadline]]/86400)+25569+(-5/24)</f>
        <v>40434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>Table1[[#This Row],[pledged]]/Table1[[#This Row],[goal]]*100</f>
        <v>34.959979476654695</v>
      </c>
      <c r="G750" t="s">
        <v>74</v>
      </c>
      <c r="H750">
        <v>614</v>
      </c>
      <c r="I750" s="4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7">
        <f>(Table1[[#This Row],[launched_at]]/86400)+25569+(-5/24)</f>
        <v>40238.041666666664</v>
      </c>
      <c r="O750" s="17">
        <f>(Table1[[#This Row],[deadline]]/86400)+25569+(-5/24)</f>
        <v>40263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ht="31.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>Table1[[#This Row],[pledged]]/Table1[[#This Row],[goal]]*100</f>
        <v>157.29069767441862</v>
      </c>
      <c r="G751" t="s">
        <v>20</v>
      </c>
      <c r="H751">
        <v>366</v>
      </c>
      <c r="I751" s="4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7">
        <f>(Table1[[#This Row],[launched_at]]/86400)+25569+(-5/24)</f>
        <v>41920</v>
      </c>
      <c r="O751" s="17">
        <f>(Table1[[#This Row],[deadline]]/86400)+25569+(-5/24)</f>
        <v>41932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ht="31.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>Table1[[#This Row],[pledged]]/Table1[[#This Row],[goal]]*100</f>
        <v>1</v>
      </c>
      <c r="G752" t="s">
        <v>14</v>
      </c>
      <c r="H752">
        <v>1</v>
      </c>
      <c r="I752" s="4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7">
        <f>(Table1[[#This Row],[launched_at]]/86400)+25569+(-5/24)</f>
        <v>40360</v>
      </c>
      <c r="O752" s="17">
        <f>(Table1[[#This Row],[deadline]]/86400)+25569+(-5/24)</f>
        <v>40385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ht="31.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>Table1[[#This Row],[pledged]]/Table1[[#This Row],[goal]]*100</f>
        <v>232.30555555555554</v>
      </c>
      <c r="G753" t="s">
        <v>20</v>
      </c>
      <c r="H753">
        <v>270</v>
      </c>
      <c r="I753" s="4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7">
        <f>(Table1[[#This Row],[launched_at]]/86400)+25569+(-5/24)</f>
        <v>42445.999999999993</v>
      </c>
      <c r="O753" s="17">
        <f>(Table1[[#This Row],[deadline]]/86400)+25569+(-5/24)</f>
        <v>42460.999999999993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>Table1[[#This Row],[pledged]]/Table1[[#This Row],[goal]]*100</f>
        <v>92.448275862068968</v>
      </c>
      <c r="G754" t="s">
        <v>74</v>
      </c>
      <c r="H754">
        <v>114</v>
      </c>
      <c r="I754" s="4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7">
        <f>(Table1[[#This Row],[launched_at]]/86400)+25569+(-5/24)</f>
        <v>40395</v>
      </c>
      <c r="O754" s="17">
        <f>(Table1[[#This Row],[deadline]]/86400)+25569+(-5/24)</f>
        <v>40413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>Table1[[#This Row],[pledged]]/Table1[[#This Row],[goal]]*100</f>
        <v>256.70212765957444</v>
      </c>
      <c r="G755" t="s">
        <v>20</v>
      </c>
      <c r="H755">
        <v>137</v>
      </c>
      <c r="I755" s="4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7">
        <f>(Table1[[#This Row],[launched_at]]/86400)+25569+(-5/24)</f>
        <v>40321</v>
      </c>
      <c r="O755" s="17">
        <f>(Table1[[#This Row],[deadline]]/86400)+25569+(-5/24)</f>
        <v>40336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>Table1[[#This Row],[pledged]]/Table1[[#This Row],[goal]]*100</f>
        <v>168.47017045454547</v>
      </c>
      <c r="G756" t="s">
        <v>20</v>
      </c>
      <c r="H756">
        <v>3205</v>
      </c>
      <c r="I756" s="4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7">
        <f>(Table1[[#This Row],[launched_at]]/86400)+25569+(-5/24)</f>
        <v>41210</v>
      </c>
      <c r="O756" s="17">
        <f>(Table1[[#This Row],[deadline]]/86400)+25569+(-5/24)</f>
        <v>41263.041666666664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>Table1[[#This Row],[pledged]]/Table1[[#This Row],[goal]]*100</f>
        <v>166.57777777777778</v>
      </c>
      <c r="G757" t="s">
        <v>20</v>
      </c>
      <c r="H757">
        <v>288</v>
      </c>
      <c r="I757" s="4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7">
        <f>(Table1[[#This Row],[launched_at]]/86400)+25569+(-5/24)</f>
        <v>43096.041666666664</v>
      </c>
      <c r="O757" s="17">
        <f>(Table1[[#This Row],[deadline]]/86400)+25569+(-5/24)</f>
        <v>43108.041666666664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ht="31.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>Table1[[#This Row],[pledged]]/Table1[[#This Row],[goal]]*100</f>
        <v>772.07692307692309</v>
      </c>
      <c r="G758" t="s">
        <v>20</v>
      </c>
      <c r="H758">
        <v>148</v>
      </c>
      <c r="I758" s="4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7">
        <f>(Table1[[#This Row],[launched_at]]/86400)+25569+(-5/24)</f>
        <v>42024.041666666664</v>
      </c>
      <c r="O758" s="17">
        <f>(Table1[[#This Row],[deadline]]/86400)+25569+(-5/24)</f>
        <v>42030.041666666664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ht="31.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>Table1[[#This Row],[pledged]]/Table1[[#This Row],[goal]]*100</f>
        <v>406.85714285714283</v>
      </c>
      <c r="G759" t="s">
        <v>20</v>
      </c>
      <c r="H759">
        <v>114</v>
      </c>
      <c r="I759" s="4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7">
        <f>(Table1[[#This Row],[launched_at]]/86400)+25569+(-5/24)</f>
        <v>40675</v>
      </c>
      <c r="O759" s="17">
        <f>(Table1[[#This Row],[deadline]]/86400)+25569+(-5/24)</f>
        <v>40679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>Table1[[#This Row],[pledged]]/Table1[[#This Row],[goal]]*100</f>
        <v>564.20608108108115</v>
      </c>
      <c r="G760" t="s">
        <v>20</v>
      </c>
      <c r="H760">
        <v>1518</v>
      </c>
      <c r="I760" s="4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7">
        <f>(Table1[[#This Row],[launched_at]]/86400)+25569+(-5/24)</f>
        <v>41936</v>
      </c>
      <c r="O760" s="17">
        <f>(Table1[[#This Row],[deadline]]/86400)+25569+(-5/24)</f>
        <v>41945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>Table1[[#This Row],[pledged]]/Table1[[#This Row],[goal]]*100</f>
        <v>68.426865671641792</v>
      </c>
      <c r="G761" t="s">
        <v>14</v>
      </c>
      <c r="H761">
        <v>1274</v>
      </c>
      <c r="I761" s="4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7">
        <f>(Table1[[#This Row],[launched_at]]/86400)+25569+(-5/24)</f>
        <v>43136.041666666664</v>
      </c>
      <c r="O761" s="17">
        <f>(Table1[[#This Row],[deadline]]/86400)+25569+(-5/24)</f>
        <v>43166.041666666664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>Table1[[#This Row],[pledged]]/Table1[[#This Row],[goal]]*100</f>
        <v>34.351966873706004</v>
      </c>
      <c r="G762" t="s">
        <v>14</v>
      </c>
      <c r="H762">
        <v>210</v>
      </c>
      <c r="I762" s="4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7">
        <f>(Table1[[#This Row],[launched_at]]/86400)+25569+(-5/24)</f>
        <v>43677.999999999993</v>
      </c>
      <c r="O762" s="17">
        <f>(Table1[[#This Row],[deadline]]/86400)+25569+(-5/24)</f>
        <v>43706.999999999993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>Table1[[#This Row],[pledged]]/Table1[[#This Row],[goal]]*100</f>
        <v>655.4545454545455</v>
      </c>
      <c r="G763" t="s">
        <v>20</v>
      </c>
      <c r="H763">
        <v>166</v>
      </c>
      <c r="I763" s="4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7">
        <f>(Table1[[#This Row],[launched_at]]/86400)+25569+(-5/24)</f>
        <v>42937.999999999993</v>
      </c>
      <c r="O763" s="17">
        <f>(Table1[[#This Row],[deadline]]/86400)+25569+(-5/24)</f>
        <v>42942.999999999993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>Table1[[#This Row],[pledged]]/Table1[[#This Row],[goal]]*100</f>
        <v>177.25714285714284</v>
      </c>
      <c r="G764" t="s">
        <v>20</v>
      </c>
      <c r="H764">
        <v>100</v>
      </c>
      <c r="I764" s="4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7">
        <f>(Table1[[#This Row],[launched_at]]/86400)+25569+(-5/24)</f>
        <v>41241.041666666664</v>
      </c>
      <c r="O764" s="17">
        <f>(Table1[[#This Row],[deadline]]/86400)+25569+(-5/24)</f>
        <v>41252.041666666664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>Table1[[#This Row],[pledged]]/Table1[[#This Row],[goal]]*100</f>
        <v>113.17857142857144</v>
      </c>
      <c r="G765" t="s">
        <v>20</v>
      </c>
      <c r="H765">
        <v>235</v>
      </c>
      <c r="I765" s="4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7">
        <f>(Table1[[#This Row],[launched_at]]/86400)+25569+(-5/24)</f>
        <v>41037</v>
      </c>
      <c r="O765" s="17">
        <f>(Table1[[#This Row],[deadline]]/86400)+25569+(-5/24)</f>
        <v>41072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>Table1[[#This Row],[pledged]]/Table1[[#This Row],[goal]]*100</f>
        <v>728.18181818181824</v>
      </c>
      <c r="G766" t="s">
        <v>20</v>
      </c>
      <c r="H766">
        <v>148</v>
      </c>
      <c r="I766" s="4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7">
        <f>(Table1[[#This Row],[launched_at]]/86400)+25569+(-5/24)</f>
        <v>40676</v>
      </c>
      <c r="O766" s="17">
        <f>(Table1[[#This Row],[deadline]]/86400)+25569+(-5/24)</f>
        <v>40684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>Table1[[#This Row],[pledged]]/Table1[[#This Row],[goal]]*100</f>
        <v>208.33333333333334</v>
      </c>
      <c r="G767" t="s">
        <v>20</v>
      </c>
      <c r="H767">
        <v>198</v>
      </c>
      <c r="I767" s="4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7">
        <f>(Table1[[#This Row],[launched_at]]/86400)+25569+(-5/24)</f>
        <v>42839.999999999993</v>
      </c>
      <c r="O767" s="17">
        <f>(Table1[[#This Row],[deadline]]/86400)+25569+(-5/24)</f>
        <v>42864.999999999993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>Table1[[#This Row],[pledged]]/Table1[[#This Row],[goal]]*100</f>
        <v>31.171232876712331</v>
      </c>
      <c r="G768" t="s">
        <v>14</v>
      </c>
      <c r="H768">
        <v>248</v>
      </c>
      <c r="I768" s="4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7">
        <f>(Table1[[#This Row],[launched_at]]/86400)+25569+(-5/24)</f>
        <v>43361.999999999993</v>
      </c>
      <c r="O768" s="17">
        <f>(Table1[[#This Row],[deadline]]/86400)+25569+(-5/24)</f>
        <v>43362.999999999993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ht="31.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>Table1[[#This Row],[pledged]]/Table1[[#This Row],[goal]]*100</f>
        <v>56.967078189300416</v>
      </c>
      <c r="G769" t="s">
        <v>14</v>
      </c>
      <c r="H769">
        <v>513</v>
      </c>
      <c r="I769" s="4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7">
        <f>(Table1[[#This Row],[launched_at]]/86400)+25569+(-5/24)</f>
        <v>42282.999999999993</v>
      </c>
      <c r="O769" s="17">
        <f>(Table1[[#This Row],[deadline]]/86400)+25569+(-5/24)</f>
        <v>42328.041666666664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ht="31.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>Table1[[#This Row],[pledged]]/Table1[[#This Row],[goal]]*100</f>
        <v>231</v>
      </c>
      <c r="G770" t="s">
        <v>20</v>
      </c>
      <c r="H770">
        <v>150</v>
      </c>
      <c r="I770" s="4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7">
        <f>(Table1[[#This Row],[launched_at]]/86400)+25569+(-5/24)</f>
        <v>41619.041666666664</v>
      </c>
      <c r="O770" s="17">
        <f>(Table1[[#This Row],[deadline]]/86400)+25569+(-5/24)</f>
        <v>41634.041666666664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>Table1[[#This Row],[pledged]]/Table1[[#This Row],[goal]]*100</f>
        <v>86.867834394904463</v>
      </c>
      <c r="G771" t="s">
        <v>14</v>
      </c>
      <c r="H771">
        <v>3410</v>
      </c>
      <c r="I771" s="4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7">
        <f>(Table1[[#This Row],[launched_at]]/86400)+25569+(-5/24)</f>
        <v>41501</v>
      </c>
      <c r="O771" s="17">
        <f>(Table1[[#This Row],[deadline]]/86400)+25569+(-5/24)</f>
        <v>41527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ht="31.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>Table1[[#This Row],[pledged]]/Table1[[#This Row],[goal]]*100</f>
        <v>270.74418604651163</v>
      </c>
      <c r="G772" t="s">
        <v>20</v>
      </c>
      <c r="H772">
        <v>216</v>
      </c>
      <c r="I772" s="4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7">
        <f>(Table1[[#This Row],[launched_at]]/86400)+25569+(-5/24)</f>
        <v>41743</v>
      </c>
      <c r="O772" s="17">
        <f>(Table1[[#This Row],[deadline]]/86400)+25569+(-5/24)</f>
        <v>41750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ht="31.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>Table1[[#This Row],[pledged]]/Table1[[#This Row],[goal]]*100</f>
        <v>49.446428571428569</v>
      </c>
      <c r="G773" t="s">
        <v>74</v>
      </c>
      <c r="H773">
        <v>26</v>
      </c>
      <c r="I773" s="4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7">
        <f>(Table1[[#This Row],[launched_at]]/86400)+25569+(-5/24)</f>
        <v>43491.041666666664</v>
      </c>
      <c r="O773" s="17">
        <f>(Table1[[#This Row],[deadline]]/86400)+25569+(-5/24)</f>
        <v>43518.041666666664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ht="31.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>Table1[[#This Row],[pledged]]/Table1[[#This Row],[goal]]*100</f>
        <v>113.3596256684492</v>
      </c>
      <c r="G774" t="s">
        <v>20</v>
      </c>
      <c r="H774">
        <v>5139</v>
      </c>
      <c r="I774" s="4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7">
        <f>(Table1[[#This Row],[launched_at]]/86400)+25569+(-5/24)</f>
        <v>43505.041666666664</v>
      </c>
      <c r="O774" s="17">
        <f>(Table1[[#This Row],[deadline]]/86400)+25569+(-5/24)</f>
        <v>43509.041666666664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ht="31.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>Table1[[#This Row],[pledged]]/Table1[[#This Row],[goal]]*100</f>
        <v>190.55555555555554</v>
      </c>
      <c r="G775" t="s">
        <v>20</v>
      </c>
      <c r="H775">
        <v>2353</v>
      </c>
      <c r="I775" s="4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7">
        <f>(Table1[[#This Row],[launched_at]]/86400)+25569+(-5/24)</f>
        <v>42837.999999999993</v>
      </c>
      <c r="O775" s="17">
        <f>(Table1[[#This Row],[deadline]]/86400)+25569+(-5/24)</f>
        <v>42847.999999999993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>Table1[[#This Row],[pledged]]/Table1[[#This Row],[goal]]*100</f>
        <v>135.5</v>
      </c>
      <c r="G776" t="s">
        <v>20</v>
      </c>
      <c r="H776">
        <v>78</v>
      </c>
      <c r="I776" s="4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7">
        <f>(Table1[[#This Row],[launched_at]]/86400)+25569+(-5/24)</f>
        <v>42512.999999999993</v>
      </c>
      <c r="O776" s="17">
        <f>(Table1[[#This Row],[deadline]]/86400)+25569+(-5/24)</f>
        <v>42553.999999999993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>Table1[[#This Row],[pledged]]/Table1[[#This Row],[goal]]*100</f>
        <v>10.297872340425531</v>
      </c>
      <c r="G777" t="s">
        <v>14</v>
      </c>
      <c r="H777">
        <v>10</v>
      </c>
      <c r="I777" s="4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7">
        <f>(Table1[[#This Row],[launched_at]]/86400)+25569+(-5/24)</f>
        <v>41949.041666666664</v>
      </c>
      <c r="O777" s="17">
        <f>(Table1[[#This Row],[deadline]]/86400)+25569+(-5/24)</f>
        <v>41959.041666666664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>Table1[[#This Row],[pledged]]/Table1[[#This Row],[goal]]*100</f>
        <v>65.544223826714799</v>
      </c>
      <c r="G778" t="s">
        <v>14</v>
      </c>
      <c r="H778">
        <v>2201</v>
      </c>
      <c r="I778" s="4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7">
        <f>(Table1[[#This Row],[launched_at]]/86400)+25569+(-5/24)</f>
        <v>43649.999999999993</v>
      </c>
      <c r="O778" s="17">
        <f>(Table1[[#This Row],[deadline]]/86400)+25569+(-5/24)</f>
        <v>43667.999999999993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31.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>Table1[[#This Row],[pledged]]/Table1[[#This Row],[goal]]*100</f>
        <v>49.026652452025587</v>
      </c>
      <c r="G779" t="s">
        <v>14</v>
      </c>
      <c r="H779">
        <v>676</v>
      </c>
      <c r="I779" s="4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7">
        <f>(Table1[[#This Row],[launched_at]]/86400)+25569+(-5/24)</f>
        <v>40809</v>
      </c>
      <c r="O779" s="17">
        <f>(Table1[[#This Row],[deadline]]/86400)+25569+(-5/24)</f>
        <v>40838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ht="31.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>Table1[[#This Row],[pledged]]/Table1[[#This Row],[goal]]*100</f>
        <v>787.92307692307691</v>
      </c>
      <c r="G780" t="s">
        <v>20</v>
      </c>
      <c r="H780">
        <v>174</v>
      </c>
      <c r="I780" s="4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7">
        <f>(Table1[[#This Row],[launched_at]]/86400)+25569+(-5/24)</f>
        <v>40768</v>
      </c>
      <c r="O780" s="17">
        <f>(Table1[[#This Row],[deadline]]/86400)+25569+(-5/24)</f>
        <v>40773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>Table1[[#This Row],[pledged]]/Table1[[#This Row],[goal]]*100</f>
        <v>80.306347746090154</v>
      </c>
      <c r="G781" t="s">
        <v>14</v>
      </c>
      <c r="H781">
        <v>831</v>
      </c>
      <c r="I781" s="4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7">
        <f>(Table1[[#This Row],[launched_at]]/86400)+25569+(-5/24)</f>
        <v>42229.999999999993</v>
      </c>
      <c r="O781" s="17">
        <f>(Table1[[#This Row],[deadline]]/86400)+25569+(-5/24)</f>
        <v>42238.999999999993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ht="31.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>Table1[[#This Row],[pledged]]/Table1[[#This Row],[goal]]*100</f>
        <v>106.29411764705883</v>
      </c>
      <c r="G782" t="s">
        <v>20</v>
      </c>
      <c r="H782">
        <v>164</v>
      </c>
      <c r="I782" s="4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7">
        <f>(Table1[[#This Row],[launched_at]]/86400)+25569+(-5/24)</f>
        <v>42572.999999999993</v>
      </c>
      <c r="O782" s="17">
        <f>(Table1[[#This Row],[deadline]]/86400)+25569+(-5/24)</f>
        <v>42591.999999999993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ht="31.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>Table1[[#This Row],[pledged]]/Table1[[#This Row],[goal]]*100</f>
        <v>50.735632183908038</v>
      </c>
      <c r="G783" t="s">
        <v>74</v>
      </c>
      <c r="H783">
        <v>56</v>
      </c>
      <c r="I783" s="4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7">
        <f>(Table1[[#This Row],[launched_at]]/86400)+25569+(-5/24)</f>
        <v>40482</v>
      </c>
      <c r="O783" s="17">
        <f>(Table1[[#This Row],[deadline]]/86400)+25569+(-5/24)</f>
        <v>40533.041666666664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ht="31.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>Table1[[#This Row],[pledged]]/Table1[[#This Row],[goal]]*100</f>
        <v>215.31372549019611</v>
      </c>
      <c r="G784" t="s">
        <v>20</v>
      </c>
      <c r="H784">
        <v>161</v>
      </c>
      <c r="I784" s="4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7">
        <f>(Table1[[#This Row],[launched_at]]/86400)+25569+(-5/24)</f>
        <v>40603.041666666664</v>
      </c>
      <c r="O784" s="17">
        <f>(Table1[[#This Row],[deadline]]/86400)+25569+(-5/24)</f>
        <v>40631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ht="31.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>Table1[[#This Row],[pledged]]/Table1[[#This Row],[goal]]*100</f>
        <v>141.22972972972974</v>
      </c>
      <c r="G785" t="s">
        <v>20</v>
      </c>
      <c r="H785">
        <v>138</v>
      </c>
      <c r="I785" s="4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7">
        <f>(Table1[[#This Row],[launched_at]]/86400)+25569+(-5/24)</f>
        <v>41625.041666666664</v>
      </c>
      <c r="O785" s="17">
        <f>(Table1[[#This Row],[deadline]]/86400)+25569+(-5/24)</f>
        <v>41632.041666666664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>Table1[[#This Row],[pledged]]/Table1[[#This Row],[goal]]*100</f>
        <v>115.33745781777279</v>
      </c>
      <c r="G786" t="s">
        <v>20</v>
      </c>
      <c r="H786">
        <v>3308</v>
      </c>
      <c r="I786" s="4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7">
        <f>(Table1[[#This Row],[launched_at]]/86400)+25569+(-5/24)</f>
        <v>42435.041666666664</v>
      </c>
      <c r="O786" s="17">
        <f>(Table1[[#This Row],[deadline]]/86400)+25569+(-5/24)</f>
        <v>42445.999999999993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>Table1[[#This Row],[pledged]]/Table1[[#This Row],[goal]]*100</f>
        <v>193.11940298507463</v>
      </c>
      <c r="G787" t="s">
        <v>20</v>
      </c>
      <c r="H787">
        <v>127</v>
      </c>
      <c r="I787" s="4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7">
        <f>(Table1[[#This Row],[launched_at]]/86400)+25569+(-5/24)</f>
        <v>43581.999999999993</v>
      </c>
      <c r="O787" s="17">
        <f>(Table1[[#This Row],[deadline]]/86400)+25569+(-5/24)</f>
        <v>43615.999999999993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ht="31.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>Table1[[#This Row],[pledged]]/Table1[[#This Row],[goal]]*100</f>
        <v>729.73333333333335</v>
      </c>
      <c r="G788" t="s">
        <v>20</v>
      </c>
      <c r="H788">
        <v>207</v>
      </c>
      <c r="I788" s="4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7">
        <f>(Table1[[#This Row],[launched_at]]/86400)+25569+(-5/24)</f>
        <v>43185.999999999993</v>
      </c>
      <c r="O788" s="17">
        <f>(Table1[[#This Row],[deadline]]/86400)+25569+(-5/24)</f>
        <v>43192.999999999993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ht="31.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>Table1[[#This Row],[pledged]]/Table1[[#This Row],[goal]]*100</f>
        <v>99.66339869281046</v>
      </c>
      <c r="G789" t="s">
        <v>14</v>
      </c>
      <c r="H789">
        <v>859</v>
      </c>
      <c r="I789" s="4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7">
        <f>(Table1[[#This Row],[launched_at]]/86400)+25569+(-5/24)</f>
        <v>40684</v>
      </c>
      <c r="O789" s="17">
        <f>(Table1[[#This Row],[deadline]]/86400)+25569+(-5/24)</f>
        <v>40693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ht="31.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>Table1[[#This Row],[pledged]]/Table1[[#This Row],[goal]]*100</f>
        <v>88.166666666666671</v>
      </c>
      <c r="G790" t="s">
        <v>47</v>
      </c>
      <c r="H790">
        <v>31</v>
      </c>
      <c r="I790" s="4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7">
        <f>(Table1[[#This Row],[launched_at]]/86400)+25569+(-5/24)</f>
        <v>41202</v>
      </c>
      <c r="O790" s="17">
        <f>(Table1[[#This Row],[deadline]]/86400)+25569+(-5/24)</f>
        <v>41223.041666666664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ht="31.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>Table1[[#This Row],[pledged]]/Table1[[#This Row],[goal]]*100</f>
        <v>37.233333333333334</v>
      </c>
      <c r="G791" t="s">
        <v>14</v>
      </c>
      <c r="H791">
        <v>45</v>
      </c>
      <c r="I791" s="4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7">
        <f>(Table1[[#This Row],[launched_at]]/86400)+25569+(-5/24)</f>
        <v>41786</v>
      </c>
      <c r="O791" s="17">
        <f>(Table1[[#This Row],[deadline]]/86400)+25569+(-5/24)</f>
        <v>41823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>Table1[[#This Row],[pledged]]/Table1[[#This Row],[goal]]*100</f>
        <v>30.540075309306079</v>
      </c>
      <c r="G792" t="s">
        <v>74</v>
      </c>
      <c r="H792">
        <v>1113</v>
      </c>
      <c r="I792" s="4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7">
        <f>(Table1[[#This Row],[launched_at]]/86400)+25569+(-5/24)</f>
        <v>40223.041666666664</v>
      </c>
      <c r="O792" s="17">
        <f>(Table1[[#This Row],[deadline]]/86400)+25569+(-5/24)</f>
        <v>40229.041666666664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>Table1[[#This Row],[pledged]]/Table1[[#This Row],[goal]]*100</f>
        <v>25.714285714285712</v>
      </c>
      <c r="G793" t="s">
        <v>14</v>
      </c>
      <c r="H793">
        <v>6</v>
      </c>
      <c r="I793" s="4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7">
        <f>(Table1[[#This Row],[launched_at]]/86400)+25569+(-5/24)</f>
        <v>42715.041666666664</v>
      </c>
      <c r="O793" s="17">
        <f>(Table1[[#This Row],[deadline]]/86400)+25569+(-5/24)</f>
        <v>42731.041666666664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>Table1[[#This Row],[pledged]]/Table1[[#This Row],[goal]]*100</f>
        <v>34</v>
      </c>
      <c r="G794" t="s">
        <v>14</v>
      </c>
      <c r="H794">
        <v>7</v>
      </c>
      <c r="I794" s="4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7">
        <f>(Table1[[#This Row],[launched_at]]/86400)+25569+(-5/24)</f>
        <v>41451</v>
      </c>
      <c r="O794" s="17">
        <f>(Table1[[#This Row],[deadline]]/86400)+25569+(-5/24)</f>
        <v>41479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ht="31.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>Table1[[#This Row],[pledged]]/Table1[[#This Row],[goal]]*100</f>
        <v>1185.909090909091</v>
      </c>
      <c r="G795" t="s">
        <v>20</v>
      </c>
      <c r="H795">
        <v>181</v>
      </c>
      <c r="I795" s="4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7">
        <f>(Table1[[#This Row],[launched_at]]/86400)+25569+(-5/24)</f>
        <v>41450</v>
      </c>
      <c r="O795" s="17">
        <f>(Table1[[#This Row],[deadline]]/86400)+25569+(-5/24)</f>
        <v>41454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>Table1[[#This Row],[pledged]]/Table1[[#This Row],[goal]]*100</f>
        <v>125.39393939393939</v>
      </c>
      <c r="G796" t="s">
        <v>20</v>
      </c>
      <c r="H796">
        <v>110</v>
      </c>
      <c r="I796" s="4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7">
        <f>(Table1[[#This Row],[launched_at]]/86400)+25569+(-5/24)</f>
        <v>43091.041666666664</v>
      </c>
      <c r="O796" s="17">
        <f>(Table1[[#This Row],[deadline]]/86400)+25569+(-5/24)</f>
        <v>43103.041666666664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>Table1[[#This Row],[pledged]]/Table1[[#This Row],[goal]]*100</f>
        <v>14.394366197183098</v>
      </c>
      <c r="G797" t="s">
        <v>14</v>
      </c>
      <c r="H797">
        <v>31</v>
      </c>
      <c r="I797" s="4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7">
        <f>(Table1[[#This Row],[launched_at]]/86400)+25569+(-5/24)</f>
        <v>42674.999999999993</v>
      </c>
      <c r="O797" s="17">
        <f>(Table1[[#This Row],[deadline]]/86400)+25569+(-5/24)</f>
        <v>42677.999999999993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>Table1[[#This Row],[pledged]]/Table1[[#This Row],[goal]]*100</f>
        <v>54.807692307692314</v>
      </c>
      <c r="G798" t="s">
        <v>14</v>
      </c>
      <c r="H798">
        <v>78</v>
      </c>
      <c r="I798" s="4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7">
        <f>(Table1[[#This Row],[launched_at]]/86400)+25569+(-5/24)</f>
        <v>41859</v>
      </c>
      <c r="O798" s="17">
        <f>(Table1[[#This Row],[deadline]]/86400)+25569+(-5/24)</f>
        <v>41866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>Table1[[#This Row],[pledged]]/Table1[[#This Row],[goal]]*100</f>
        <v>109.63157894736841</v>
      </c>
      <c r="G799" t="s">
        <v>20</v>
      </c>
      <c r="H799">
        <v>185</v>
      </c>
      <c r="I799" s="4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7">
        <f>(Table1[[#This Row],[launched_at]]/86400)+25569+(-5/24)</f>
        <v>43464.041666666664</v>
      </c>
      <c r="O799" s="17">
        <f>(Table1[[#This Row],[deadline]]/86400)+25569+(-5/24)</f>
        <v>43487.041666666664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>Table1[[#This Row],[pledged]]/Table1[[#This Row],[goal]]*100</f>
        <v>188.47058823529412</v>
      </c>
      <c r="G800" t="s">
        <v>20</v>
      </c>
      <c r="H800">
        <v>121</v>
      </c>
      <c r="I800" s="4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7">
        <f>(Table1[[#This Row],[launched_at]]/86400)+25569+(-5/24)</f>
        <v>41060</v>
      </c>
      <c r="O800" s="17">
        <f>(Table1[[#This Row],[deadline]]/86400)+25569+(-5/24)</f>
        <v>41088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>Table1[[#This Row],[pledged]]/Table1[[#This Row],[goal]]*100</f>
        <v>87.008284023668637</v>
      </c>
      <c r="G801" t="s">
        <v>14</v>
      </c>
      <c r="H801">
        <v>1225</v>
      </c>
      <c r="I801" s="4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7">
        <f>(Table1[[#This Row],[launched_at]]/86400)+25569+(-5/24)</f>
        <v>42399.041666666664</v>
      </c>
      <c r="O801" s="17">
        <f>(Table1[[#This Row],[deadline]]/86400)+25569+(-5/24)</f>
        <v>42403.041666666664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>Table1[[#This Row],[pledged]]/Table1[[#This Row],[goal]]*100</f>
        <v>1</v>
      </c>
      <c r="G802" t="s">
        <v>14</v>
      </c>
      <c r="H802">
        <v>1</v>
      </c>
      <c r="I802" s="4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7">
        <f>(Table1[[#This Row],[launched_at]]/86400)+25569+(-5/24)</f>
        <v>42166.999999999993</v>
      </c>
      <c r="O802" s="17">
        <f>(Table1[[#This Row],[deadline]]/86400)+25569+(-5/24)</f>
        <v>42170.999999999993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>Table1[[#This Row],[pledged]]/Table1[[#This Row],[goal]]*100</f>
        <v>202.9130434782609</v>
      </c>
      <c r="G803" t="s">
        <v>20</v>
      </c>
      <c r="H803">
        <v>106</v>
      </c>
      <c r="I803" s="4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7">
        <f>(Table1[[#This Row],[launched_at]]/86400)+25569+(-5/24)</f>
        <v>43830.041666666664</v>
      </c>
      <c r="O803" s="17">
        <f>(Table1[[#This Row],[deadline]]/86400)+25569+(-5/24)</f>
        <v>43852.041666666664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>Table1[[#This Row],[pledged]]/Table1[[#This Row],[goal]]*100</f>
        <v>197.03225806451613</v>
      </c>
      <c r="G804" t="s">
        <v>20</v>
      </c>
      <c r="H804">
        <v>142</v>
      </c>
      <c r="I804" s="4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7">
        <f>(Table1[[#This Row],[launched_at]]/86400)+25569+(-5/24)</f>
        <v>43649.999999999993</v>
      </c>
      <c r="O804" s="17">
        <f>(Table1[[#This Row],[deadline]]/86400)+25569+(-5/24)</f>
        <v>43651.999999999993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>Table1[[#This Row],[pledged]]/Table1[[#This Row],[goal]]*100</f>
        <v>107</v>
      </c>
      <c r="G805" t="s">
        <v>20</v>
      </c>
      <c r="H805">
        <v>233</v>
      </c>
      <c r="I805" s="4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7">
        <f>(Table1[[#This Row],[launched_at]]/86400)+25569+(-5/24)</f>
        <v>43492.041666666664</v>
      </c>
      <c r="O805" s="17">
        <f>(Table1[[#This Row],[deadline]]/86400)+25569+(-5/24)</f>
        <v>43526.041666666664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ht="31.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>Table1[[#This Row],[pledged]]/Table1[[#This Row],[goal]]*100</f>
        <v>268.73076923076923</v>
      </c>
      <c r="G806" t="s">
        <v>20</v>
      </c>
      <c r="H806">
        <v>218</v>
      </c>
      <c r="I806" s="4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7">
        <f>(Table1[[#This Row],[launched_at]]/86400)+25569+(-5/24)</f>
        <v>43102.041666666664</v>
      </c>
      <c r="O806" s="17">
        <f>(Table1[[#This Row],[deadline]]/86400)+25569+(-5/24)</f>
        <v>43122.041666666664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>Table1[[#This Row],[pledged]]/Table1[[#This Row],[goal]]*100</f>
        <v>50.845360824742272</v>
      </c>
      <c r="G807" t="s">
        <v>14</v>
      </c>
      <c r="H807">
        <v>67</v>
      </c>
      <c r="I807" s="4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7">
        <f>(Table1[[#This Row],[launched_at]]/86400)+25569+(-5/24)</f>
        <v>41958.041666666664</v>
      </c>
      <c r="O807" s="17">
        <f>(Table1[[#This Row],[deadline]]/86400)+25569+(-5/24)</f>
        <v>42009.041666666664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>Table1[[#This Row],[pledged]]/Table1[[#This Row],[goal]]*100</f>
        <v>1180.2857142857142</v>
      </c>
      <c r="G808" t="s">
        <v>20</v>
      </c>
      <c r="H808">
        <v>76</v>
      </c>
      <c r="I808" s="4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7">
        <f>(Table1[[#This Row],[launched_at]]/86400)+25569+(-5/24)</f>
        <v>40973.041666666664</v>
      </c>
      <c r="O808" s="17">
        <f>(Table1[[#This Row],[deadline]]/86400)+25569+(-5/24)</f>
        <v>40997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>Table1[[#This Row],[pledged]]/Table1[[#This Row],[goal]]*100</f>
        <v>264</v>
      </c>
      <c r="G809" t="s">
        <v>20</v>
      </c>
      <c r="H809">
        <v>43</v>
      </c>
      <c r="I809" s="4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7">
        <f>(Table1[[#This Row],[launched_at]]/86400)+25569+(-5/24)</f>
        <v>43752.999999999993</v>
      </c>
      <c r="O809" s="17">
        <f>(Table1[[#This Row],[deadline]]/86400)+25569+(-5/24)</f>
        <v>43797.041666666664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>Table1[[#This Row],[pledged]]/Table1[[#This Row],[goal]]*100</f>
        <v>30.44230769230769</v>
      </c>
      <c r="G810" t="s">
        <v>14</v>
      </c>
      <c r="H810">
        <v>19</v>
      </c>
      <c r="I810" s="4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7">
        <f>(Table1[[#This Row],[launched_at]]/86400)+25569+(-5/24)</f>
        <v>42506.999999999993</v>
      </c>
      <c r="O810" s="17">
        <f>(Table1[[#This Row],[deadline]]/86400)+25569+(-5/24)</f>
        <v>42523.999999999993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>Table1[[#This Row],[pledged]]/Table1[[#This Row],[goal]]*100</f>
        <v>62.880681818181813</v>
      </c>
      <c r="G811" t="s">
        <v>14</v>
      </c>
      <c r="H811">
        <v>2108</v>
      </c>
      <c r="I811" s="4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7">
        <f>(Table1[[#This Row],[launched_at]]/86400)+25569+(-5/24)</f>
        <v>41135</v>
      </c>
      <c r="O811" s="17">
        <f>(Table1[[#This Row],[deadline]]/86400)+25569+(-5/24)</f>
        <v>41136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ht="31.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>Table1[[#This Row],[pledged]]/Table1[[#This Row],[goal]]*100</f>
        <v>193.125</v>
      </c>
      <c r="G812" t="s">
        <v>20</v>
      </c>
      <c r="H812">
        <v>221</v>
      </c>
      <c r="I812" s="4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7">
        <f>(Table1[[#This Row],[launched_at]]/86400)+25569+(-5/24)</f>
        <v>43067.041666666664</v>
      </c>
      <c r="O812" s="17">
        <f>(Table1[[#This Row],[deadline]]/86400)+25569+(-5/24)</f>
        <v>43077.041666666664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ht="31.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>Table1[[#This Row],[pledged]]/Table1[[#This Row],[goal]]*100</f>
        <v>77.102702702702715</v>
      </c>
      <c r="G813" t="s">
        <v>14</v>
      </c>
      <c r="H813">
        <v>679</v>
      </c>
      <c r="I813" s="4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7">
        <f>(Table1[[#This Row],[launched_at]]/86400)+25569+(-5/24)</f>
        <v>42378.041666666664</v>
      </c>
      <c r="O813" s="17">
        <f>(Table1[[#This Row],[deadline]]/86400)+25569+(-5/24)</f>
        <v>42380.041666666664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>Table1[[#This Row],[pledged]]/Table1[[#This Row],[goal]]*100</f>
        <v>225.52763819095478</v>
      </c>
      <c r="G814" t="s">
        <v>20</v>
      </c>
      <c r="H814">
        <v>2805</v>
      </c>
      <c r="I814" s="4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7">
        <f>(Table1[[#This Row],[launched_at]]/86400)+25569+(-5/24)</f>
        <v>43205.999999999993</v>
      </c>
      <c r="O814" s="17">
        <f>(Table1[[#This Row],[deadline]]/86400)+25569+(-5/24)</f>
        <v>43210.999999999993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>Table1[[#This Row],[pledged]]/Table1[[#This Row],[goal]]*100</f>
        <v>239.40625</v>
      </c>
      <c r="G815" t="s">
        <v>20</v>
      </c>
      <c r="H815">
        <v>68</v>
      </c>
      <c r="I815" s="4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7">
        <f>(Table1[[#This Row],[launched_at]]/86400)+25569+(-5/24)</f>
        <v>41148</v>
      </c>
      <c r="O815" s="17">
        <f>(Table1[[#This Row],[deadline]]/86400)+25569+(-5/24)</f>
        <v>41158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>Table1[[#This Row],[pledged]]/Table1[[#This Row],[goal]]*100</f>
        <v>92.1875</v>
      </c>
      <c r="G816" t="s">
        <v>14</v>
      </c>
      <c r="H816">
        <v>36</v>
      </c>
      <c r="I816" s="4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7">
        <f>(Table1[[#This Row],[launched_at]]/86400)+25569+(-5/24)</f>
        <v>42516.999999999993</v>
      </c>
      <c r="O816" s="17">
        <f>(Table1[[#This Row],[deadline]]/86400)+25569+(-5/24)</f>
        <v>42518.999999999993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>Table1[[#This Row],[pledged]]/Table1[[#This Row],[goal]]*100</f>
        <v>130.23333333333335</v>
      </c>
      <c r="G817" t="s">
        <v>20</v>
      </c>
      <c r="H817">
        <v>183</v>
      </c>
      <c r="I817" s="4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7">
        <f>(Table1[[#This Row],[launched_at]]/86400)+25569+(-5/24)</f>
        <v>43068.041666666664</v>
      </c>
      <c r="O817" s="17">
        <f>(Table1[[#This Row],[deadline]]/86400)+25569+(-5/24)</f>
        <v>43094.041666666664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ht="31.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>Table1[[#This Row],[pledged]]/Table1[[#This Row],[goal]]*100</f>
        <v>615.21739130434787</v>
      </c>
      <c r="G818" t="s">
        <v>20</v>
      </c>
      <c r="H818">
        <v>133</v>
      </c>
      <c r="I818" s="4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7">
        <f>(Table1[[#This Row],[launched_at]]/86400)+25569+(-5/24)</f>
        <v>41680.041666666664</v>
      </c>
      <c r="O818" s="17">
        <f>(Table1[[#This Row],[deadline]]/86400)+25569+(-5/24)</f>
        <v>41682.041666666664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ht="31.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>Table1[[#This Row],[pledged]]/Table1[[#This Row],[goal]]*100</f>
        <v>368.79532163742692</v>
      </c>
      <c r="G819" t="s">
        <v>20</v>
      </c>
      <c r="H819">
        <v>2489</v>
      </c>
      <c r="I819" s="4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7">
        <f>(Table1[[#This Row],[launched_at]]/86400)+25569+(-5/24)</f>
        <v>43588.999999999993</v>
      </c>
      <c r="O819" s="17">
        <f>(Table1[[#This Row],[deadline]]/86400)+25569+(-5/24)</f>
        <v>43616.999999999993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>Table1[[#This Row],[pledged]]/Table1[[#This Row],[goal]]*100</f>
        <v>1094.8571428571429</v>
      </c>
      <c r="G820" t="s">
        <v>20</v>
      </c>
      <c r="H820">
        <v>69</v>
      </c>
      <c r="I820" s="4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7">
        <f>(Table1[[#This Row],[launched_at]]/86400)+25569+(-5/24)</f>
        <v>43486.041666666664</v>
      </c>
      <c r="O820" s="17">
        <f>(Table1[[#This Row],[deadline]]/86400)+25569+(-5/24)</f>
        <v>43499.041666666664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>Table1[[#This Row],[pledged]]/Table1[[#This Row],[goal]]*100</f>
        <v>50.662921348314605</v>
      </c>
      <c r="G821" t="s">
        <v>14</v>
      </c>
      <c r="H821">
        <v>47</v>
      </c>
      <c r="I821" s="4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7">
        <f>(Table1[[#This Row],[launched_at]]/86400)+25569+(-5/24)</f>
        <v>41237.041666666664</v>
      </c>
      <c r="O821" s="17">
        <f>(Table1[[#This Row],[deadline]]/86400)+25569+(-5/24)</f>
        <v>41252.041666666664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>Table1[[#This Row],[pledged]]/Table1[[#This Row],[goal]]*100</f>
        <v>800.6</v>
      </c>
      <c r="G822" t="s">
        <v>20</v>
      </c>
      <c r="H822">
        <v>279</v>
      </c>
      <c r="I822" s="4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7">
        <f>(Table1[[#This Row],[launched_at]]/86400)+25569+(-5/24)</f>
        <v>43309.999999999993</v>
      </c>
      <c r="O822" s="17">
        <f>(Table1[[#This Row],[deadline]]/86400)+25569+(-5/24)</f>
        <v>43322.999999999993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>Table1[[#This Row],[pledged]]/Table1[[#This Row],[goal]]*100</f>
        <v>291.28571428571428</v>
      </c>
      <c r="G823" t="s">
        <v>20</v>
      </c>
      <c r="H823">
        <v>210</v>
      </c>
      <c r="I823" s="4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7">
        <f>(Table1[[#This Row],[launched_at]]/86400)+25569+(-5/24)</f>
        <v>42794.041666666664</v>
      </c>
      <c r="O823" s="17">
        <f>(Table1[[#This Row],[deadline]]/86400)+25569+(-5/24)</f>
        <v>42806.999999999993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>Table1[[#This Row],[pledged]]/Table1[[#This Row],[goal]]*100</f>
        <v>349.9666666666667</v>
      </c>
      <c r="G824" t="s">
        <v>20</v>
      </c>
      <c r="H824">
        <v>2100</v>
      </c>
      <c r="I824" s="4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7">
        <f>(Table1[[#This Row],[launched_at]]/86400)+25569+(-5/24)</f>
        <v>41698.041666666664</v>
      </c>
      <c r="O824" s="17">
        <f>(Table1[[#This Row],[deadline]]/86400)+25569+(-5/24)</f>
        <v>41715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ht="31.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>Table1[[#This Row],[pledged]]/Table1[[#This Row],[goal]]*100</f>
        <v>357.07317073170731</v>
      </c>
      <c r="G825" t="s">
        <v>20</v>
      </c>
      <c r="H825">
        <v>252</v>
      </c>
      <c r="I825" s="4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7">
        <f>(Table1[[#This Row],[launched_at]]/86400)+25569+(-5/24)</f>
        <v>41892</v>
      </c>
      <c r="O825" s="17">
        <f>(Table1[[#This Row],[deadline]]/86400)+25569+(-5/24)</f>
        <v>41917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>Table1[[#This Row],[pledged]]/Table1[[#This Row],[goal]]*100</f>
        <v>126.48941176470588</v>
      </c>
      <c r="G826" t="s">
        <v>20</v>
      </c>
      <c r="H826">
        <v>1280</v>
      </c>
      <c r="I826" s="4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7">
        <f>(Table1[[#This Row],[launched_at]]/86400)+25569+(-5/24)</f>
        <v>40348</v>
      </c>
      <c r="O826" s="17">
        <f>(Table1[[#This Row],[deadline]]/86400)+25569+(-5/24)</f>
        <v>40380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ht="31.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>Table1[[#This Row],[pledged]]/Table1[[#This Row],[goal]]*100</f>
        <v>387.5</v>
      </c>
      <c r="G827" t="s">
        <v>20</v>
      </c>
      <c r="H827">
        <v>157</v>
      </c>
      <c r="I827" s="4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7">
        <f>(Table1[[#This Row],[launched_at]]/86400)+25569+(-5/24)</f>
        <v>42940.999999999993</v>
      </c>
      <c r="O827" s="17">
        <f>(Table1[[#This Row],[deadline]]/86400)+25569+(-5/24)</f>
        <v>42952.999999999993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>Table1[[#This Row],[pledged]]/Table1[[#This Row],[goal]]*100</f>
        <v>457.03571428571428</v>
      </c>
      <c r="G828" t="s">
        <v>20</v>
      </c>
      <c r="H828">
        <v>194</v>
      </c>
      <c r="I828" s="4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7">
        <f>(Table1[[#This Row],[launched_at]]/86400)+25569+(-5/24)</f>
        <v>40525.041666666664</v>
      </c>
      <c r="O828" s="17">
        <f>(Table1[[#This Row],[deadline]]/86400)+25569+(-5/24)</f>
        <v>40553.041666666664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>Table1[[#This Row],[pledged]]/Table1[[#This Row],[goal]]*100</f>
        <v>266.69565217391306</v>
      </c>
      <c r="G829" t="s">
        <v>20</v>
      </c>
      <c r="H829">
        <v>82</v>
      </c>
      <c r="I829" s="4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7">
        <f>(Table1[[#This Row],[launched_at]]/86400)+25569+(-5/24)</f>
        <v>40666</v>
      </c>
      <c r="O829" s="17">
        <f>(Table1[[#This Row],[deadline]]/86400)+25569+(-5/24)</f>
        <v>40678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>Table1[[#This Row],[pledged]]/Table1[[#This Row],[goal]]*100</f>
        <v>69</v>
      </c>
      <c r="G830" t="s">
        <v>14</v>
      </c>
      <c r="H830">
        <v>70</v>
      </c>
      <c r="I830" s="4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7">
        <f>(Table1[[#This Row],[launched_at]]/86400)+25569+(-5/24)</f>
        <v>43339.999999999993</v>
      </c>
      <c r="O830" s="17">
        <f>(Table1[[#This Row],[deadline]]/86400)+25569+(-5/24)</f>
        <v>43364.999999999993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>Table1[[#This Row],[pledged]]/Table1[[#This Row],[goal]]*100</f>
        <v>51.34375</v>
      </c>
      <c r="G831" t="s">
        <v>14</v>
      </c>
      <c r="H831">
        <v>154</v>
      </c>
      <c r="I831" s="4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7">
        <f>(Table1[[#This Row],[launched_at]]/86400)+25569+(-5/24)</f>
        <v>42163.999999999993</v>
      </c>
      <c r="O831" s="17">
        <f>(Table1[[#This Row],[deadline]]/86400)+25569+(-5/24)</f>
        <v>42178.999999999993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>Table1[[#This Row],[pledged]]/Table1[[#This Row],[goal]]*100</f>
        <v>1.1710526315789473</v>
      </c>
      <c r="G832" t="s">
        <v>14</v>
      </c>
      <c r="H832">
        <v>22</v>
      </c>
      <c r="I832" s="4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7">
        <f>(Table1[[#This Row],[launched_at]]/86400)+25569+(-5/24)</f>
        <v>43103.041666666664</v>
      </c>
      <c r="O832" s="17">
        <f>(Table1[[#This Row],[deadline]]/86400)+25569+(-5/24)</f>
        <v>43162.041666666664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>Table1[[#This Row],[pledged]]/Table1[[#This Row],[goal]]*100</f>
        <v>108.97734294541709</v>
      </c>
      <c r="G833" t="s">
        <v>20</v>
      </c>
      <c r="H833">
        <v>4233</v>
      </c>
      <c r="I833" s="4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7">
        <f>(Table1[[#This Row],[launched_at]]/86400)+25569+(-5/24)</f>
        <v>40994</v>
      </c>
      <c r="O833" s="17">
        <f>(Table1[[#This Row],[deadline]]/86400)+25569+(-5/24)</f>
        <v>41028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ht="31.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>Table1[[#This Row],[pledged]]/Table1[[#This Row],[goal]]*100</f>
        <v>315.17592592592592</v>
      </c>
      <c r="G834" t="s">
        <v>20</v>
      </c>
      <c r="H834">
        <v>1297</v>
      </c>
      <c r="I834" s="4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7">
        <f>(Table1[[#This Row],[launched_at]]/86400)+25569+(-5/24)</f>
        <v>42298.999999999993</v>
      </c>
      <c r="O834" s="17">
        <f>(Table1[[#This Row],[deadline]]/86400)+25569+(-5/24)</f>
        <v>42333.041666666664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ht="31.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>Table1[[#This Row],[pledged]]/Table1[[#This Row],[goal]]*100</f>
        <v>157.69117647058823</v>
      </c>
      <c r="G835" t="s">
        <v>20</v>
      </c>
      <c r="H835">
        <v>165</v>
      </c>
      <c r="I835" s="4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7">
        <f>(Table1[[#This Row],[launched_at]]/86400)+25569+(-5/24)</f>
        <v>40588.041666666664</v>
      </c>
      <c r="O835" s="17">
        <f>(Table1[[#This Row],[deadline]]/86400)+25569+(-5/24)</f>
        <v>40599.041666666664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ht="31.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>Table1[[#This Row],[pledged]]/Table1[[#This Row],[goal]]*100</f>
        <v>153.8082191780822</v>
      </c>
      <c r="G836" t="s">
        <v>20</v>
      </c>
      <c r="H836">
        <v>119</v>
      </c>
      <c r="I836" s="4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7">
        <f>(Table1[[#This Row],[launched_at]]/86400)+25569+(-5/24)</f>
        <v>41448</v>
      </c>
      <c r="O836" s="17">
        <f>(Table1[[#This Row],[deadline]]/86400)+25569+(-5/24)</f>
        <v>41454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>Table1[[#This Row],[pledged]]/Table1[[#This Row],[goal]]*100</f>
        <v>89.738979118329468</v>
      </c>
      <c r="G837" t="s">
        <v>14</v>
      </c>
      <c r="H837">
        <v>1758</v>
      </c>
      <c r="I837" s="4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7">
        <f>(Table1[[#This Row],[launched_at]]/86400)+25569+(-5/24)</f>
        <v>42063.041666666664</v>
      </c>
      <c r="O837" s="17">
        <f>(Table1[[#This Row],[deadline]]/86400)+25569+(-5/24)</f>
        <v>42069.041666666664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>Table1[[#This Row],[pledged]]/Table1[[#This Row],[goal]]*100</f>
        <v>75.135802469135797</v>
      </c>
      <c r="G838" t="s">
        <v>14</v>
      </c>
      <c r="H838">
        <v>94</v>
      </c>
      <c r="I838" s="4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7">
        <f>(Table1[[#This Row],[launched_at]]/86400)+25569+(-5/24)</f>
        <v>40214.041666666664</v>
      </c>
      <c r="O838" s="17">
        <f>(Table1[[#This Row],[deadline]]/86400)+25569+(-5/24)</f>
        <v>40225.041666666664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ht="31.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>Table1[[#This Row],[pledged]]/Table1[[#This Row],[goal]]*100</f>
        <v>852.88135593220341</v>
      </c>
      <c r="G839" t="s">
        <v>20</v>
      </c>
      <c r="H839">
        <v>1797</v>
      </c>
      <c r="I839" s="4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7">
        <f>(Table1[[#This Row],[launched_at]]/86400)+25569+(-5/24)</f>
        <v>40629</v>
      </c>
      <c r="O839" s="17">
        <f>(Table1[[#This Row],[deadline]]/86400)+25569+(-5/24)</f>
        <v>40683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ht="31.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>Table1[[#This Row],[pledged]]/Table1[[#This Row],[goal]]*100</f>
        <v>138.90625</v>
      </c>
      <c r="G840" t="s">
        <v>20</v>
      </c>
      <c r="H840">
        <v>261</v>
      </c>
      <c r="I840" s="4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7">
        <f>(Table1[[#This Row],[launched_at]]/86400)+25569+(-5/24)</f>
        <v>43369.999999999993</v>
      </c>
      <c r="O840" s="17">
        <f>(Table1[[#This Row],[deadline]]/86400)+25569+(-5/24)</f>
        <v>43378.999999999993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>Table1[[#This Row],[pledged]]/Table1[[#This Row],[goal]]*100</f>
        <v>190.18181818181819</v>
      </c>
      <c r="G841" t="s">
        <v>20</v>
      </c>
      <c r="H841">
        <v>157</v>
      </c>
      <c r="I841" s="4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7">
        <f>(Table1[[#This Row],[launched_at]]/86400)+25569+(-5/24)</f>
        <v>41715</v>
      </c>
      <c r="O841" s="17">
        <f>(Table1[[#This Row],[deadline]]/86400)+25569+(-5/24)</f>
        <v>41760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>Table1[[#This Row],[pledged]]/Table1[[#This Row],[goal]]*100</f>
        <v>100.24333619948409</v>
      </c>
      <c r="G842" t="s">
        <v>20</v>
      </c>
      <c r="H842">
        <v>3533</v>
      </c>
      <c r="I842" s="4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7">
        <f>(Table1[[#This Row],[launched_at]]/86400)+25569+(-5/24)</f>
        <v>41836</v>
      </c>
      <c r="O842" s="17">
        <f>(Table1[[#This Row],[deadline]]/86400)+25569+(-5/24)</f>
        <v>41838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ht="31.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>Table1[[#This Row],[pledged]]/Table1[[#This Row],[goal]]*100</f>
        <v>142.75824175824175</v>
      </c>
      <c r="G843" t="s">
        <v>20</v>
      </c>
      <c r="H843">
        <v>155</v>
      </c>
      <c r="I843" s="4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7">
        <f>(Table1[[#This Row],[launched_at]]/86400)+25569+(-5/24)</f>
        <v>42419.041666666664</v>
      </c>
      <c r="O843" s="17">
        <f>(Table1[[#This Row],[deadline]]/86400)+25569+(-5/24)</f>
        <v>42435.041666666664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>Table1[[#This Row],[pledged]]/Table1[[#This Row],[goal]]*100</f>
        <v>563.13333333333333</v>
      </c>
      <c r="G844" t="s">
        <v>20</v>
      </c>
      <c r="H844">
        <v>132</v>
      </c>
      <c r="I844" s="4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7">
        <f>(Table1[[#This Row],[launched_at]]/86400)+25569+(-5/24)</f>
        <v>43265.999999999993</v>
      </c>
      <c r="O844" s="17">
        <f>(Table1[[#This Row],[deadline]]/86400)+25569+(-5/24)</f>
        <v>43268.999999999993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>Table1[[#This Row],[pledged]]/Table1[[#This Row],[goal]]*100</f>
        <v>30.715909090909086</v>
      </c>
      <c r="G845" t="s">
        <v>14</v>
      </c>
      <c r="H845">
        <v>33</v>
      </c>
      <c r="I845" s="4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7">
        <f>(Table1[[#This Row],[launched_at]]/86400)+25569+(-5/24)</f>
        <v>43337.999999999993</v>
      </c>
      <c r="O845" s="17">
        <f>(Table1[[#This Row],[deadline]]/86400)+25569+(-5/24)</f>
        <v>43343.999999999993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>Table1[[#This Row],[pledged]]/Table1[[#This Row],[goal]]*100</f>
        <v>99.39772727272728</v>
      </c>
      <c r="G846" t="s">
        <v>74</v>
      </c>
      <c r="H846">
        <v>94</v>
      </c>
      <c r="I846" s="4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7">
        <f>(Table1[[#This Row],[launched_at]]/86400)+25569+(-5/24)</f>
        <v>40930.041666666664</v>
      </c>
      <c r="O846" s="17">
        <f>(Table1[[#This Row],[deadline]]/86400)+25569+(-5/24)</f>
        <v>40933.041666666664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>Table1[[#This Row],[pledged]]/Table1[[#This Row],[goal]]*100</f>
        <v>197.54935622317598</v>
      </c>
      <c r="G847" t="s">
        <v>20</v>
      </c>
      <c r="H847">
        <v>1354</v>
      </c>
      <c r="I847" s="4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7">
        <f>(Table1[[#This Row],[launched_at]]/86400)+25569+(-5/24)</f>
        <v>43234.999999999993</v>
      </c>
      <c r="O847" s="17">
        <f>(Table1[[#This Row],[deadline]]/86400)+25569+(-5/24)</f>
        <v>43271.999999999993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>Table1[[#This Row],[pledged]]/Table1[[#This Row],[goal]]*100</f>
        <v>508.5</v>
      </c>
      <c r="G848" t="s">
        <v>20</v>
      </c>
      <c r="H848">
        <v>48</v>
      </c>
      <c r="I848" s="4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7">
        <f>(Table1[[#This Row],[launched_at]]/86400)+25569+(-5/24)</f>
        <v>43301.999999999993</v>
      </c>
      <c r="O848" s="17">
        <f>(Table1[[#This Row],[deadline]]/86400)+25569+(-5/24)</f>
        <v>43337.999999999993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>Table1[[#This Row],[pledged]]/Table1[[#This Row],[goal]]*100</f>
        <v>237.74468085106383</v>
      </c>
      <c r="G849" t="s">
        <v>20</v>
      </c>
      <c r="H849">
        <v>110</v>
      </c>
      <c r="I849" s="4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7">
        <f>(Table1[[#This Row],[launched_at]]/86400)+25569+(-5/24)</f>
        <v>43107.041666666664</v>
      </c>
      <c r="O849" s="17">
        <f>(Table1[[#This Row],[deadline]]/86400)+25569+(-5/24)</f>
        <v>43110.041666666664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>Table1[[#This Row],[pledged]]/Table1[[#This Row],[goal]]*100</f>
        <v>338.46875</v>
      </c>
      <c r="G850" t="s">
        <v>20</v>
      </c>
      <c r="H850">
        <v>172</v>
      </c>
      <c r="I850" s="4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7">
        <f>(Table1[[#This Row],[launched_at]]/86400)+25569+(-5/24)</f>
        <v>40341</v>
      </c>
      <c r="O850" s="17">
        <f>(Table1[[#This Row],[deadline]]/86400)+25569+(-5/24)</f>
        <v>40350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ht="31.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>Table1[[#This Row],[pledged]]/Table1[[#This Row],[goal]]*100</f>
        <v>133.08955223880596</v>
      </c>
      <c r="G851" t="s">
        <v>20</v>
      </c>
      <c r="H851">
        <v>307</v>
      </c>
      <c r="I851" s="4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7">
        <f>(Table1[[#This Row],[launched_at]]/86400)+25569+(-5/24)</f>
        <v>40948.041666666664</v>
      </c>
      <c r="O851" s="17">
        <f>(Table1[[#This Row],[deadline]]/86400)+25569+(-5/24)</f>
        <v>40951.041666666664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ht="31.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>Table1[[#This Row],[pledged]]/Table1[[#This Row],[goal]]*100</f>
        <v>1</v>
      </c>
      <c r="G852" t="s">
        <v>14</v>
      </c>
      <c r="H852">
        <v>1</v>
      </c>
      <c r="I852" s="4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7">
        <f>(Table1[[#This Row],[launched_at]]/86400)+25569+(-5/24)</f>
        <v>40866.041666666664</v>
      </c>
      <c r="O852" s="17">
        <f>(Table1[[#This Row],[deadline]]/86400)+25569+(-5/24)</f>
        <v>40881.041666666664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>Table1[[#This Row],[pledged]]/Table1[[#This Row],[goal]]*100</f>
        <v>207.79999999999998</v>
      </c>
      <c r="G853" t="s">
        <v>20</v>
      </c>
      <c r="H853">
        <v>160</v>
      </c>
      <c r="I853" s="4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7">
        <f>(Table1[[#This Row],[launched_at]]/86400)+25569+(-5/24)</f>
        <v>41031</v>
      </c>
      <c r="O853" s="17">
        <f>(Table1[[#This Row],[deadline]]/86400)+25569+(-5/24)</f>
        <v>41064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1.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>Table1[[#This Row],[pledged]]/Table1[[#This Row],[goal]]*100</f>
        <v>51.122448979591837</v>
      </c>
      <c r="G854" t="s">
        <v>14</v>
      </c>
      <c r="H854">
        <v>31</v>
      </c>
      <c r="I854" s="4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7">
        <f>(Table1[[#This Row],[launched_at]]/86400)+25569+(-5/24)</f>
        <v>40740</v>
      </c>
      <c r="O854" s="17">
        <f>(Table1[[#This Row],[deadline]]/86400)+25569+(-5/24)</f>
        <v>40750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ht="31.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>Table1[[#This Row],[pledged]]/Table1[[#This Row],[goal]]*100</f>
        <v>652.05847953216369</v>
      </c>
      <c r="G855" t="s">
        <v>20</v>
      </c>
      <c r="H855">
        <v>1467</v>
      </c>
      <c r="I855" s="4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7">
        <f>(Table1[[#This Row],[launched_at]]/86400)+25569+(-5/24)</f>
        <v>40714</v>
      </c>
      <c r="O855" s="17">
        <f>(Table1[[#This Row],[deadline]]/86400)+25569+(-5/24)</f>
        <v>40719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1.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>Table1[[#This Row],[pledged]]/Table1[[#This Row],[goal]]*100</f>
        <v>113.63099415204678</v>
      </c>
      <c r="G856" t="s">
        <v>20</v>
      </c>
      <c r="H856">
        <v>2662</v>
      </c>
      <c r="I856" s="4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7">
        <f>(Table1[[#This Row],[launched_at]]/86400)+25569+(-5/24)</f>
        <v>43787.041666666664</v>
      </c>
      <c r="O856" s="17">
        <f>(Table1[[#This Row],[deadline]]/86400)+25569+(-5/24)</f>
        <v>43814.041666666664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ht="31.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>Table1[[#This Row],[pledged]]/Table1[[#This Row],[goal]]*100</f>
        <v>102.37606837606839</v>
      </c>
      <c r="G857" t="s">
        <v>20</v>
      </c>
      <c r="H857">
        <v>452</v>
      </c>
      <c r="I857" s="4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7">
        <f>(Table1[[#This Row],[launched_at]]/86400)+25569+(-5/24)</f>
        <v>40712</v>
      </c>
      <c r="O857" s="17">
        <f>(Table1[[#This Row],[deadline]]/86400)+25569+(-5/24)</f>
        <v>40743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>Table1[[#This Row],[pledged]]/Table1[[#This Row],[goal]]*100</f>
        <v>356.58333333333331</v>
      </c>
      <c r="G858" t="s">
        <v>20</v>
      </c>
      <c r="H858">
        <v>158</v>
      </c>
      <c r="I858" s="4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7">
        <f>(Table1[[#This Row],[launched_at]]/86400)+25569+(-5/24)</f>
        <v>41023</v>
      </c>
      <c r="O858" s="17">
        <f>(Table1[[#This Row],[deadline]]/86400)+25569+(-5/24)</f>
        <v>41040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>Table1[[#This Row],[pledged]]/Table1[[#This Row],[goal]]*100</f>
        <v>139.86792452830187</v>
      </c>
      <c r="G859" t="s">
        <v>20</v>
      </c>
      <c r="H859">
        <v>225</v>
      </c>
      <c r="I859" s="4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7">
        <f>(Table1[[#This Row],[launched_at]]/86400)+25569+(-5/24)</f>
        <v>40944.041666666664</v>
      </c>
      <c r="O859" s="17">
        <f>(Table1[[#This Row],[deadline]]/86400)+25569+(-5/24)</f>
        <v>40967.041666666664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>Table1[[#This Row],[pledged]]/Table1[[#This Row],[goal]]*100</f>
        <v>69.45</v>
      </c>
      <c r="G860" t="s">
        <v>14</v>
      </c>
      <c r="H860">
        <v>35</v>
      </c>
      <c r="I860" s="4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7">
        <f>(Table1[[#This Row],[launched_at]]/86400)+25569+(-5/24)</f>
        <v>43210.999999999993</v>
      </c>
      <c r="O860" s="17">
        <f>(Table1[[#This Row],[deadline]]/86400)+25569+(-5/24)</f>
        <v>43217.999999999993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>Table1[[#This Row],[pledged]]/Table1[[#This Row],[goal]]*100</f>
        <v>35.534246575342465</v>
      </c>
      <c r="G861" t="s">
        <v>14</v>
      </c>
      <c r="H861">
        <v>63</v>
      </c>
      <c r="I861" s="4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7">
        <f>(Table1[[#This Row],[launched_at]]/86400)+25569+(-5/24)</f>
        <v>41334.041666666664</v>
      </c>
      <c r="O861" s="17">
        <f>(Table1[[#This Row],[deadline]]/86400)+25569+(-5/24)</f>
        <v>41352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>Table1[[#This Row],[pledged]]/Table1[[#This Row],[goal]]*100</f>
        <v>251.65</v>
      </c>
      <c r="G862" t="s">
        <v>20</v>
      </c>
      <c r="H862">
        <v>65</v>
      </c>
      <c r="I862" s="4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7">
        <f>(Table1[[#This Row],[launched_at]]/86400)+25569+(-5/24)</f>
        <v>43515.041666666664</v>
      </c>
      <c r="O862" s="17">
        <f>(Table1[[#This Row],[deadline]]/86400)+25569+(-5/24)</f>
        <v>43525.041666666664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ht="31.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>Table1[[#This Row],[pledged]]/Table1[[#This Row],[goal]]*100</f>
        <v>105.87500000000001</v>
      </c>
      <c r="G863" t="s">
        <v>20</v>
      </c>
      <c r="H863">
        <v>163</v>
      </c>
      <c r="I863" s="4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7">
        <f>(Table1[[#This Row],[launched_at]]/86400)+25569+(-5/24)</f>
        <v>40258</v>
      </c>
      <c r="O863" s="17">
        <f>(Table1[[#This Row],[deadline]]/86400)+25569+(-5/24)</f>
        <v>40266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ht="31.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>Table1[[#This Row],[pledged]]/Table1[[#This Row],[goal]]*100</f>
        <v>187.42857142857144</v>
      </c>
      <c r="G864" t="s">
        <v>20</v>
      </c>
      <c r="H864">
        <v>85</v>
      </c>
      <c r="I864" s="4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7">
        <f>(Table1[[#This Row],[launched_at]]/86400)+25569+(-5/24)</f>
        <v>40756</v>
      </c>
      <c r="O864" s="17">
        <f>(Table1[[#This Row],[deadline]]/86400)+25569+(-5/24)</f>
        <v>40760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>Table1[[#This Row],[pledged]]/Table1[[#This Row],[goal]]*100</f>
        <v>386.78571428571428</v>
      </c>
      <c r="G865" t="s">
        <v>20</v>
      </c>
      <c r="H865">
        <v>217</v>
      </c>
      <c r="I865" s="4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7">
        <f>(Table1[[#This Row],[launched_at]]/86400)+25569+(-5/24)</f>
        <v>42171.999999999993</v>
      </c>
      <c r="O865" s="17">
        <f>(Table1[[#This Row],[deadline]]/86400)+25569+(-5/24)</f>
        <v>42194.999999999993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>Table1[[#This Row],[pledged]]/Table1[[#This Row],[goal]]*100</f>
        <v>347.07142857142856</v>
      </c>
      <c r="G866" t="s">
        <v>20</v>
      </c>
      <c r="H866">
        <v>150</v>
      </c>
      <c r="I866" s="4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7">
        <f>(Table1[[#This Row],[launched_at]]/86400)+25569+(-5/24)</f>
        <v>42600.999999999993</v>
      </c>
      <c r="O866" s="17">
        <f>(Table1[[#This Row],[deadline]]/86400)+25569+(-5/24)</f>
        <v>42605.999999999993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ht="31.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>Table1[[#This Row],[pledged]]/Table1[[#This Row],[goal]]*100</f>
        <v>185.82098765432099</v>
      </c>
      <c r="G867" t="s">
        <v>20</v>
      </c>
      <c r="H867">
        <v>3272</v>
      </c>
      <c r="I867" s="4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7">
        <f>(Table1[[#This Row],[launched_at]]/86400)+25569+(-5/24)</f>
        <v>41897</v>
      </c>
      <c r="O867" s="17">
        <f>(Table1[[#This Row],[deadline]]/86400)+25569+(-5/24)</f>
        <v>41906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>Table1[[#This Row],[pledged]]/Table1[[#This Row],[goal]]*100</f>
        <v>43.241247264770237</v>
      </c>
      <c r="G868" t="s">
        <v>74</v>
      </c>
      <c r="H868">
        <v>898</v>
      </c>
      <c r="I868" s="4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7">
        <f>(Table1[[#This Row],[launched_at]]/86400)+25569+(-5/24)</f>
        <v>40671</v>
      </c>
      <c r="O868" s="17">
        <f>(Table1[[#This Row],[deadline]]/86400)+25569+(-5/24)</f>
        <v>40672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>Table1[[#This Row],[pledged]]/Table1[[#This Row],[goal]]*100</f>
        <v>162.4375</v>
      </c>
      <c r="G869" t="s">
        <v>20</v>
      </c>
      <c r="H869">
        <v>300</v>
      </c>
      <c r="I869" s="4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7">
        <f>(Table1[[#This Row],[launched_at]]/86400)+25569+(-5/24)</f>
        <v>43381.999999999993</v>
      </c>
      <c r="O869" s="17">
        <f>(Table1[[#This Row],[deadline]]/86400)+25569+(-5/24)</f>
        <v>43387.999999999993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ht="31.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>Table1[[#This Row],[pledged]]/Table1[[#This Row],[goal]]*100</f>
        <v>184.84285714285716</v>
      </c>
      <c r="G870" t="s">
        <v>20</v>
      </c>
      <c r="H870">
        <v>126</v>
      </c>
      <c r="I870" s="4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7">
        <f>(Table1[[#This Row],[launched_at]]/86400)+25569+(-5/24)</f>
        <v>41559</v>
      </c>
      <c r="O870" s="17">
        <f>(Table1[[#This Row],[deadline]]/86400)+25569+(-5/24)</f>
        <v>41570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ht="31.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>Table1[[#This Row],[pledged]]/Table1[[#This Row],[goal]]*100</f>
        <v>23.703520691785052</v>
      </c>
      <c r="G871" t="s">
        <v>14</v>
      </c>
      <c r="H871">
        <v>526</v>
      </c>
      <c r="I871" s="4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7">
        <f>(Table1[[#This Row],[launched_at]]/86400)+25569+(-5/24)</f>
        <v>40350</v>
      </c>
      <c r="O871" s="17">
        <f>(Table1[[#This Row],[deadline]]/86400)+25569+(-5/24)</f>
        <v>40364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ht="31.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>Table1[[#This Row],[pledged]]/Table1[[#This Row],[goal]]*100</f>
        <v>89.870129870129873</v>
      </c>
      <c r="G872" t="s">
        <v>14</v>
      </c>
      <c r="H872">
        <v>121</v>
      </c>
      <c r="I872" s="4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7">
        <f>(Table1[[#This Row],[launched_at]]/86400)+25569+(-5/24)</f>
        <v>42239.999999999993</v>
      </c>
      <c r="O872" s="17">
        <f>(Table1[[#This Row],[deadline]]/86400)+25569+(-5/24)</f>
        <v>42264.999999999993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>Table1[[#This Row],[pledged]]/Table1[[#This Row],[goal]]*100</f>
        <v>272.6041958041958</v>
      </c>
      <c r="G873" t="s">
        <v>20</v>
      </c>
      <c r="H873">
        <v>2320</v>
      </c>
      <c r="I873" s="4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7">
        <f>(Table1[[#This Row],[launched_at]]/86400)+25569+(-5/24)</f>
        <v>43039.999999999993</v>
      </c>
      <c r="O873" s="17">
        <f>(Table1[[#This Row],[deadline]]/86400)+25569+(-5/24)</f>
        <v>43058.041666666664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>Table1[[#This Row],[pledged]]/Table1[[#This Row],[goal]]*100</f>
        <v>170.04255319148936</v>
      </c>
      <c r="G874" t="s">
        <v>20</v>
      </c>
      <c r="H874">
        <v>81</v>
      </c>
      <c r="I874" s="4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7">
        <f>(Table1[[#This Row],[launched_at]]/86400)+25569+(-5/24)</f>
        <v>43345.999999999993</v>
      </c>
      <c r="O874" s="17">
        <f>(Table1[[#This Row],[deadline]]/86400)+25569+(-5/24)</f>
        <v>43350.999999999993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>Table1[[#This Row],[pledged]]/Table1[[#This Row],[goal]]*100</f>
        <v>188.28503562945369</v>
      </c>
      <c r="G875" t="s">
        <v>20</v>
      </c>
      <c r="H875">
        <v>1887</v>
      </c>
      <c r="I875" s="4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7">
        <f>(Table1[[#This Row],[launched_at]]/86400)+25569+(-5/24)</f>
        <v>41647.041666666664</v>
      </c>
      <c r="O875" s="17">
        <f>(Table1[[#This Row],[deadline]]/86400)+25569+(-5/24)</f>
        <v>41652.041666666664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>Table1[[#This Row],[pledged]]/Table1[[#This Row],[goal]]*100</f>
        <v>346.93532338308455</v>
      </c>
      <c r="G876" t="s">
        <v>20</v>
      </c>
      <c r="H876">
        <v>4358</v>
      </c>
      <c r="I876" s="4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7">
        <f>(Table1[[#This Row],[launched_at]]/86400)+25569+(-5/24)</f>
        <v>40291</v>
      </c>
      <c r="O876" s="17">
        <f>(Table1[[#This Row],[deadline]]/86400)+25569+(-5/24)</f>
        <v>40329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>Table1[[#This Row],[pledged]]/Table1[[#This Row],[goal]]*100</f>
        <v>69.177215189873422</v>
      </c>
      <c r="G877" t="s">
        <v>14</v>
      </c>
      <c r="H877">
        <v>67</v>
      </c>
      <c r="I877" s="4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7">
        <f>(Table1[[#This Row],[launched_at]]/86400)+25569+(-5/24)</f>
        <v>40556.041666666664</v>
      </c>
      <c r="O877" s="17">
        <f>(Table1[[#This Row],[deadline]]/86400)+25569+(-5/24)</f>
        <v>40557.041666666664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>Table1[[#This Row],[pledged]]/Table1[[#This Row],[goal]]*100</f>
        <v>25.433734939759034</v>
      </c>
      <c r="G878" t="s">
        <v>14</v>
      </c>
      <c r="H878">
        <v>57</v>
      </c>
      <c r="I878" s="4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7">
        <f>(Table1[[#This Row],[launched_at]]/86400)+25569+(-5/24)</f>
        <v>43623.999999999993</v>
      </c>
      <c r="O878" s="17">
        <f>(Table1[[#This Row],[deadline]]/86400)+25569+(-5/24)</f>
        <v>43647.999999999993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ht="31.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>Table1[[#This Row],[pledged]]/Table1[[#This Row],[goal]]*100</f>
        <v>77.400977995110026</v>
      </c>
      <c r="G879" t="s">
        <v>14</v>
      </c>
      <c r="H879">
        <v>1229</v>
      </c>
      <c r="I879" s="4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7">
        <f>(Table1[[#This Row],[launched_at]]/86400)+25569+(-5/24)</f>
        <v>42576.999999999993</v>
      </c>
      <c r="O879" s="17">
        <f>(Table1[[#This Row],[deadline]]/86400)+25569+(-5/24)</f>
        <v>42577.999999999993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ht="31.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>Table1[[#This Row],[pledged]]/Table1[[#This Row],[goal]]*100</f>
        <v>37.481481481481481</v>
      </c>
      <c r="G880" t="s">
        <v>14</v>
      </c>
      <c r="H880">
        <v>12</v>
      </c>
      <c r="I880" s="4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7">
        <f>(Table1[[#This Row],[launched_at]]/86400)+25569+(-5/24)</f>
        <v>43845.041666666664</v>
      </c>
      <c r="O880" s="17">
        <f>(Table1[[#This Row],[deadline]]/86400)+25569+(-5/24)</f>
        <v>43869.041666666664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ht="31.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>Table1[[#This Row],[pledged]]/Table1[[#This Row],[goal]]*100</f>
        <v>543.79999999999995</v>
      </c>
      <c r="G881" t="s">
        <v>20</v>
      </c>
      <c r="H881">
        <v>53</v>
      </c>
      <c r="I881" s="4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7">
        <f>(Table1[[#This Row],[launched_at]]/86400)+25569+(-5/24)</f>
        <v>42788.041666666664</v>
      </c>
      <c r="O881" s="17">
        <f>(Table1[[#This Row],[deadline]]/86400)+25569+(-5/24)</f>
        <v>42797.041666666664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ht="31.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>Table1[[#This Row],[pledged]]/Table1[[#This Row],[goal]]*100</f>
        <v>228.52189349112427</v>
      </c>
      <c r="G882" t="s">
        <v>20</v>
      </c>
      <c r="H882">
        <v>2414</v>
      </c>
      <c r="I882" s="4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7">
        <f>(Table1[[#This Row],[launched_at]]/86400)+25569+(-5/24)</f>
        <v>43666.999999999993</v>
      </c>
      <c r="O882" s="17">
        <f>(Table1[[#This Row],[deadline]]/86400)+25569+(-5/24)</f>
        <v>43668.999999999993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ht="31.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>Table1[[#This Row],[pledged]]/Table1[[#This Row],[goal]]*100</f>
        <v>38.948339483394832</v>
      </c>
      <c r="G883" t="s">
        <v>14</v>
      </c>
      <c r="H883">
        <v>452</v>
      </c>
      <c r="I883" s="4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7">
        <f>(Table1[[#This Row],[launched_at]]/86400)+25569+(-5/24)</f>
        <v>42193.999999999993</v>
      </c>
      <c r="O883" s="17">
        <f>(Table1[[#This Row],[deadline]]/86400)+25569+(-5/24)</f>
        <v>42222.999999999993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ht="31.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>Table1[[#This Row],[pledged]]/Table1[[#This Row],[goal]]*100</f>
        <v>370</v>
      </c>
      <c r="G884" t="s">
        <v>20</v>
      </c>
      <c r="H884">
        <v>80</v>
      </c>
      <c r="I884" s="4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7">
        <f>(Table1[[#This Row],[launched_at]]/86400)+25569+(-5/24)</f>
        <v>42025.041666666664</v>
      </c>
      <c r="O884" s="17">
        <f>(Table1[[#This Row],[deadline]]/86400)+25569+(-5/24)</f>
        <v>42029.041666666664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>Table1[[#This Row],[pledged]]/Table1[[#This Row],[goal]]*100</f>
        <v>237.91176470588232</v>
      </c>
      <c r="G885" t="s">
        <v>20</v>
      </c>
      <c r="H885">
        <v>193</v>
      </c>
      <c r="I885" s="4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7">
        <f>(Table1[[#This Row],[launched_at]]/86400)+25569+(-5/24)</f>
        <v>40323</v>
      </c>
      <c r="O885" s="17">
        <f>(Table1[[#This Row],[deadline]]/86400)+25569+(-5/24)</f>
        <v>40359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>Table1[[#This Row],[pledged]]/Table1[[#This Row],[goal]]*100</f>
        <v>64.036299765807954</v>
      </c>
      <c r="G886" t="s">
        <v>14</v>
      </c>
      <c r="H886">
        <v>1886</v>
      </c>
      <c r="I886" s="4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7">
        <f>(Table1[[#This Row],[launched_at]]/86400)+25569+(-5/24)</f>
        <v>41763</v>
      </c>
      <c r="O886" s="17">
        <f>(Table1[[#This Row],[deadline]]/86400)+25569+(-5/24)</f>
        <v>41765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>Table1[[#This Row],[pledged]]/Table1[[#This Row],[goal]]*100</f>
        <v>118.27777777777777</v>
      </c>
      <c r="G887" t="s">
        <v>20</v>
      </c>
      <c r="H887">
        <v>52</v>
      </c>
      <c r="I887" s="4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7">
        <f>(Table1[[#This Row],[launched_at]]/86400)+25569+(-5/24)</f>
        <v>40335</v>
      </c>
      <c r="O887" s="17">
        <f>(Table1[[#This Row],[deadline]]/86400)+25569+(-5/24)</f>
        <v>40373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>Table1[[#This Row],[pledged]]/Table1[[#This Row],[goal]]*100</f>
        <v>84.824037184594957</v>
      </c>
      <c r="G888" t="s">
        <v>14</v>
      </c>
      <c r="H888">
        <v>1825</v>
      </c>
      <c r="I888" s="4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7">
        <f>(Table1[[#This Row],[launched_at]]/86400)+25569+(-5/24)</f>
        <v>40416</v>
      </c>
      <c r="O888" s="17">
        <f>(Table1[[#This Row],[deadline]]/86400)+25569+(-5/24)</f>
        <v>40434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>Table1[[#This Row],[pledged]]/Table1[[#This Row],[goal]]*100</f>
        <v>29.346153846153843</v>
      </c>
      <c r="G889" t="s">
        <v>14</v>
      </c>
      <c r="H889">
        <v>31</v>
      </c>
      <c r="I889" s="4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7">
        <f>(Table1[[#This Row],[launched_at]]/86400)+25569+(-5/24)</f>
        <v>42201.999999999993</v>
      </c>
      <c r="O889" s="17">
        <f>(Table1[[#This Row],[deadline]]/86400)+25569+(-5/24)</f>
        <v>42248.999999999993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>Table1[[#This Row],[pledged]]/Table1[[#This Row],[goal]]*100</f>
        <v>209.89655172413794</v>
      </c>
      <c r="G890" t="s">
        <v>20</v>
      </c>
      <c r="H890">
        <v>290</v>
      </c>
      <c r="I890" s="4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7">
        <f>(Table1[[#This Row],[launched_at]]/86400)+25569+(-5/24)</f>
        <v>42835.999999999993</v>
      </c>
      <c r="O890" s="17">
        <f>(Table1[[#This Row],[deadline]]/86400)+25569+(-5/24)</f>
        <v>42854.999999999993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>Table1[[#This Row],[pledged]]/Table1[[#This Row],[goal]]*100</f>
        <v>169.78571428571431</v>
      </c>
      <c r="G891" t="s">
        <v>20</v>
      </c>
      <c r="H891">
        <v>122</v>
      </c>
      <c r="I891" s="4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7">
        <f>(Table1[[#This Row],[launched_at]]/86400)+25569+(-5/24)</f>
        <v>41710</v>
      </c>
      <c r="O891" s="17">
        <f>(Table1[[#This Row],[deadline]]/86400)+25569+(-5/24)</f>
        <v>41717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>Table1[[#This Row],[pledged]]/Table1[[#This Row],[goal]]*100</f>
        <v>115.95907738095239</v>
      </c>
      <c r="G892" t="s">
        <v>20</v>
      </c>
      <c r="H892">
        <v>1470</v>
      </c>
      <c r="I892" s="4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7">
        <f>(Table1[[#This Row],[launched_at]]/86400)+25569+(-5/24)</f>
        <v>43639.999999999993</v>
      </c>
      <c r="O892" s="17">
        <f>(Table1[[#This Row],[deadline]]/86400)+25569+(-5/24)</f>
        <v>43640.999999999993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>Table1[[#This Row],[pledged]]/Table1[[#This Row],[goal]]*100</f>
        <v>258.59999999999997</v>
      </c>
      <c r="G893" t="s">
        <v>20</v>
      </c>
      <c r="H893">
        <v>165</v>
      </c>
      <c r="I893" s="4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7">
        <f>(Table1[[#This Row],[launched_at]]/86400)+25569+(-5/24)</f>
        <v>40880.041666666664</v>
      </c>
      <c r="O893" s="17">
        <f>(Table1[[#This Row],[deadline]]/86400)+25569+(-5/24)</f>
        <v>40924.041666666664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>Table1[[#This Row],[pledged]]/Table1[[#This Row],[goal]]*100</f>
        <v>230.58333333333331</v>
      </c>
      <c r="G894" t="s">
        <v>20</v>
      </c>
      <c r="H894">
        <v>182</v>
      </c>
      <c r="I894" s="4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7">
        <f>(Table1[[#This Row],[launched_at]]/86400)+25569+(-5/24)</f>
        <v>40319</v>
      </c>
      <c r="O894" s="17">
        <f>(Table1[[#This Row],[deadline]]/86400)+25569+(-5/24)</f>
        <v>40360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ht="31.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>Table1[[#This Row],[pledged]]/Table1[[#This Row],[goal]]*100</f>
        <v>128.21428571428572</v>
      </c>
      <c r="G895" t="s">
        <v>20</v>
      </c>
      <c r="H895">
        <v>199</v>
      </c>
      <c r="I895" s="4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7">
        <f>(Table1[[#This Row],[launched_at]]/86400)+25569+(-5/24)</f>
        <v>42169.999999999993</v>
      </c>
      <c r="O895" s="17">
        <f>(Table1[[#This Row],[deadline]]/86400)+25569+(-5/24)</f>
        <v>42173.999999999993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>Table1[[#This Row],[pledged]]/Table1[[#This Row],[goal]]*100</f>
        <v>188.70588235294116</v>
      </c>
      <c r="G896" t="s">
        <v>20</v>
      </c>
      <c r="H896">
        <v>56</v>
      </c>
      <c r="I896" s="4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7">
        <f>(Table1[[#This Row],[launched_at]]/86400)+25569+(-5/24)</f>
        <v>41466</v>
      </c>
      <c r="O896" s="17">
        <f>(Table1[[#This Row],[deadline]]/86400)+25569+(-5/24)</f>
        <v>41496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>Table1[[#This Row],[pledged]]/Table1[[#This Row],[goal]]*100</f>
        <v>6.9511889862327907</v>
      </c>
      <c r="G897" t="s">
        <v>14</v>
      </c>
      <c r="H897">
        <v>107</v>
      </c>
      <c r="I897" s="4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7">
        <f>(Table1[[#This Row],[launched_at]]/86400)+25569+(-5/24)</f>
        <v>43134.041666666664</v>
      </c>
      <c r="O897" s="17">
        <f>(Table1[[#This Row],[deadline]]/86400)+25569+(-5/24)</f>
        <v>43143.041666666664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>Table1[[#This Row],[pledged]]/Table1[[#This Row],[goal]]*100</f>
        <v>774.43434343434342</v>
      </c>
      <c r="G898" t="s">
        <v>20</v>
      </c>
      <c r="H898">
        <v>1460</v>
      </c>
      <c r="I898" s="4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7">
        <f>(Table1[[#This Row],[launched_at]]/86400)+25569+(-5/24)</f>
        <v>40738</v>
      </c>
      <c r="O898" s="17">
        <f>(Table1[[#This Row],[deadline]]/86400)+25569+(-5/24)</f>
        <v>40741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>Table1[[#This Row],[pledged]]/Table1[[#This Row],[goal]]*100</f>
        <v>27.693181818181817</v>
      </c>
      <c r="G899" t="s">
        <v>14</v>
      </c>
      <c r="H899">
        <v>27</v>
      </c>
      <c r="I899" s="4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7">
        <f>(Table1[[#This Row],[launched_at]]/86400)+25569+(-5/24)</f>
        <v>43582.999999999993</v>
      </c>
      <c r="O899" s="17">
        <f>(Table1[[#This Row],[deadline]]/86400)+25569+(-5/24)</f>
        <v>43584.999999999993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>Table1[[#This Row],[pledged]]/Table1[[#This Row],[goal]]*100</f>
        <v>52.479620323841424</v>
      </c>
      <c r="G900" t="s">
        <v>14</v>
      </c>
      <c r="H900">
        <v>1221</v>
      </c>
      <c r="I900" s="4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7">
        <f>(Table1[[#This Row],[launched_at]]/86400)+25569+(-5/24)</f>
        <v>43815.041666666664</v>
      </c>
      <c r="O900" s="17">
        <f>(Table1[[#This Row],[deadline]]/86400)+25569+(-5/24)</f>
        <v>43821.041666666664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ht="31.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>Table1[[#This Row],[pledged]]/Table1[[#This Row],[goal]]*100</f>
        <v>407.09677419354841</v>
      </c>
      <c r="G901" t="s">
        <v>20</v>
      </c>
      <c r="H901">
        <v>123</v>
      </c>
      <c r="I901" s="4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7">
        <f>(Table1[[#This Row],[launched_at]]/86400)+25569+(-5/24)</f>
        <v>41554</v>
      </c>
      <c r="O901" s="17">
        <f>(Table1[[#This Row],[deadline]]/86400)+25569+(-5/24)</f>
        <v>41572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>Table1[[#This Row],[pledged]]/Table1[[#This Row],[goal]]*100</f>
        <v>2</v>
      </c>
      <c r="G902" t="s">
        <v>14</v>
      </c>
      <c r="H902">
        <v>1</v>
      </c>
      <c r="I902" s="4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7">
        <f>(Table1[[#This Row],[launched_at]]/86400)+25569+(-5/24)</f>
        <v>41901</v>
      </c>
      <c r="O902" s="17">
        <f>(Table1[[#This Row],[deadline]]/86400)+25569+(-5/24)</f>
        <v>41902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>Table1[[#This Row],[pledged]]/Table1[[#This Row],[goal]]*100</f>
        <v>156.17857142857144</v>
      </c>
      <c r="G903" t="s">
        <v>20</v>
      </c>
      <c r="H903">
        <v>159</v>
      </c>
      <c r="I903" s="4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7">
        <f>(Table1[[#This Row],[launched_at]]/86400)+25569+(-5/24)</f>
        <v>43297.999999999993</v>
      </c>
      <c r="O903" s="17">
        <f>(Table1[[#This Row],[deadline]]/86400)+25569+(-5/24)</f>
        <v>43330.999999999993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>Table1[[#This Row],[pledged]]/Table1[[#This Row],[goal]]*100</f>
        <v>252.42857142857144</v>
      </c>
      <c r="G904" t="s">
        <v>20</v>
      </c>
      <c r="H904">
        <v>110</v>
      </c>
      <c r="I904" s="4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7">
        <f>(Table1[[#This Row],[launched_at]]/86400)+25569+(-5/24)</f>
        <v>42399.041666666664</v>
      </c>
      <c r="O904" s="17">
        <f>(Table1[[#This Row],[deadline]]/86400)+25569+(-5/24)</f>
        <v>42441.041666666664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>Table1[[#This Row],[pledged]]/Table1[[#This Row],[goal]]*100</f>
        <v>1.729268292682927</v>
      </c>
      <c r="G905" t="s">
        <v>47</v>
      </c>
      <c r="H905">
        <v>14</v>
      </c>
      <c r="I905" s="4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7">
        <f>(Table1[[#This Row],[launched_at]]/86400)+25569+(-5/24)</f>
        <v>41034</v>
      </c>
      <c r="O905" s="17">
        <f>(Table1[[#This Row],[deadline]]/86400)+25569+(-5/24)</f>
        <v>41049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>Table1[[#This Row],[pledged]]/Table1[[#This Row],[goal]]*100</f>
        <v>12.230769230769232</v>
      </c>
      <c r="G906" t="s">
        <v>14</v>
      </c>
      <c r="H906">
        <v>16</v>
      </c>
      <c r="I906" s="4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7">
        <f>(Table1[[#This Row],[launched_at]]/86400)+25569+(-5/24)</f>
        <v>41186</v>
      </c>
      <c r="O906" s="17">
        <f>(Table1[[#This Row],[deadline]]/86400)+25569+(-5/24)</f>
        <v>41190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ht="31.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>Table1[[#This Row],[pledged]]/Table1[[#This Row],[goal]]*100</f>
        <v>163.98734177215189</v>
      </c>
      <c r="G907" t="s">
        <v>20</v>
      </c>
      <c r="H907">
        <v>236</v>
      </c>
      <c r="I907" s="4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7">
        <f>(Table1[[#This Row],[launched_at]]/86400)+25569+(-5/24)</f>
        <v>41536</v>
      </c>
      <c r="O907" s="17">
        <f>(Table1[[#This Row],[deadline]]/86400)+25569+(-5/24)</f>
        <v>41539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>Table1[[#This Row],[pledged]]/Table1[[#This Row],[goal]]*100</f>
        <v>162.98181818181817</v>
      </c>
      <c r="G908" t="s">
        <v>20</v>
      </c>
      <c r="H908">
        <v>191</v>
      </c>
      <c r="I908" s="4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7">
        <f>(Table1[[#This Row],[launched_at]]/86400)+25569+(-5/24)</f>
        <v>42867.999999999993</v>
      </c>
      <c r="O908" s="17">
        <f>(Table1[[#This Row],[deadline]]/86400)+25569+(-5/24)</f>
        <v>42903.999999999993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ht="31.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>Table1[[#This Row],[pledged]]/Table1[[#This Row],[goal]]*100</f>
        <v>20.252747252747252</v>
      </c>
      <c r="G909" t="s">
        <v>14</v>
      </c>
      <c r="H909">
        <v>41</v>
      </c>
      <c r="I909" s="4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7">
        <f>(Table1[[#This Row],[launched_at]]/86400)+25569+(-5/24)</f>
        <v>40660</v>
      </c>
      <c r="O909" s="17">
        <f>(Table1[[#This Row],[deadline]]/86400)+25569+(-5/24)</f>
        <v>40667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>Table1[[#This Row],[pledged]]/Table1[[#This Row],[goal]]*100</f>
        <v>319.24083769633506</v>
      </c>
      <c r="G910" t="s">
        <v>20</v>
      </c>
      <c r="H910">
        <v>3934</v>
      </c>
      <c r="I910" s="4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7">
        <f>(Table1[[#This Row],[launched_at]]/86400)+25569+(-5/24)</f>
        <v>41031</v>
      </c>
      <c r="O910" s="17">
        <f>(Table1[[#This Row],[deadline]]/86400)+25569+(-5/24)</f>
        <v>41042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ht="31.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>Table1[[#This Row],[pledged]]/Table1[[#This Row],[goal]]*100</f>
        <v>478.94444444444446</v>
      </c>
      <c r="G911" t="s">
        <v>20</v>
      </c>
      <c r="H911">
        <v>80</v>
      </c>
      <c r="I911" s="4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7">
        <f>(Table1[[#This Row],[launched_at]]/86400)+25569+(-5/24)</f>
        <v>43254.999999999993</v>
      </c>
      <c r="O911" s="17">
        <f>(Table1[[#This Row],[deadline]]/86400)+25569+(-5/24)</f>
        <v>43281.999999999993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ht="31.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>Table1[[#This Row],[pledged]]/Table1[[#This Row],[goal]]*100</f>
        <v>19.556634304207122</v>
      </c>
      <c r="G912" t="s">
        <v>74</v>
      </c>
      <c r="H912">
        <v>296</v>
      </c>
      <c r="I912" s="4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7">
        <f>(Table1[[#This Row],[launched_at]]/86400)+25569+(-5/24)</f>
        <v>42026.041666666664</v>
      </c>
      <c r="O912" s="17">
        <f>(Table1[[#This Row],[deadline]]/86400)+25569+(-5/24)</f>
        <v>42027.041666666664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ht="31.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>Table1[[#This Row],[pledged]]/Table1[[#This Row],[goal]]*100</f>
        <v>198.94827586206895</v>
      </c>
      <c r="G913" t="s">
        <v>20</v>
      </c>
      <c r="H913">
        <v>462</v>
      </c>
      <c r="I913" s="4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7">
        <f>(Table1[[#This Row],[launched_at]]/86400)+25569+(-5/24)</f>
        <v>43716.999999999993</v>
      </c>
      <c r="O913" s="17">
        <f>(Table1[[#This Row],[deadline]]/86400)+25569+(-5/24)</f>
        <v>43718.999999999993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ht="31.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>Table1[[#This Row],[pledged]]/Table1[[#This Row],[goal]]*100</f>
        <v>795</v>
      </c>
      <c r="G914" t="s">
        <v>20</v>
      </c>
      <c r="H914">
        <v>179</v>
      </c>
      <c r="I914" s="4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7">
        <f>(Table1[[#This Row],[launched_at]]/86400)+25569+(-5/24)</f>
        <v>41157</v>
      </c>
      <c r="O914" s="17">
        <f>(Table1[[#This Row],[deadline]]/86400)+25569+(-5/24)</f>
        <v>41170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ht="31.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>Table1[[#This Row],[pledged]]/Table1[[#This Row],[goal]]*100</f>
        <v>50.621082621082621</v>
      </c>
      <c r="G915" t="s">
        <v>14</v>
      </c>
      <c r="H915">
        <v>523</v>
      </c>
      <c r="I915" s="4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7">
        <f>(Table1[[#This Row],[launched_at]]/86400)+25569+(-5/24)</f>
        <v>43596.999999999993</v>
      </c>
      <c r="O915" s="17">
        <f>(Table1[[#This Row],[deadline]]/86400)+25569+(-5/24)</f>
        <v>43609.999999999993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ht="31.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>Table1[[#This Row],[pledged]]/Table1[[#This Row],[goal]]*100</f>
        <v>57.4375</v>
      </c>
      <c r="G916" t="s">
        <v>14</v>
      </c>
      <c r="H916">
        <v>141</v>
      </c>
      <c r="I916" s="4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7">
        <f>(Table1[[#This Row],[launched_at]]/86400)+25569+(-5/24)</f>
        <v>41490</v>
      </c>
      <c r="O916" s="17">
        <f>(Table1[[#This Row],[deadline]]/86400)+25569+(-5/24)</f>
        <v>41502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31.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>Table1[[#This Row],[pledged]]/Table1[[#This Row],[goal]]*100</f>
        <v>155.62827640984909</v>
      </c>
      <c r="G917" t="s">
        <v>20</v>
      </c>
      <c r="H917">
        <v>1866</v>
      </c>
      <c r="I917" s="4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7">
        <f>(Table1[[#This Row],[launched_at]]/86400)+25569+(-5/24)</f>
        <v>42975.999999999993</v>
      </c>
      <c r="O917" s="17">
        <f>(Table1[[#This Row],[deadline]]/86400)+25569+(-5/24)</f>
        <v>42984.999999999993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>Table1[[#This Row],[pledged]]/Table1[[#This Row],[goal]]*100</f>
        <v>36.297297297297298</v>
      </c>
      <c r="G918" t="s">
        <v>14</v>
      </c>
      <c r="H918">
        <v>52</v>
      </c>
      <c r="I918" s="4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7">
        <f>(Table1[[#This Row],[launched_at]]/86400)+25569+(-5/24)</f>
        <v>41991.041666666664</v>
      </c>
      <c r="O918" s="17">
        <f>(Table1[[#This Row],[deadline]]/86400)+25569+(-5/24)</f>
        <v>42000.041666666664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>Table1[[#This Row],[pledged]]/Table1[[#This Row],[goal]]*100</f>
        <v>58.25</v>
      </c>
      <c r="G919" t="s">
        <v>47</v>
      </c>
      <c r="H919">
        <v>27</v>
      </c>
      <c r="I919" s="4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7">
        <f>(Table1[[#This Row],[launched_at]]/86400)+25569+(-5/24)</f>
        <v>40722</v>
      </c>
      <c r="O919" s="17">
        <f>(Table1[[#This Row],[deadline]]/86400)+25569+(-5/24)</f>
        <v>40746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>Table1[[#This Row],[pledged]]/Table1[[#This Row],[goal]]*100</f>
        <v>237.39473684210526</v>
      </c>
      <c r="G920" t="s">
        <v>20</v>
      </c>
      <c r="H920">
        <v>156</v>
      </c>
      <c r="I920" s="4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7">
        <f>(Table1[[#This Row],[launched_at]]/86400)+25569+(-5/24)</f>
        <v>41117</v>
      </c>
      <c r="O920" s="17">
        <f>(Table1[[#This Row],[deadline]]/86400)+25569+(-5/24)</f>
        <v>41128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>Table1[[#This Row],[pledged]]/Table1[[#This Row],[goal]]*100</f>
        <v>58.75</v>
      </c>
      <c r="G921" t="s">
        <v>14</v>
      </c>
      <c r="H921">
        <v>225</v>
      </c>
      <c r="I921" s="4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7">
        <f>(Table1[[#This Row],[launched_at]]/86400)+25569+(-5/24)</f>
        <v>43021.999999999993</v>
      </c>
      <c r="O921" s="17">
        <f>(Table1[[#This Row],[deadline]]/86400)+25569+(-5/24)</f>
        <v>43054.041666666664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>Table1[[#This Row],[pledged]]/Table1[[#This Row],[goal]]*100</f>
        <v>182.56603773584905</v>
      </c>
      <c r="G922" t="s">
        <v>20</v>
      </c>
      <c r="H922">
        <v>255</v>
      </c>
      <c r="I922" s="4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7">
        <f>(Table1[[#This Row],[launched_at]]/86400)+25569+(-5/24)</f>
        <v>43503.041666666664</v>
      </c>
      <c r="O922" s="17">
        <f>(Table1[[#This Row],[deadline]]/86400)+25569+(-5/24)</f>
        <v>43523.041666666664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ht="31.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>Table1[[#This Row],[pledged]]/Table1[[#This Row],[goal]]*100</f>
        <v>0.75436408977556113</v>
      </c>
      <c r="G923" t="s">
        <v>14</v>
      </c>
      <c r="H923">
        <v>38</v>
      </c>
      <c r="I923" s="4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7">
        <f>(Table1[[#This Row],[launched_at]]/86400)+25569+(-5/24)</f>
        <v>40951.041666666664</v>
      </c>
      <c r="O923" s="17">
        <f>(Table1[[#This Row],[deadline]]/86400)+25569+(-5/24)</f>
        <v>40965.041666666664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>Table1[[#This Row],[pledged]]/Table1[[#This Row],[goal]]*100</f>
        <v>175.95330739299609</v>
      </c>
      <c r="G924" t="s">
        <v>20</v>
      </c>
      <c r="H924">
        <v>2261</v>
      </c>
      <c r="I924" s="4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7">
        <f>(Table1[[#This Row],[launched_at]]/86400)+25569+(-5/24)</f>
        <v>43443.041666666664</v>
      </c>
      <c r="O924" s="17">
        <f>(Table1[[#This Row],[deadline]]/86400)+25569+(-5/24)</f>
        <v>43452.041666666664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>Table1[[#This Row],[pledged]]/Table1[[#This Row],[goal]]*100</f>
        <v>237.88235294117646</v>
      </c>
      <c r="G925" t="s">
        <v>20</v>
      </c>
      <c r="H925">
        <v>40</v>
      </c>
      <c r="I925" s="4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7">
        <f>(Table1[[#This Row],[launched_at]]/86400)+25569+(-5/24)</f>
        <v>40373</v>
      </c>
      <c r="O925" s="17">
        <f>(Table1[[#This Row],[deadline]]/86400)+25569+(-5/24)</f>
        <v>40374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ht="31.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>Table1[[#This Row],[pledged]]/Table1[[#This Row],[goal]]*100</f>
        <v>488.05076142131981</v>
      </c>
      <c r="G926" t="s">
        <v>20</v>
      </c>
      <c r="H926">
        <v>2289</v>
      </c>
      <c r="I926" s="4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7">
        <f>(Table1[[#This Row],[launched_at]]/86400)+25569+(-5/24)</f>
        <v>43768.999999999993</v>
      </c>
      <c r="O926" s="17">
        <f>(Table1[[#This Row],[deadline]]/86400)+25569+(-5/24)</f>
        <v>43780.041666666664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>Table1[[#This Row],[pledged]]/Table1[[#This Row],[goal]]*100</f>
        <v>224.06666666666669</v>
      </c>
      <c r="G927" t="s">
        <v>20</v>
      </c>
      <c r="H927">
        <v>65</v>
      </c>
      <c r="I927" s="4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7">
        <f>(Table1[[#This Row],[launched_at]]/86400)+25569+(-5/24)</f>
        <v>42999.999999999993</v>
      </c>
      <c r="O927" s="17">
        <f>(Table1[[#This Row],[deadline]]/86400)+25569+(-5/24)</f>
        <v>43011.999999999993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>Table1[[#This Row],[pledged]]/Table1[[#This Row],[goal]]*100</f>
        <v>18.126436781609197</v>
      </c>
      <c r="G928" t="s">
        <v>14</v>
      </c>
      <c r="H928">
        <v>15</v>
      </c>
      <c r="I928" s="4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7">
        <f>(Table1[[#This Row],[launched_at]]/86400)+25569+(-5/24)</f>
        <v>42501.999999999993</v>
      </c>
      <c r="O928" s="17">
        <f>(Table1[[#This Row],[deadline]]/86400)+25569+(-5/24)</f>
        <v>42505.999999999993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>Table1[[#This Row],[pledged]]/Table1[[#This Row],[goal]]*100</f>
        <v>45.847222222222221</v>
      </c>
      <c r="G929" t="s">
        <v>14</v>
      </c>
      <c r="H929">
        <v>37</v>
      </c>
      <c r="I929" s="4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7">
        <f>(Table1[[#This Row],[launched_at]]/86400)+25569+(-5/24)</f>
        <v>41102</v>
      </c>
      <c r="O929" s="17">
        <f>(Table1[[#This Row],[deadline]]/86400)+25569+(-5/24)</f>
        <v>41131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ht="31.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>Table1[[#This Row],[pledged]]/Table1[[#This Row],[goal]]*100</f>
        <v>117.31541218637993</v>
      </c>
      <c r="G930" t="s">
        <v>20</v>
      </c>
      <c r="H930">
        <v>3777</v>
      </c>
      <c r="I930" s="4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7">
        <f>(Table1[[#This Row],[launched_at]]/86400)+25569+(-5/24)</f>
        <v>41637.041666666664</v>
      </c>
      <c r="O930" s="17">
        <f>(Table1[[#This Row],[deadline]]/86400)+25569+(-5/24)</f>
        <v>41646.041666666664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>Table1[[#This Row],[pledged]]/Table1[[#This Row],[goal]]*100</f>
        <v>217.30909090909088</v>
      </c>
      <c r="G931" t="s">
        <v>20</v>
      </c>
      <c r="H931">
        <v>184</v>
      </c>
      <c r="I931" s="4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7">
        <f>(Table1[[#This Row],[launched_at]]/86400)+25569+(-5/24)</f>
        <v>42857.999999999993</v>
      </c>
      <c r="O931" s="17">
        <f>(Table1[[#This Row],[deadline]]/86400)+25569+(-5/24)</f>
        <v>42871.999999999993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ht="31.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>Table1[[#This Row],[pledged]]/Table1[[#This Row],[goal]]*100</f>
        <v>112.28571428571428</v>
      </c>
      <c r="G932" t="s">
        <v>20</v>
      </c>
      <c r="H932">
        <v>85</v>
      </c>
      <c r="I932" s="4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7">
        <f>(Table1[[#This Row],[launched_at]]/86400)+25569+(-5/24)</f>
        <v>42060.041666666664</v>
      </c>
      <c r="O932" s="17">
        <f>(Table1[[#This Row],[deadline]]/86400)+25569+(-5/24)</f>
        <v>42067.041666666664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ht="31.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>Table1[[#This Row],[pledged]]/Table1[[#This Row],[goal]]*100</f>
        <v>72.51898734177216</v>
      </c>
      <c r="G933" t="s">
        <v>14</v>
      </c>
      <c r="H933">
        <v>112</v>
      </c>
      <c r="I933" s="4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7">
        <f>(Table1[[#This Row],[launched_at]]/86400)+25569+(-5/24)</f>
        <v>41818</v>
      </c>
      <c r="O933" s="17">
        <f>(Table1[[#This Row],[deadline]]/86400)+25569+(-5/24)</f>
        <v>41820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ht="31.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>Table1[[#This Row],[pledged]]/Table1[[#This Row],[goal]]*100</f>
        <v>212.30434782608697</v>
      </c>
      <c r="G934" t="s">
        <v>20</v>
      </c>
      <c r="H934">
        <v>144</v>
      </c>
      <c r="I934" s="4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7">
        <f>(Table1[[#This Row],[launched_at]]/86400)+25569+(-5/24)</f>
        <v>41709</v>
      </c>
      <c r="O934" s="17">
        <f>(Table1[[#This Row],[deadline]]/86400)+25569+(-5/24)</f>
        <v>41712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>Table1[[#This Row],[pledged]]/Table1[[#This Row],[goal]]*100</f>
        <v>239.74657534246577</v>
      </c>
      <c r="G935" t="s">
        <v>20</v>
      </c>
      <c r="H935">
        <v>1902</v>
      </c>
      <c r="I935" s="4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7">
        <f>(Table1[[#This Row],[launched_at]]/86400)+25569+(-5/24)</f>
        <v>41372</v>
      </c>
      <c r="O935" s="17">
        <f>(Table1[[#This Row],[deadline]]/86400)+25569+(-5/24)</f>
        <v>41385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>Table1[[#This Row],[pledged]]/Table1[[#This Row],[goal]]*100</f>
        <v>181.93548387096774</v>
      </c>
      <c r="G936" t="s">
        <v>20</v>
      </c>
      <c r="H936">
        <v>105</v>
      </c>
      <c r="I936" s="4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7">
        <f>(Table1[[#This Row],[launched_at]]/86400)+25569+(-5/24)</f>
        <v>42422.041666666664</v>
      </c>
      <c r="O936" s="17">
        <f>(Table1[[#This Row],[deadline]]/86400)+25569+(-5/24)</f>
        <v>42428.041666666664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>Table1[[#This Row],[pledged]]/Table1[[#This Row],[goal]]*100</f>
        <v>164.13114754098362</v>
      </c>
      <c r="G937" t="s">
        <v>20</v>
      </c>
      <c r="H937">
        <v>132</v>
      </c>
      <c r="I937" s="4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7">
        <f>(Table1[[#This Row],[launched_at]]/86400)+25569+(-5/24)</f>
        <v>42208.999999999993</v>
      </c>
      <c r="O937" s="17">
        <f>(Table1[[#This Row],[deadline]]/86400)+25569+(-5/24)</f>
        <v>42215.999999999993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ht="31.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>Table1[[#This Row],[pledged]]/Table1[[#This Row],[goal]]*100</f>
        <v>1.6375968992248062</v>
      </c>
      <c r="G938" t="s">
        <v>14</v>
      </c>
      <c r="H938">
        <v>21</v>
      </c>
      <c r="I938" s="4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7">
        <f>(Table1[[#This Row],[launched_at]]/86400)+25569+(-5/24)</f>
        <v>43667.999999999993</v>
      </c>
      <c r="O938" s="17">
        <f>(Table1[[#This Row],[deadline]]/86400)+25569+(-5/24)</f>
        <v>43670.999999999993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>Table1[[#This Row],[pledged]]/Table1[[#This Row],[goal]]*100</f>
        <v>49.64385964912281</v>
      </c>
      <c r="G939" t="s">
        <v>74</v>
      </c>
      <c r="H939">
        <v>976</v>
      </c>
      <c r="I939" s="4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7">
        <f>(Table1[[#This Row],[launched_at]]/86400)+25569+(-5/24)</f>
        <v>42334.041666666664</v>
      </c>
      <c r="O939" s="17">
        <f>(Table1[[#This Row],[deadline]]/86400)+25569+(-5/24)</f>
        <v>42343.041666666664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>Table1[[#This Row],[pledged]]/Table1[[#This Row],[goal]]*100</f>
        <v>109.70652173913042</v>
      </c>
      <c r="G940" t="s">
        <v>20</v>
      </c>
      <c r="H940">
        <v>96</v>
      </c>
      <c r="I940" s="4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7">
        <f>(Table1[[#This Row],[launched_at]]/86400)+25569+(-5/24)</f>
        <v>43262.999999999993</v>
      </c>
      <c r="O940" s="17">
        <f>(Table1[[#This Row],[deadline]]/86400)+25569+(-5/24)</f>
        <v>43298.999999999993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>Table1[[#This Row],[pledged]]/Table1[[#This Row],[goal]]*100</f>
        <v>49.217948717948715</v>
      </c>
      <c r="G941" t="s">
        <v>14</v>
      </c>
      <c r="H941">
        <v>67</v>
      </c>
      <c r="I941" s="4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7">
        <f>(Table1[[#This Row],[launched_at]]/86400)+25569+(-5/24)</f>
        <v>40670</v>
      </c>
      <c r="O941" s="17">
        <f>(Table1[[#This Row],[deadline]]/86400)+25569+(-5/24)</f>
        <v>40687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>Table1[[#This Row],[pledged]]/Table1[[#This Row],[goal]]*100</f>
        <v>62.232323232323225</v>
      </c>
      <c r="G942" t="s">
        <v>47</v>
      </c>
      <c r="H942">
        <v>66</v>
      </c>
      <c r="I942" s="4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7">
        <f>(Table1[[#This Row],[launched_at]]/86400)+25569+(-5/24)</f>
        <v>41244.041666666664</v>
      </c>
      <c r="O942" s="17">
        <f>(Table1[[#This Row],[deadline]]/86400)+25569+(-5/24)</f>
        <v>41266.041666666664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ht="31.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>Table1[[#This Row],[pledged]]/Table1[[#This Row],[goal]]*100</f>
        <v>13.05813953488372</v>
      </c>
      <c r="G943" t="s">
        <v>14</v>
      </c>
      <c r="H943">
        <v>78</v>
      </c>
      <c r="I943" s="4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7">
        <f>(Table1[[#This Row],[launched_at]]/86400)+25569+(-5/24)</f>
        <v>40552.041666666664</v>
      </c>
      <c r="O943" s="17">
        <f>(Table1[[#This Row],[deadline]]/86400)+25569+(-5/24)</f>
        <v>40587.041666666664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>Table1[[#This Row],[pledged]]/Table1[[#This Row],[goal]]*100</f>
        <v>64.635416666666671</v>
      </c>
      <c r="G944" t="s">
        <v>14</v>
      </c>
      <c r="H944">
        <v>67</v>
      </c>
      <c r="I944" s="4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7">
        <f>(Table1[[#This Row],[launched_at]]/86400)+25569+(-5/24)</f>
        <v>40568.041666666664</v>
      </c>
      <c r="O944" s="17">
        <f>(Table1[[#This Row],[deadline]]/86400)+25569+(-5/24)</f>
        <v>40571.041666666664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ht="31.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>Table1[[#This Row],[pledged]]/Table1[[#This Row],[goal]]*100</f>
        <v>159.58666666666667</v>
      </c>
      <c r="G945" t="s">
        <v>20</v>
      </c>
      <c r="H945">
        <v>114</v>
      </c>
      <c r="I945" s="4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7">
        <f>(Table1[[#This Row],[launched_at]]/86400)+25569+(-5/24)</f>
        <v>41906</v>
      </c>
      <c r="O945" s="17">
        <f>(Table1[[#This Row],[deadline]]/86400)+25569+(-5/24)</f>
        <v>41941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ht="31.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>Table1[[#This Row],[pledged]]/Table1[[#This Row],[goal]]*100</f>
        <v>81.42</v>
      </c>
      <c r="G946" t="s">
        <v>14</v>
      </c>
      <c r="H946">
        <v>263</v>
      </c>
      <c r="I946" s="4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7">
        <f>(Table1[[#This Row],[launched_at]]/86400)+25569+(-5/24)</f>
        <v>42776.041666666664</v>
      </c>
      <c r="O946" s="17">
        <f>(Table1[[#This Row],[deadline]]/86400)+25569+(-5/24)</f>
        <v>42795.041666666664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ht="31.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>Table1[[#This Row],[pledged]]/Table1[[#This Row],[goal]]*100</f>
        <v>32.444767441860463</v>
      </c>
      <c r="G947" t="s">
        <v>14</v>
      </c>
      <c r="H947">
        <v>1691</v>
      </c>
      <c r="I947" s="4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7">
        <f>(Table1[[#This Row],[launched_at]]/86400)+25569+(-5/24)</f>
        <v>41004</v>
      </c>
      <c r="O947" s="17">
        <f>(Table1[[#This Row],[deadline]]/86400)+25569+(-5/24)</f>
        <v>41019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>Table1[[#This Row],[pledged]]/Table1[[#This Row],[goal]]*100</f>
        <v>9.9141184124918666</v>
      </c>
      <c r="G948" t="s">
        <v>14</v>
      </c>
      <c r="H948">
        <v>181</v>
      </c>
      <c r="I948" s="4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7">
        <f>(Table1[[#This Row],[launched_at]]/86400)+25569+(-5/24)</f>
        <v>40710</v>
      </c>
      <c r="O948" s="17">
        <f>(Table1[[#This Row],[deadline]]/86400)+25569+(-5/24)</f>
        <v>40712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ht="31.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>Table1[[#This Row],[pledged]]/Table1[[#This Row],[goal]]*100</f>
        <v>26.694444444444443</v>
      </c>
      <c r="G949" t="s">
        <v>14</v>
      </c>
      <c r="H949">
        <v>13</v>
      </c>
      <c r="I949" s="4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7">
        <f>(Table1[[#This Row],[launched_at]]/86400)+25569+(-5/24)</f>
        <v>41908</v>
      </c>
      <c r="O949" s="17">
        <f>(Table1[[#This Row],[deadline]]/86400)+25569+(-5/24)</f>
        <v>41915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>Table1[[#This Row],[pledged]]/Table1[[#This Row],[goal]]*100</f>
        <v>62.957446808510639</v>
      </c>
      <c r="G950" t="s">
        <v>74</v>
      </c>
      <c r="H950">
        <v>160</v>
      </c>
      <c r="I950" s="4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7">
        <f>(Table1[[#This Row],[launched_at]]/86400)+25569+(-5/24)</f>
        <v>41985.041666666664</v>
      </c>
      <c r="O950" s="17">
        <f>(Table1[[#This Row],[deadline]]/86400)+25569+(-5/24)</f>
        <v>41995.041666666664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>Table1[[#This Row],[pledged]]/Table1[[#This Row],[goal]]*100</f>
        <v>161.35593220338984</v>
      </c>
      <c r="G951" t="s">
        <v>20</v>
      </c>
      <c r="H951">
        <v>203</v>
      </c>
      <c r="I951" s="4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7">
        <f>(Table1[[#This Row],[launched_at]]/86400)+25569+(-5/24)</f>
        <v>42111.999999999993</v>
      </c>
      <c r="O951" s="17">
        <f>(Table1[[#This Row],[deadline]]/86400)+25569+(-5/24)</f>
        <v>42130.999999999993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ht="31.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>Table1[[#This Row],[pledged]]/Table1[[#This Row],[goal]]*100</f>
        <v>5</v>
      </c>
      <c r="G952" t="s">
        <v>14</v>
      </c>
      <c r="H952">
        <v>1</v>
      </c>
      <c r="I952" s="4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7">
        <f>(Table1[[#This Row],[launched_at]]/86400)+25569+(-5/24)</f>
        <v>43570.999999999993</v>
      </c>
      <c r="O952" s="17">
        <f>(Table1[[#This Row],[deadline]]/86400)+25569+(-5/24)</f>
        <v>43575.999999999993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>Table1[[#This Row],[pledged]]/Table1[[#This Row],[goal]]*100</f>
        <v>1096.9379310344827</v>
      </c>
      <c r="G953" t="s">
        <v>20</v>
      </c>
      <c r="H953">
        <v>1559</v>
      </c>
      <c r="I953" s="4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7">
        <f>(Table1[[#This Row],[launched_at]]/86400)+25569+(-5/24)</f>
        <v>42730.041666666664</v>
      </c>
      <c r="O953" s="17">
        <f>(Table1[[#This Row],[deadline]]/86400)+25569+(-5/24)</f>
        <v>42731.041666666664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>Table1[[#This Row],[pledged]]/Table1[[#This Row],[goal]]*100</f>
        <v>70.094158075601371</v>
      </c>
      <c r="G954" t="s">
        <v>74</v>
      </c>
      <c r="H954">
        <v>2266</v>
      </c>
      <c r="I954" s="4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7">
        <f>(Table1[[#This Row],[launched_at]]/86400)+25569+(-5/24)</f>
        <v>42590.999999999993</v>
      </c>
      <c r="O954" s="17">
        <f>(Table1[[#This Row],[deadline]]/86400)+25569+(-5/24)</f>
        <v>42604.999999999993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>Table1[[#This Row],[pledged]]/Table1[[#This Row],[goal]]*100</f>
        <v>60</v>
      </c>
      <c r="G955" t="s">
        <v>14</v>
      </c>
      <c r="H955">
        <v>21</v>
      </c>
      <c r="I955" s="4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7">
        <f>(Table1[[#This Row],[launched_at]]/86400)+25569+(-5/24)</f>
        <v>42358.041666666664</v>
      </c>
      <c r="O955" s="17">
        <f>(Table1[[#This Row],[deadline]]/86400)+25569+(-5/24)</f>
        <v>42394.041666666664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ht="31.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>Table1[[#This Row],[pledged]]/Table1[[#This Row],[goal]]*100</f>
        <v>367.0985915492958</v>
      </c>
      <c r="G956" t="s">
        <v>20</v>
      </c>
      <c r="H956">
        <v>1548</v>
      </c>
      <c r="I956" s="4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7">
        <f>(Table1[[#This Row],[launched_at]]/86400)+25569+(-5/24)</f>
        <v>41174</v>
      </c>
      <c r="O956" s="17">
        <f>(Table1[[#This Row],[deadline]]/86400)+25569+(-5/24)</f>
        <v>41198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>Table1[[#This Row],[pledged]]/Table1[[#This Row],[goal]]*100</f>
        <v>1109</v>
      </c>
      <c r="G957" t="s">
        <v>20</v>
      </c>
      <c r="H957">
        <v>80</v>
      </c>
      <c r="I957" s="4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7">
        <f>(Table1[[#This Row],[launched_at]]/86400)+25569+(-5/24)</f>
        <v>41238.041666666664</v>
      </c>
      <c r="O957" s="17">
        <f>(Table1[[#This Row],[deadline]]/86400)+25569+(-5/24)</f>
        <v>41240.041666666664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ht="31.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>Table1[[#This Row],[pledged]]/Table1[[#This Row],[goal]]*100</f>
        <v>19.028784648187631</v>
      </c>
      <c r="G958" t="s">
        <v>14</v>
      </c>
      <c r="H958">
        <v>830</v>
      </c>
      <c r="I958" s="4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7">
        <f>(Table1[[#This Row],[launched_at]]/86400)+25569+(-5/24)</f>
        <v>42360.041666666664</v>
      </c>
      <c r="O958" s="17">
        <f>(Table1[[#This Row],[deadline]]/86400)+25569+(-5/24)</f>
        <v>42364.041666666664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ht="31.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>Table1[[#This Row],[pledged]]/Table1[[#This Row],[goal]]*100</f>
        <v>126.87755102040816</v>
      </c>
      <c r="G959" t="s">
        <v>20</v>
      </c>
      <c r="H959">
        <v>131</v>
      </c>
      <c r="I959" s="4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7">
        <f>(Table1[[#This Row],[launched_at]]/86400)+25569+(-5/24)</f>
        <v>40955.041666666664</v>
      </c>
      <c r="O959" s="17">
        <f>(Table1[[#This Row],[deadline]]/86400)+25569+(-5/24)</f>
        <v>40958.041666666664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>Table1[[#This Row],[pledged]]/Table1[[#This Row],[goal]]*100</f>
        <v>734.63636363636363</v>
      </c>
      <c r="G960" t="s">
        <v>20</v>
      </c>
      <c r="H960">
        <v>112</v>
      </c>
      <c r="I960" s="4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7">
        <f>(Table1[[#This Row],[launched_at]]/86400)+25569+(-5/24)</f>
        <v>40350</v>
      </c>
      <c r="O960" s="17">
        <f>(Table1[[#This Row],[deadline]]/86400)+25569+(-5/24)</f>
        <v>40372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>Table1[[#This Row],[pledged]]/Table1[[#This Row],[goal]]*100</f>
        <v>4.5731034482758623</v>
      </c>
      <c r="G961" t="s">
        <v>14</v>
      </c>
      <c r="H961">
        <v>130</v>
      </c>
      <c r="I961" s="4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7">
        <f>(Table1[[#This Row],[launched_at]]/86400)+25569+(-5/24)</f>
        <v>40357</v>
      </c>
      <c r="O961" s="17">
        <f>(Table1[[#This Row],[deadline]]/86400)+25569+(-5/24)</f>
        <v>40385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ht="31.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>Table1[[#This Row],[pledged]]/Table1[[#This Row],[goal]]*100</f>
        <v>85.054545454545448</v>
      </c>
      <c r="G962" t="s">
        <v>14</v>
      </c>
      <c r="H962">
        <v>55</v>
      </c>
      <c r="I962" s="4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7">
        <f>(Table1[[#This Row],[launched_at]]/86400)+25569+(-5/24)</f>
        <v>42408.041666666664</v>
      </c>
      <c r="O962" s="17">
        <f>(Table1[[#This Row],[deadline]]/86400)+25569+(-5/24)</f>
        <v>42444.999999999993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1.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>Table1[[#This Row],[pledged]]/Table1[[#This Row],[goal]]*100</f>
        <v>119.29824561403508</v>
      </c>
      <c r="G963" t="s">
        <v>20</v>
      </c>
      <c r="H963">
        <v>155</v>
      </c>
      <c r="I963" s="4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7">
        <f>(Table1[[#This Row],[launched_at]]/86400)+25569+(-5/24)</f>
        <v>40591.041666666664</v>
      </c>
      <c r="O963" s="17">
        <f>(Table1[[#This Row],[deadline]]/86400)+25569+(-5/24)</f>
        <v>40595.041666666664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>Table1[[#This Row],[pledged]]/Table1[[#This Row],[goal]]*100</f>
        <v>296.02777777777777</v>
      </c>
      <c r="G964" t="s">
        <v>20</v>
      </c>
      <c r="H964">
        <v>266</v>
      </c>
      <c r="I964" s="4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7">
        <f>(Table1[[#This Row],[launched_at]]/86400)+25569+(-5/24)</f>
        <v>41592.041666666664</v>
      </c>
      <c r="O964" s="17">
        <f>(Table1[[#This Row],[deadline]]/86400)+25569+(-5/24)</f>
        <v>41613.041666666664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>Table1[[#This Row],[pledged]]/Table1[[#This Row],[goal]]*100</f>
        <v>84.694915254237287</v>
      </c>
      <c r="G965" t="s">
        <v>14</v>
      </c>
      <c r="H965">
        <v>114</v>
      </c>
      <c r="I965" s="4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7">
        <f>(Table1[[#This Row],[launched_at]]/86400)+25569+(-5/24)</f>
        <v>40607.041666666664</v>
      </c>
      <c r="O965" s="17">
        <f>(Table1[[#This Row],[deadline]]/86400)+25569+(-5/24)</f>
        <v>40613.041666666664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ht="31.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>Table1[[#This Row],[pledged]]/Table1[[#This Row],[goal]]*100</f>
        <v>355.7837837837838</v>
      </c>
      <c r="G966" t="s">
        <v>20</v>
      </c>
      <c r="H966">
        <v>155</v>
      </c>
      <c r="I966" s="4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7">
        <f>(Table1[[#This Row],[launched_at]]/86400)+25569+(-5/24)</f>
        <v>42134.999999999993</v>
      </c>
      <c r="O966" s="17">
        <f>(Table1[[#This Row],[deadline]]/86400)+25569+(-5/24)</f>
        <v>42139.999999999993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>Table1[[#This Row],[pledged]]/Table1[[#This Row],[goal]]*100</f>
        <v>386.40909090909093</v>
      </c>
      <c r="G967" t="s">
        <v>20</v>
      </c>
      <c r="H967">
        <v>207</v>
      </c>
      <c r="I967" s="4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7">
        <f>(Table1[[#This Row],[launched_at]]/86400)+25569+(-5/24)</f>
        <v>40203.041666666664</v>
      </c>
      <c r="O967" s="17">
        <f>(Table1[[#This Row],[deadline]]/86400)+25569+(-5/24)</f>
        <v>40243.041666666664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ht="31.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>Table1[[#This Row],[pledged]]/Table1[[#This Row],[goal]]*100</f>
        <v>792.23529411764707</v>
      </c>
      <c r="G968" t="s">
        <v>20</v>
      </c>
      <c r="H968">
        <v>245</v>
      </c>
      <c r="I968" s="4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7">
        <f>(Table1[[#This Row],[launched_at]]/86400)+25569+(-5/24)</f>
        <v>42900.999999999993</v>
      </c>
      <c r="O968" s="17">
        <f>(Table1[[#This Row],[deadline]]/86400)+25569+(-5/24)</f>
        <v>42902.999999999993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31.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>Table1[[#This Row],[pledged]]/Table1[[#This Row],[goal]]*100</f>
        <v>137.03393665158373</v>
      </c>
      <c r="G969" t="s">
        <v>20</v>
      </c>
      <c r="H969">
        <v>1573</v>
      </c>
      <c r="I969" s="4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7">
        <f>(Table1[[#This Row],[launched_at]]/86400)+25569+(-5/24)</f>
        <v>41005</v>
      </c>
      <c r="O969" s="17">
        <f>(Table1[[#This Row],[deadline]]/86400)+25569+(-5/24)</f>
        <v>41042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47.2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>Table1[[#This Row],[pledged]]/Table1[[#This Row],[goal]]*100</f>
        <v>338.20833333333337</v>
      </c>
      <c r="G970" t="s">
        <v>20</v>
      </c>
      <c r="H970">
        <v>114</v>
      </c>
      <c r="I970" s="4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7">
        <f>(Table1[[#This Row],[launched_at]]/86400)+25569+(-5/24)</f>
        <v>40544.041666666664</v>
      </c>
      <c r="O970" s="17">
        <f>(Table1[[#This Row],[deadline]]/86400)+25569+(-5/24)</f>
        <v>40559.041666666664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>Table1[[#This Row],[pledged]]/Table1[[#This Row],[goal]]*100</f>
        <v>108.22784810126582</v>
      </c>
      <c r="G971" t="s">
        <v>20</v>
      </c>
      <c r="H971">
        <v>93</v>
      </c>
      <c r="I971" s="4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7">
        <f>(Table1[[#This Row],[launched_at]]/86400)+25569+(-5/24)</f>
        <v>43821.041666666664</v>
      </c>
      <c r="O971" s="17">
        <f>(Table1[[#This Row],[deadline]]/86400)+25569+(-5/24)</f>
        <v>43828.041666666664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>Table1[[#This Row],[pledged]]/Table1[[#This Row],[goal]]*100</f>
        <v>60.757639620653315</v>
      </c>
      <c r="G972" t="s">
        <v>14</v>
      </c>
      <c r="H972">
        <v>594</v>
      </c>
      <c r="I972" s="4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7">
        <f>(Table1[[#This Row],[launched_at]]/86400)+25569+(-5/24)</f>
        <v>40672</v>
      </c>
      <c r="O972" s="17">
        <f>(Table1[[#This Row],[deadline]]/86400)+25569+(-5/24)</f>
        <v>40673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>Table1[[#This Row],[pledged]]/Table1[[#This Row],[goal]]*100</f>
        <v>27.725490196078432</v>
      </c>
      <c r="G973" t="s">
        <v>14</v>
      </c>
      <c r="H973">
        <v>24</v>
      </c>
      <c r="I973" s="4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7">
        <f>(Table1[[#This Row],[launched_at]]/86400)+25569+(-5/24)</f>
        <v>41555</v>
      </c>
      <c r="O973" s="17">
        <f>(Table1[[#This Row],[deadline]]/86400)+25569+(-5/24)</f>
        <v>41561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>Table1[[#This Row],[pledged]]/Table1[[#This Row],[goal]]*100</f>
        <v>228.3934426229508</v>
      </c>
      <c r="G974" t="s">
        <v>20</v>
      </c>
      <c r="H974">
        <v>1681</v>
      </c>
      <c r="I974" s="4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7">
        <f>(Table1[[#This Row],[launched_at]]/86400)+25569+(-5/24)</f>
        <v>41792</v>
      </c>
      <c r="O974" s="17">
        <f>(Table1[[#This Row],[deadline]]/86400)+25569+(-5/24)</f>
        <v>41801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ht="31.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>Table1[[#This Row],[pledged]]/Table1[[#This Row],[goal]]*100</f>
        <v>21.615194054500414</v>
      </c>
      <c r="G975" t="s">
        <v>14</v>
      </c>
      <c r="H975">
        <v>252</v>
      </c>
      <c r="I975" s="4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7">
        <f>(Table1[[#This Row],[launched_at]]/86400)+25569+(-5/24)</f>
        <v>40522.041666666664</v>
      </c>
      <c r="O975" s="17">
        <f>(Table1[[#This Row],[deadline]]/86400)+25569+(-5/24)</f>
        <v>40524.041666666664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ht="31.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>Table1[[#This Row],[pledged]]/Table1[[#This Row],[goal]]*100</f>
        <v>373.875</v>
      </c>
      <c r="G976" t="s">
        <v>20</v>
      </c>
      <c r="H976">
        <v>32</v>
      </c>
      <c r="I976" s="4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7">
        <f>(Table1[[#This Row],[launched_at]]/86400)+25569+(-5/24)</f>
        <v>41412</v>
      </c>
      <c r="O976" s="17">
        <f>(Table1[[#This Row],[deadline]]/86400)+25569+(-5/24)</f>
        <v>41413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>Table1[[#This Row],[pledged]]/Table1[[#This Row],[goal]]*100</f>
        <v>154.92592592592592</v>
      </c>
      <c r="G977" t="s">
        <v>20</v>
      </c>
      <c r="H977">
        <v>135</v>
      </c>
      <c r="I977" s="4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7">
        <f>(Table1[[#This Row],[launched_at]]/86400)+25569+(-5/24)</f>
        <v>42337.041666666664</v>
      </c>
      <c r="O977" s="17">
        <f>(Table1[[#This Row],[deadline]]/86400)+25569+(-5/24)</f>
        <v>42376.041666666664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>Table1[[#This Row],[pledged]]/Table1[[#This Row],[goal]]*100</f>
        <v>322.14999999999998</v>
      </c>
      <c r="G978" t="s">
        <v>20</v>
      </c>
      <c r="H978">
        <v>140</v>
      </c>
      <c r="I978" s="4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7">
        <f>(Table1[[#This Row],[launched_at]]/86400)+25569+(-5/24)</f>
        <v>40571.041666666664</v>
      </c>
      <c r="O978" s="17">
        <f>(Table1[[#This Row],[deadline]]/86400)+25569+(-5/24)</f>
        <v>40577.041666666664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ht="31.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>Table1[[#This Row],[pledged]]/Table1[[#This Row],[goal]]*100</f>
        <v>73.957142857142856</v>
      </c>
      <c r="G979" t="s">
        <v>14</v>
      </c>
      <c r="H979">
        <v>67</v>
      </c>
      <c r="I979" s="4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7">
        <f>(Table1[[#This Row],[launched_at]]/86400)+25569+(-5/24)</f>
        <v>43138.041666666664</v>
      </c>
      <c r="O979" s="17">
        <f>(Table1[[#This Row],[deadline]]/86400)+25569+(-5/24)</f>
        <v>43170.041666666664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ht="31.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>Table1[[#This Row],[pledged]]/Table1[[#This Row],[goal]]*100</f>
        <v>864.1</v>
      </c>
      <c r="G980" t="s">
        <v>20</v>
      </c>
      <c r="H980">
        <v>92</v>
      </c>
      <c r="I980" s="4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7">
        <f>(Table1[[#This Row],[launched_at]]/86400)+25569+(-5/24)</f>
        <v>42686.041666666664</v>
      </c>
      <c r="O980" s="17">
        <f>(Table1[[#This Row],[deadline]]/86400)+25569+(-5/24)</f>
        <v>42708.041666666664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ht="31.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>Table1[[#This Row],[pledged]]/Table1[[#This Row],[goal]]*100</f>
        <v>143.26245847176079</v>
      </c>
      <c r="G981" t="s">
        <v>20</v>
      </c>
      <c r="H981">
        <v>1015</v>
      </c>
      <c r="I981" s="4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7">
        <f>(Table1[[#This Row],[launched_at]]/86400)+25569+(-5/24)</f>
        <v>42077.999999999993</v>
      </c>
      <c r="O981" s="17">
        <f>(Table1[[#This Row],[deadline]]/86400)+25569+(-5/24)</f>
        <v>42083.999999999993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ht="31.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>Table1[[#This Row],[pledged]]/Table1[[#This Row],[goal]]*100</f>
        <v>40.281762295081968</v>
      </c>
      <c r="G982" t="s">
        <v>14</v>
      </c>
      <c r="H982">
        <v>742</v>
      </c>
      <c r="I982" s="4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7">
        <f>(Table1[[#This Row],[launched_at]]/86400)+25569+(-5/24)</f>
        <v>42306.999999999993</v>
      </c>
      <c r="O982" s="17">
        <f>(Table1[[#This Row],[deadline]]/86400)+25569+(-5/24)</f>
        <v>42312.041666666664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>Table1[[#This Row],[pledged]]/Table1[[#This Row],[goal]]*100</f>
        <v>178.22388059701493</v>
      </c>
      <c r="G983" t="s">
        <v>20</v>
      </c>
      <c r="H983">
        <v>323</v>
      </c>
      <c r="I983" s="4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7">
        <f>(Table1[[#This Row],[launched_at]]/86400)+25569+(-5/24)</f>
        <v>43094.041666666664</v>
      </c>
      <c r="O983" s="17">
        <f>(Table1[[#This Row],[deadline]]/86400)+25569+(-5/24)</f>
        <v>43127.041666666664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ht="31.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>Table1[[#This Row],[pledged]]/Table1[[#This Row],[goal]]*100</f>
        <v>84.930555555555557</v>
      </c>
      <c r="G984" t="s">
        <v>14</v>
      </c>
      <c r="H984">
        <v>75</v>
      </c>
      <c r="I984" s="4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7">
        <f>(Table1[[#This Row],[launched_at]]/86400)+25569+(-5/24)</f>
        <v>40743</v>
      </c>
      <c r="O984" s="17">
        <f>(Table1[[#This Row],[deadline]]/86400)+25569+(-5/24)</f>
        <v>40745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>Table1[[#This Row],[pledged]]/Table1[[#This Row],[goal]]*100</f>
        <v>145.93648334624322</v>
      </c>
      <c r="G985" t="s">
        <v>20</v>
      </c>
      <c r="H985">
        <v>2326</v>
      </c>
      <c r="I985" s="4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7">
        <f>(Table1[[#This Row],[launched_at]]/86400)+25569+(-5/24)</f>
        <v>43680.999999999993</v>
      </c>
      <c r="O985" s="17">
        <f>(Table1[[#This Row],[deadline]]/86400)+25569+(-5/24)</f>
        <v>43695.999999999993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>Table1[[#This Row],[pledged]]/Table1[[#This Row],[goal]]*100</f>
        <v>152.46153846153848</v>
      </c>
      <c r="G986" t="s">
        <v>20</v>
      </c>
      <c r="H986">
        <v>381</v>
      </c>
      <c r="I986" s="4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7">
        <f>(Table1[[#This Row],[launched_at]]/86400)+25569+(-5/24)</f>
        <v>43715.999999999993</v>
      </c>
      <c r="O986" s="17">
        <f>(Table1[[#This Row],[deadline]]/86400)+25569+(-5/24)</f>
        <v>43741.999999999993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>Table1[[#This Row],[pledged]]/Table1[[#This Row],[goal]]*100</f>
        <v>67.129542790152414</v>
      </c>
      <c r="G987" t="s">
        <v>14</v>
      </c>
      <c r="H987">
        <v>4405</v>
      </c>
      <c r="I987" s="4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7">
        <f>(Table1[[#This Row],[launched_at]]/86400)+25569+(-5/24)</f>
        <v>41614.041666666664</v>
      </c>
      <c r="O987" s="17">
        <f>(Table1[[#This Row],[deadline]]/86400)+25569+(-5/24)</f>
        <v>41640.041666666664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1.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>Table1[[#This Row],[pledged]]/Table1[[#This Row],[goal]]*100</f>
        <v>40.307692307692307</v>
      </c>
      <c r="G988" t="s">
        <v>14</v>
      </c>
      <c r="H988">
        <v>92</v>
      </c>
      <c r="I988" s="4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7">
        <f>(Table1[[#This Row],[launched_at]]/86400)+25569+(-5/24)</f>
        <v>40638</v>
      </c>
      <c r="O988" s="17">
        <f>(Table1[[#This Row],[deadline]]/86400)+25569+(-5/24)</f>
        <v>40652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ht="31.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>Table1[[#This Row],[pledged]]/Table1[[#This Row],[goal]]*100</f>
        <v>216.79032258064518</v>
      </c>
      <c r="G989" t="s">
        <v>20</v>
      </c>
      <c r="H989">
        <v>480</v>
      </c>
      <c r="I989" s="4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7">
        <f>(Table1[[#This Row],[launched_at]]/86400)+25569+(-5/24)</f>
        <v>42851.999999999993</v>
      </c>
      <c r="O989" s="17">
        <f>(Table1[[#This Row],[deadline]]/86400)+25569+(-5/24)</f>
        <v>42865.999999999993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ht="31.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>Table1[[#This Row],[pledged]]/Table1[[#This Row],[goal]]*100</f>
        <v>52.117021276595743</v>
      </c>
      <c r="G990" t="s">
        <v>14</v>
      </c>
      <c r="H990">
        <v>64</v>
      </c>
      <c r="I990" s="4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7">
        <f>(Table1[[#This Row],[launched_at]]/86400)+25569+(-5/24)</f>
        <v>42686.041666666664</v>
      </c>
      <c r="O990" s="17">
        <f>(Table1[[#This Row],[deadline]]/86400)+25569+(-5/24)</f>
        <v>42707.041666666664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>Table1[[#This Row],[pledged]]/Table1[[#This Row],[goal]]*100</f>
        <v>499.58333333333337</v>
      </c>
      <c r="G991" t="s">
        <v>20</v>
      </c>
      <c r="H991">
        <v>226</v>
      </c>
      <c r="I991" s="4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7">
        <f>(Table1[[#This Row],[launched_at]]/86400)+25569+(-5/24)</f>
        <v>43570.999999999993</v>
      </c>
      <c r="O991" s="17">
        <f>(Table1[[#This Row],[deadline]]/86400)+25569+(-5/24)</f>
        <v>43575.999999999993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ht="31.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>Table1[[#This Row],[pledged]]/Table1[[#This Row],[goal]]*100</f>
        <v>87.679487179487182</v>
      </c>
      <c r="G992" t="s">
        <v>14</v>
      </c>
      <c r="H992">
        <v>64</v>
      </c>
      <c r="I992" s="4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7">
        <f>(Table1[[#This Row],[launched_at]]/86400)+25569+(-5/24)</f>
        <v>42432.041666666664</v>
      </c>
      <c r="O992" s="17">
        <f>(Table1[[#This Row],[deadline]]/86400)+25569+(-5/24)</f>
        <v>42453.999999999993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>Table1[[#This Row],[pledged]]/Table1[[#This Row],[goal]]*100</f>
        <v>113.17346938775511</v>
      </c>
      <c r="G993" t="s">
        <v>20</v>
      </c>
      <c r="H993">
        <v>241</v>
      </c>
      <c r="I993" s="4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7">
        <f>(Table1[[#This Row],[launched_at]]/86400)+25569+(-5/24)</f>
        <v>41907</v>
      </c>
      <c r="O993" s="17">
        <f>(Table1[[#This Row],[deadline]]/86400)+25569+(-5/24)</f>
        <v>41911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>Table1[[#This Row],[pledged]]/Table1[[#This Row],[goal]]*100</f>
        <v>426.54838709677421</v>
      </c>
      <c r="G994" t="s">
        <v>20</v>
      </c>
      <c r="H994">
        <v>132</v>
      </c>
      <c r="I994" s="4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7">
        <f>(Table1[[#This Row],[launched_at]]/86400)+25569+(-5/24)</f>
        <v>43226.999999999993</v>
      </c>
      <c r="O994" s="17">
        <f>(Table1[[#This Row],[deadline]]/86400)+25569+(-5/24)</f>
        <v>43240.999999999993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ht="31.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>Table1[[#This Row],[pledged]]/Table1[[#This Row],[goal]]*100</f>
        <v>77.632653061224488</v>
      </c>
      <c r="G995" t="s">
        <v>74</v>
      </c>
      <c r="H995">
        <v>75</v>
      </c>
      <c r="I995" s="4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7">
        <f>(Table1[[#This Row],[launched_at]]/86400)+25569+(-5/24)</f>
        <v>42362.041666666664</v>
      </c>
      <c r="O995" s="17">
        <f>(Table1[[#This Row],[deadline]]/86400)+25569+(-5/24)</f>
        <v>42379.041666666664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ht="31.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>Table1[[#This Row],[pledged]]/Table1[[#This Row],[goal]]*100</f>
        <v>52.496810772501767</v>
      </c>
      <c r="G996" t="s">
        <v>14</v>
      </c>
      <c r="H996">
        <v>842</v>
      </c>
      <c r="I996" s="4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7">
        <f>(Table1[[#This Row],[launched_at]]/86400)+25569+(-5/24)</f>
        <v>41929</v>
      </c>
      <c r="O996" s="17">
        <f>(Table1[[#This Row],[deadline]]/86400)+25569+(-5/24)</f>
        <v>41935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ht="31.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>Table1[[#This Row],[pledged]]/Table1[[#This Row],[goal]]*100</f>
        <v>157.46762589928059</v>
      </c>
      <c r="G997" t="s">
        <v>20</v>
      </c>
      <c r="H997">
        <v>2043</v>
      </c>
      <c r="I997" s="4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7">
        <f>(Table1[[#This Row],[launched_at]]/86400)+25569+(-5/24)</f>
        <v>43407.999999999993</v>
      </c>
      <c r="O997" s="17">
        <f>(Table1[[#This Row],[deadline]]/86400)+25569+(-5/24)</f>
        <v>43437.041666666664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>Table1[[#This Row],[pledged]]/Table1[[#This Row],[goal]]*100</f>
        <v>72.939393939393938</v>
      </c>
      <c r="G998" t="s">
        <v>14</v>
      </c>
      <c r="H998">
        <v>112</v>
      </c>
      <c r="I998" s="4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7">
        <f>(Table1[[#This Row],[launched_at]]/86400)+25569+(-5/24)</f>
        <v>41276.041666666664</v>
      </c>
      <c r="O998" s="17">
        <f>(Table1[[#This Row],[deadline]]/86400)+25569+(-5/24)</f>
        <v>41306.041666666664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>Table1[[#This Row],[pledged]]/Table1[[#This Row],[goal]]*100</f>
        <v>60.565789473684205</v>
      </c>
      <c r="G999" t="s">
        <v>74</v>
      </c>
      <c r="H999">
        <v>139</v>
      </c>
      <c r="I999" s="4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7">
        <f>(Table1[[#This Row],[launched_at]]/86400)+25569+(-5/24)</f>
        <v>41659.041666666664</v>
      </c>
      <c r="O999" s="17">
        <f>(Table1[[#This Row],[deadline]]/86400)+25569+(-5/24)</f>
        <v>41664.041666666664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ht="31.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>Table1[[#This Row],[pledged]]/Table1[[#This Row],[goal]]*100</f>
        <v>56.791291291291287</v>
      </c>
      <c r="G1000" t="s">
        <v>14</v>
      </c>
      <c r="H1000">
        <v>374</v>
      </c>
      <c r="I1000" s="4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7">
        <f>(Table1[[#This Row],[launched_at]]/86400)+25569+(-5/24)</f>
        <v>40220.041666666664</v>
      </c>
      <c r="O1000" s="17">
        <f>(Table1[[#This Row],[deadline]]/86400)+25569+(-5/24)</f>
        <v>40234.041666666664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>Table1[[#This Row],[pledged]]/Table1[[#This Row],[goal]]*100</f>
        <v>56.542754275427541</v>
      </c>
      <c r="G1001" t="s">
        <v>74</v>
      </c>
      <c r="H1001">
        <v>1122</v>
      </c>
      <c r="I1001" s="4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7">
        <f>(Table1[[#This Row],[launched_at]]/86400)+25569+(-5/24)</f>
        <v>42549.999999999993</v>
      </c>
      <c r="O1001" s="17">
        <f>(Table1[[#This Row],[deadline]]/86400)+25569+(-5/24)</f>
        <v>42556.999999999993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  <row r="1002" spans="1:20" x14ac:dyDescent="0.25">
      <c r="S1002" s="4"/>
    </row>
    <row r="1003" spans="1:20" x14ac:dyDescent="0.25">
      <c r="S1003" s="4"/>
    </row>
    <row r="1004" spans="1:20" x14ac:dyDescent="0.25">
      <c r="S1004" s="4"/>
    </row>
    <row r="1005" spans="1:20" x14ac:dyDescent="0.25">
      <c r="S1005" s="4"/>
    </row>
  </sheetData>
  <phoneticPr fontId="18" type="noConversion"/>
  <conditionalFormatting sqref="G2:G1001">
    <cfRule type="containsText" dxfId="14" priority="5" operator="containsText" text="sucessful">
      <formula>NOT(ISERROR(SEARCH("sucessful",G2)))</formula>
    </cfRule>
    <cfRule type="containsText" dxfId="13" priority="6" operator="containsText" text="failed">
      <formula>NOT(ISERROR(SEARCH("failed",G2)))</formula>
    </cfRule>
  </conditionalFormatting>
  <conditionalFormatting sqref="G1:G1048576">
    <cfRule type="cellIs" dxfId="12" priority="2" operator="equal">
      <formula>$G$357</formula>
    </cfRule>
    <cfRule type="cellIs" dxfId="11" priority="3" operator="equal">
      <formula>$G$20</formula>
    </cfRule>
    <cfRule type="cellIs" dxfId="10" priority="4" operator="equal">
      <formula>$G$3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4FBE-5ACB-4C6F-A1C2-53A5EC496360}">
  <dimension ref="A1:F14"/>
  <sheetViews>
    <sheetView workbookViewId="0">
      <selection activeCell="D13" sqref="D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4" t="s">
        <v>6</v>
      </c>
      <c r="B1" t="s">
        <v>2069</v>
      </c>
    </row>
    <row r="3" spans="1:6" x14ac:dyDescent="0.25">
      <c r="A3" s="14" t="s">
        <v>2073</v>
      </c>
      <c r="B3" s="14" t="s">
        <v>2072</v>
      </c>
    </row>
    <row r="4" spans="1:6" x14ac:dyDescent="0.25">
      <c r="A4" s="14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2071</v>
      </c>
    </row>
    <row r="5" spans="1:6" x14ac:dyDescent="0.25">
      <c r="A5" s="15" t="s">
        <v>2044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5" t="s">
        <v>2036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5" t="s">
        <v>2053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5" t="s">
        <v>2067</v>
      </c>
      <c r="B8" s="13"/>
      <c r="C8" s="13"/>
      <c r="D8" s="13"/>
      <c r="E8" s="13">
        <v>4</v>
      </c>
      <c r="F8" s="13">
        <v>4</v>
      </c>
    </row>
    <row r="9" spans="1:6" x14ac:dyDescent="0.25">
      <c r="A9" s="15" t="s">
        <v>2038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5" t="s">
        <v>2057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5" t="s">
        <v>2050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5" t="s">
        <v>2040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5" t="s">
        <v>2042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5" t="s">
        <v>2071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8FFC-6CA9-44B2-909D-B9D6C3823156}">
  <dimension ref="A2:F30"/>
  <sheetViews>
    <sheetView topLeftCell="A4" workbookViewId="0">
      <selection activeCell="A19" sqref="A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4" t="s">
        <v>6</v>
      </c>
      <c r="B2" t="s">
        <v>2069</v>
      </c>
    </row>
    <row r="4" spans="1:6" x14ac:dyDescent="0.25">
      <c r="A4" s="14" t="s">
        <v>2073</v>
      </c>
      <c r="B4" s="14" t="s">
        <v>2072</v>
      </c>
    </row>
    <row r="5" spans="1:6" x14ac:dyDescent="0.25">
      <c r="A5" s="1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</row>
    <row r="6" spans="1:6" x14ac:dyDescent="0.25">
      <c r="A6" s="15" t="s">
        <v>2052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5" t="s">
        <v>2068</v>
      </c>
      <c r="B7" s="13"/>
      <c r="C7" s="13"/>
      <c r="D7" s="13"/>
      <c r="E7" s="13">
        <v>4</v>
      </c>
      <c r="F7" s="13">
        <v>4</v>
      </c>
    </row>
    <row r="8" spans="1:6" x14ac:dyDescent="0.25">
      <c r="A8" s="15" t="s">
        <v>2045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5" t="s">
        <v>2047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5" t="s">
        <v>2046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5" t="s">
        <v>2056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5" t="s">
        <v>2037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5" t="s">
        <v>2048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5" t="s">
        <v>2061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5" t="s">
        <v>2060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5" t="s">
        <v>2064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5" t="s">
        <v>2051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5" t="s">
        <v>2058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5" t="s">
        <v>2043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5" t="s">
        <v>2059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5" t="s">
        <v>2039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5" t="s">
        <v>2066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5" t="s">
        <v>2055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5" t="s">
        <v>2063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5" t="s">
        <v>2062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5" t="s">
        <v>2054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5" t="s">
        <v>2049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5" t="s">
        <v>2041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5" t="s">
        <v>2065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5" t="s">
        <v>2071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9F60-2255-425F-ABEE-02A2ED51B482}">
  <dimension ref="A1:E18"/>
  <sheetViews>
    <sheetView workbookViewId="0">
      <selection activeCell="B13" sqref="B13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6.5" bestFit="1" customWidth="1"/>
    <col min="8" max="8" width="30.5" bestFit="1" customWidth="1"/>
    <col min="9" max="9" width="16.5" bestFit="1" customWidth="1"/>
    <col min="10" max="10" width="35.5" bestFit="1" customWidth="1"/>
    <col min="11" max="11" width="21.625" bestFit="1" customWidth="1"/>
    <col min="12" max="12" width="13.75" bestFit="1" customWidth="1"/>
    <col min="13" max="18" width="9.625" bestFit="1" customWidth="1"/>
    <col min="19" max="20" width="8.625" bestFit="1" customWidth="1"/>
    <col min="21" max="30" width="9.625" bestFit="1" customWidth="1"/>
    <col min="31" max="33" width="8.625" bestFit="1" customWidth="1"/>
    <col min="34" max="42" width="9.625" bestFit="1" customWidth="1"/>
    <col min="43" max="45" width="8.625" bestFit="1" customWidth="1"/>
    <col min="46" max="50" width="9.625" bestFit="1" customWidth="1"/>
    <col min="51" max="54" width="8.625" bestFit="1" customWidth="1"/>
    <col min="55" max="63" width="9.625" bestFit="1" customWidth="1"/>
    <col min="64" max="65" width="8.625" bestFit="1" customWidth="1"/>
    <col min="66" max="74" width="9.625" bestFit="1" customWidth="1"/>
    <col min="75" max="82" width="10.625" bestFit="1" customWidth="1"/>
    <col min="83" max="84" width="9.62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0" width="13.75" bestFit="1" customWidth="1"/>
    <col min="121" max="121" width="9.625" bestFit="1" customWidth="1"/>
    <col min="122" max="125" width="8.625" bestFit="1" customWidth="1"/>
    <col min="126" max="128" width="9.625" bestFit="1" customWidth="1"/>
    <col min="129" max="133" width="8.625" bestFit="1" customWidth="1"/>
    <col min="134" max="145" width="9.625" bestFit="1" customWidth="1"/>
    <col min="146" max="148" width="8.625" bestFit="1" customWidth="1"/>
    <col min="149" max="152" width="9.625" bestFit="1" customWidth="1"/>
    <col min="153" max="154" width="8.625" bestFit="1" customWidth="1"/>
    <col min="155" max="160" width="9.625" bestFit="1" customWidth="1"/>
    <col min="161" max="161" width="8.625" bestFit="1" customWidth="1"/>
    <col min="162" max="168" width="9.625" bestFit="1" customWidth="1"/>
    <col min="169" max="173" width="10.62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07" width="13.75" bestFit="1" customWidth="1"/>
    <col min="208" max="213" width="9.625" bestFit="1" customWidth="1"/>
    <col min="214" max="215" width="8.625" bestFit="1" customWidth="1"/>
    <col min="216" max="220" width="9.625" bestFit="1" customWidth="1"/>
    <col min="221" max="225" width="8.625" bestFit="1" customWidth="1"/>
    <col min="226" max="227" width="9.625" bestFit="1" customWidth="1"/>
    <col min="228" max="228" width="8.625" bestFit="1" customWidth="1"/>
    <col min="229" max="232" width="9.625" bestFit="1" customWidth="1"/>
    <col min="233" max="233" width="8.625" bestFit="1" customWidth="1"/>
    <col min="234" max="237" width="9.625" bestFit="1" customWidth="1"/>
    <col min="238" max="238" width="8.625" bestFit="1" customWidth="1"/>
    <col min="239" max="242" width="9.625" bestFit="1" customWidth="1"/>
    <col min="243" max="244" width="8.625" bestFit="1" customWidth="1"/>
    <col min="245" max="249" width="9.625" bestFit="1" customWidth="1"/>
    <col min="250" max="253" width="10.625" bestFit="1" customWidth="1"/>
    <col min="254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9.625" bestFit="1" customWidth="1"/>
    <col min="282" max="284" width="8.625" bestFit="1" customWidth="1"/>
    <col min="285" max="285" width="9.625" bestFit="1" customWidth="1"/>
    <col min="286" max="287" width="8.625" bestFit="1" customWidth="1"/>
    <col min="288" max="293" width="9.625" bestFit="1" customWidth="1"/>
    <col min="294" max="294" width="8.625" bestFit="1" customWidth="1"/>
    <col min="295" max="299" width="9.625" bestFit="1" customWidth="1"/>
    <col min="300" max="300" width="8.625" bestFit="1" customWidth="1"/>
    <col min="301" max="308" width="9.625" bestFit="1" customWidth="1"/>
    <col min="309" max="311" width="8.625" bestFit="1" customWidth="1"/>
    <col min="312" max="315" width="9.625" bestFit="1" customWidth="1"/>
    <col min="316" max="316" width="8.625" bestFit="1" customWidth="1"/>
    <col min="317" max="323" width="9.625" bestFit="1" customWidth="1"/>
    <col min="324" max="328" width="10.625" bestFit="1" customWidth="1"/>
    <col min="329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53" width="13.75" bestFit="1" customWidth="1"/>
    <col min="354" max="361" width="9.625" bestFit="1" customWidth="1"/>
    <col min="362" max="363" width="8.625" bestFit="1" customWidth="1"/>
    <col min="364" max="367" width="9.625" bestFit="1" customWidth="1"/>
    <col min="368" max="370" width="8.625" bestFit="1" customWidth="1"/>
    <col min="371" max="376" width="9.625" bestFit="1" customWidth="1"/>
    <col min="377" max="380" width="8.625" bestFit="1" customWidth="1"/>
    <col min="381" max="385" width="9.625" bestFit="1" customWidth="1"/>
    <col min="386" max="388" width="8.625" bestFit="1" customWidth="1"/>
    <col min="389" max="395" width="9.625" bestFit="1" customWidth="1"/>
    <col min="396" max="397" width="8.625" bestFit="1" customWidth="1"/>
    <col min="398" max="399" width="9.625" bestFit="1" customWidth="1"/>
    <col min="400" max="400" width="8.625" bestFit="1" customWidth="1"/>
    <col min="401" max="411" width="9.625" bestFit="1" customWidth="1"/>
    <col min="412" max="415" width="10.625" bestFit="1" customWidth="1"/>
    <col min="416" max="416" width="9.625" bestFit="1" customWidth="1"/>
    <col min="417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8.625" bestFit="1" customWidth="1"/>
    <col min="451" max="451" width="9.625" bestFit="1" customWidth="1"/>
    <col min="452" max="452" width="8.625" bestFit="1" customWidth="1"/>
    <col min="453" max="458" width="9.625" bestFit="1" customWidth="1"/>
    <col min="459" max="459" width="8.625" bestFit="1" customWidth="1"/>
    <col min="460" max="464" width="9.625" bestFit="1" customWidth="1"/>
    <col min="465" max="467" width="8.625" bestFit="1" customWidth="1"/>
    <col min="468" max="474" width="9.625" bestFit="1" customWidth="1"/>
    <col min="475" max="478" width="8.625" bestFit="1" customWidth="1"/>
    <col min="479" max="483" width="9.625" bestFit="1" customWidth="1"/>
    <col min="484" max="484" width="8.625" bestFit="1" customWidth="1"/>
    <col min="485" max="492" width="9.625" bestFit="1" customWidth="1"/>
    <col min="493" max="493" width="8.625" bestFit="1" customWidth="1"/>
    <col min="494" max="503" width="9.625" bestFit="1" customWidth="1"/>
    <col min="504" max="507" width="10.62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9.625" bestFit="1" customWidth="1"/>
    <col min="550" max="551" width="8.625" bestFit="1" customWidth="1"/>
    <col min="552" max="553" width="9.625" bestFit="1" customWidth="1"/>
    <col min="554" max="554" width="8.625" bestFit="1" customWidth="1"/>
    <col min="555" max="565" width="9.625" bestFit="1" customWidth="1"/>
    <col min="566" max="568" width="8.625" bestFit="1" customWidth="1"/>
    <col min="569" max="573" width="9.625" bestFit="1" customWidth="1"/>
    <col min="574" max="578" width="8.625" bestFit="1" customWidth="1"/>
    <col min="579" max="583" width="9.625" bestFit="1" customWidth="1"/>
    <col min="584" max="584" width="8.625" bestFit="1" customWidth="1"/>
    <col min="585" max="586" width="9.625" bestFit="1" customWidth="1"/>
    <col min="587" max="587" width="10.625" bestFit="1" customWidth="1"/>
    <col min="588" max="590" width="9.62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22" width="13.75" bestFit="1" customWidth="1"/>
    <col min="623" max="632" width="9.625" bestFit="1" customWidth="1"/>
    <col min="633" max="634" width="8.625" bestFit="1" customWidth="1"/>
    <col min="635" max="641" width="9.625" bestFit="1" customWidth="1"/>
    <col min="642" max="642" width="8.625" bestFit="1" customWidth="1"/>
    <col min="643" max="649" width="9.625" bestFit="1" customWidth="1"/>
    <col min="650" max="650" width="8.625" bestFit="1" customWidth="1"/>
    <col min="651" max="658" width="9.625" bestFit="1" customWidth="1"/>
    <col min="659" max="661" width="8.625" bestFit="1" customWidth="1"/>
    <col min="662" max="667" width="9.625" bestFit="1" customWidth="1"/>
    <col min="668" max="669" width="8.625" bestFit="1" customWidth="1"/>
    <col min="670" max="677" width="9.625" bestFit="1" customWidth="1"/>
    <col min="678" max="681" width="10.625" bestFit="1" customWidth="1"/>
    <col min="682" max="682" width="9.625" bestFit="1" customWidth="1"/>
    <col min="683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18" width="13.75" bestFit="1" customWidth="1"/>
    <col min="719" max="721" width="9.625" bestFit="1" customWidth="1"/>
    <col min="722" max="725" width="8.625" bestFit="1" customWidth="1"/>
    <col min="726" max="730" width="9.625" bestFit="1" customWidth="1"/>
    <col min="731" max="733" width="8.625" bestFit="1" customWidth="1"/>
    <col min="734" max="738" width="9.625" bestFit="1" customWidth="1"/>
    <col min="739" max="740" width="8.625" bestFit="1" customWidth="1"/>
    <col min="741" max="745" width="9.625" bestFit="1" customWidth="1"/>
    <col min="746" max="746" width="8.625" bestFit="1" customWidth="1"/>
    <col min="747" max="760" width="9.625" bestFit="1" customWidth="1"/>
    <col min="761" max="763" width="8.625" bestFit="1" customWidth="1"/>
    <col min="764" max="771" width="9.625" bestFit="1" customWidth="1"/>
    <col min="772" max="774" width="10.625" bestFit="1" customWidth="1"/>
    <col min="775" max="776" width="9.62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9.625" bestFit="1" customWidth="1"/>
    <col min="813" max="815" width="8.625" bestFit="1" customWidth="1"/>
    <col min="816" max="823" width="9.625" bestFit="1" customWidth="1"/>
    <col min="824" max="826" width="8.625" bestFit="1" customWidth="1"/>
    <col min="827" max="829" width="9.625" bestFit="1" customWidth="1"/>
    <col min="830" max="830" width="8.625" bestFit="1" customWidth="1"/>
    <col min="831" max="836" width="9.625" bestFit="1" customWidth="1"/>
    <col min="837" max="840" width="8.625" bestFit="1" customWidth="1"/>
    <col min="841" max="844" width="9.625" bestFit="1" customWidth="1"/>
    <col min="845" max="846" width="8.625" bestFit="1" customWidth="1"/>
    <col min="847" max="848" width="9.625" bestFit="1" customWidth="1"/>
    <col min="849" max="850" width="8.625" bestFit="1" customWidth="1"/>
    <col min="851" max="854" width="9.625" bestFit="1" customWidth="1"/>
    <col min="855" max="862" width="10.625" bestFit="1" customWidth="1"/>
    <col min="863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14" t="s">
        <v>2030</v>
      </c>
      <c r="B1" t="s" vm="1">
        <v>2086</v>
      </c>
    </row>
    <row r="2" spans="1:5" x14ac:dyDescent="0.25">
      <c r="A2" s="14" t="s">
        <v>2087</v>
      </c>
      <c r="B2" t="s" vm="2">
        <v>2086</v>
      </c>
    </row>
    <row r="4" spans="1:5" x14ac:dyDescent="0.25">
      <c r="A4" s="14" t="s">
        <v>2073</v>
      </c>
      <c r="B4" s="14" t="s">
        <v>2072</v>
      </c>
    </row>
    <row r="5" spans="1:5" x14ac:dyDescent="0.25">
      <c r="A5" s="14" t="s">
        <v>2070</v>
      </c>
      <c r="B5" t="s">
        <v>74</v>
      </c>
      <c r="C5" t="s">
        <v>14</v>
      </c>
      <c r="D5" t="s">
        <v>20</v>
      </c>
      <c r="E5" t="s">
        <v>2071</v>
      </c>
    </row>
    <row r="6" spans="1:5" x14ac:dyDescent="0.25">
      <c r="A6" s="15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15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15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15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15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15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15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15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15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15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15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15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15" t="s">
        <v>2071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B24C-8489-41C7-853C-44402D1546D4}">
  <dimension ref="A1:H19"/>
  <sheetViews>
    <sheetView workbookViewId="0">
      <selection activeCell="I9" sqref="I9"/>
    </sheetView>
  </sheetViews>
  <sheetFormatPr defaultRowHeight="15.75" x14ac:dyDescent="0.25"/>
  <cols>
    <col min="1" max="1" width="26.375" bestFit="1" customWidth="1"/>
    <col min="2" max="2" width="19.25" bestFit="1" customWidth="1"/>
    <col min="3" max="3" width="15.25" customWidth="1"/>
    <col min="4" max="4" width="18.375" customWidth="1"/>
    <col min="5" max="5" width="14.5" customWidth="1"/>
    <col min="6" max="7" width="17.875" customWidth="1"/>
    <col min="8" max="8" width="2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2106</v>
      </c>
      <c r="G1" s="11" t="s">
        <v>2107</v>
      </c>
      <c r="H1" t="s">
        <v>2093</v>
      </c>
    </row>
    <row r="2" spans="1:8" x14ac:dyDescent="0.25">
      <c r="A2" t="s">
        <v>2094</v>
      </c>
      <c r="B2">
        <f>COUNTIFS(Table1[goal],"&lt;1000",Table1[outcome],Crowdfunding!G3)</f>
        <v>30</v>
      </c>
      <c r="C2">
        <f>COUNTIFS(Table1[goal],"&lt;1000",Table1[outcome],Crowdfunding!G982)</f>
        <v>20</v>
      </c>
      <c r="D2">
        <f>COUNTIFS(Table1[goal],"&lt;1000",Table1[outcome],Crowdfunding!G995)</f>
        <v>1</v>
      </c>
      <c r="E2">
        <f t="shared" ref="E2:E13" si="0">SUM(B2:D2)</f>
        <v>51</v>
      </c>
      <c r="F2" s="11">
        <f>Table4[[#This Row],[Number Successful]]/Table4[[#This Row],[Total Projects]]</f>
        <v>0.58823529411764708</v>
      </c>
      <c r="G2" s="11">
        <f>Table4[[#This Row],[Number Failed]]/Table4[[#This Row],[Total Projects]]</f>
        <v>0.39215686274509803</v>
      </c>
      <c r="H2" s="11">
        <f>Table4[[#This Row],[Number Canceled ]]/Table4[[#This Row],[Total Projects]]</f>
        <v>1.9607843137254902E-2</v>
      </c>
    </row>
    <row r="3" spans="1:8" x14ac:dyDescent="0.25">
      <c r="A3" t="s">
        <v>2095</v>
      </c>
      <c r="B3">
        <f>COUNTIFS(Table1[goal],"&gt;=1000",Table1[goal],"&lt;=4999",Table1[outcome],Table1[[#This Row],[outcome]])</f>
        <v>191</v>
      </c>
      <c r="C3">
        <f>COUNTIFS(Table1[goal],"&gt;=1000",Table1[goal],"&lt;=4999",Table1[outcome],"failed")</f>
        <v>38</v>
      </c>
      <c r="D3">
        <f>COUNTIFS(Table1[goal],"&gt;=1000",Table1[goal],"&lt;=4999",Table1[outcome],"canceled")</f>
        <v>2</v>
      </c>
      <c r="E3">
        <f t="shared" si="0"/>
        <v>231</v>
      </c>
      <c r="F3" s="11">
        <f>Table4[[#This Row],[Number Successful]]/Table4[[#This Row],[Total Projects]]</f>
        <v>0.82683982683982682</v>
      </c>
      <c r="G3" s="11">
        <f>Table4[[#This Row],[Number Failed]]/Table4[[#This Row],[Total Projects]]</f>
        <v>0.16450216450216451</v>
      </c>
      <c r="H3" s="11">
        <f>Table4[[#This Row],[Number Canceled ]]/Table4[[#This Row],[Total Projects]]</f>
        <v>8.658008658008658E-3</v>
      </c>
    </row>
    <row r="4" spans="1:8" x14ac:dyDescent="0.25">
      <c r="A4" t="s">
        <v>2096</v>
      </c>
      <c r="B4">
        <f>COUNTIFS(Table1[goal],"&gt;=5000",Table1[goal],"&lt;=9999",Table1[outcome],Crowdfunding!G3)</f>
        <v>164</v>
      </c>
      <c r="C4">
        <f>COUNTIFS(Table1[goal],"&gt;=5000",Table1[goal],"&lt;=9999",Table1[outcome],Crowdfunding!G988)</f>
        <v>126</v>
      </c>
      <c r="D4">
        <f>COUNTIFS(Table1[goal],"&gt;=5000",Table1[goal],"&lt;=9999",Table1[outcome],Crowdfunding!G95)</f>
        <v>25</v>
      </c>
      <c r="E4">
        <f t="shared" si="0"/>
        <v>315</v>
      </c>
      <c r="F4" s="11">
        <f>Table4[[#This Row],[Number Successful]]/Table4[[#This Row],[Total Projects]]</f>
        <v>0.52063492063492067</v>
      </c>
      <c r="G4" s="11">
        <f>Table4[[#This Row],[Number Failed]]/Table4[[#This Row],[Total Projects]]</f>
        <v>0.4</v>
      </c>
      <c r="H4" s="11">
        <f>Table4[[#This Row],[Number Canceled ]]/Table4[[#This Row],[Total Projects]]</f>
        <v>7.9365079365079361E-2</v>
      </c>
    </row>
    <row r="5" spans="1:8" x14ac:dyDescent="0.25">
      <c r="A5" t="s">
        <v>2097</v>
      </c>
      <c r="B5">
        <f>COUNTIFS(Table1[goal],"&gt;=10000",Table1[goal],"&lt;=14999",Table1[outcome],Crowdfunding!G3)</f>
        <v>4</v>
      </c>
      <c r="C5">
        <f>COUNTIFS(Table1[goal],"&gt;=10000",Table1[goal],"&lt;=14999",Table1[outcome],Crowdfunding!G982)</f>
        <v>5</v>
      </c>
      <c r="D5">
        <f>COUNTIFS(Table1[goal],"&gt;=10000",Table1[goal],"&lt;=14999",Table1[outcome],Crowdfunding!G995)</f>
        <v>0</v>
      </c>
      <c r="E5">
        <f t="shared" si="0"/>
        <v>9</v>
      </c>
      <c r="F5" s="11">
        <f>Table4[[#This Row],[Number Successful]]/Table4[[#This Row],[Total Projects]]</f>
        <v>0.44444444444444442</v>
      </c>
      <c r="G5" s="11">
        <f>Table4[[#This Row],[Number Failed]]/Table4[[#This Row],[Total Projects]]</f>
        <v>0.55555555555555558</v>
      </c>
      <c r="H5" s="11">
        <f>Table4[[#This Row],[Number Canceled ]]/Table4[[#This Row],[Total Projects]]</f>
        <v>0</v>
      </c>
    </row>
    <row r="6" spans="1:8" x14ac:dyDescent="0.25">
      <c r="A6" t="s">
        <v>2098</v>
      </c>
      <c r="B6">
        <f>COUNTIFS(Table1[goal],"&gt;=15000",Table1[goal],"&lt;=19999",Table1[outcome],Crowdfunding!G3)</f>
        <v>10</v>
      </c>
      <c r="C6">
        <f>COUNTIFS(Table1[goal],"&gt;=15000",Table1[goal],"&lt;=19999",Table1[outcome],Crowdfunding!G982)</f>
        <v>0</v>
      </c>
      <c r="D6">
        <f>COUNTIFS(Table1[goal],"&gt;=15000",Table1[goal],"&lt;=19999",Table1[outcome],Crowdfunding!G995)</f>
        <v>0</v>
      </c>
      <c r="E6">
        <f t="shared" si="0"/>
        <v>10</v>
      </c>
      <c r="F6" s="11">
        <f>Table4[[#This Row],[Number Successful]]/Table4[[#This Row],[Total Projects]]</f>
        <v>1</v>
      </c>
      <c r="G6" s="11">
        <f>Table4[[#This Row],[Number Failed]]/Table4[[#This Row],[Total Projects]]</f>
        <v>0</v>
      </c>
      <c r="H6" s="11">
        <f>Table4[[#This Row],[Number Canceled ]]/Table4[[#This Row],[Total Projects]]</f>
        <v>0</v>
      </c>
    </row>
    <row r="7" spans="1:8" x14ac:dyDescent="0.25">
      <c r="A7" t="s">
        <v>2099</v>
      </c>
      <c r="B7">
        <f>COUNTIFS(Table1[goal],"&gt;=20000",Table1[goal],"&lt;=24999",Table1[outcome],Crowdfunding!G3)</f>
        <v>7</v>
      </c>
      <c r="C7">
        <f>COUNTIFS(Table1[goal],"&gt;=20000",Table1[goal],"&lt;=24999",Table1[outcome],Crowdfunding!G982)</f>
        <v>0</v>
      </c>
      <c r="D7">
        <f>COUNTIFS(Table1[goal],"&gt;=20000",Table1[goal],"&lt;=24999",Table1[outcome],Crowdfunding!G995)</f>
        <v>0</v>
      </c>
      <c r="E7">
        <f t="shared" si="0"/>
        <v>7</v>
      </c>
      <c r="F7" s="11">
        <f>Table4[[#This Row],[Number Successful]]/Table4[[#This Row],[Total Projects]]</f>
        <v>1</v>
      </c>
      <c r="G7" s="11">
        <f>Table4[[#This Row],[Number Failed]]/Table4[[#This Row],[Total Projects]]</f>
        <v>0</v>
      </c>
      <c r="H7" s="11">
        <f>Table4[[#This Row],[Number Canceled ]]/Table4[[#This Row],[Total Projects]]</f>
        <v>0</v>
      </c>
    </row>
    <row r="8" spans="1:8" x14ac:dyDescent="0.25">
      <c r="A8" t="s">
        <v>2100</v>
      </c>
      <c r="B8">
        <f>COUNTIFS(Table1[goal],"&gt;=25000",Table1[goal],"&lt;=29999",Table1[outcome],Crowdfunding!G3)</f>
        <v>11</v>
      </c>
      <c r="C8">
        <f>COUNTIFS(Table1[goal],"&gt;=25000",Table1[goal],"&lt;=29999",Table1[outcome],Crowdfunding!G982)</f>
        <v>3</v>
      </c>
      <c r="D8">
        <f>COUNTIFS(Table1[goal],"&gt;=25000",Table1[goal],"&lt;=29999",Table1[outcome],Crowdfunding!G995)</f>
        <v>0</v>
      </c>
      <c r="E8">
        <f t="shared" si="0"/>
        <v>14</v>
      </c>
      <c r="F8" s="11">
        <f>Table4[[#This Row],[Number Successful]]/Table4[[#This Row],[Total Projects]]</f>
        <v>0.7857142857142857</v>
      </c>
      <c r="G8" s="11">
        <f>Table4[[#This Row],[Number Failed]]/Table4[[#This Row],[Total Projects]]</f>
        <v>0.21428571428571427</v>
      </c>
      <c r="H8" s="11">
        <f>Table4[[#This Row],[Number Canceled ]]/Table4[[#This Row],[Total Projects]]</f>
        <v>0</v>
      </c>
    </row>
    <row r="9" spans="1:8" x14ac:dyDescent="0.25">
      <c r="A9" t="s">
        <v>2101</v>
      </c>
      <c r="B9">
        <f>COUNTIFS(Table1[goal],"&gt;=30000",Table1[goal],"&lt;=34999",Table1[outcome],Crowdfunding!G3)</f>
        <v>7</v>
      </c>
      <c r="C9">
        <f>COUNTIFS(Table1[goal],"&gt;=35000",Table1[goal],"&lt;=34999",Table1[outcome],Crowdfunding!G982)</f>
        <v>0</v>
      </c>
      <c r="D9">
        <f>COUNTIFS(Table1[goal],"&gt;=35000",Table1[goal],"&lt;=34999",Table1[outcome],Crowdfunding!G995)</f>
        <v>0</v>
      </c>
      <c r="E9">
        <f t="shared" si="0"/>
        <v>7</v>
      </c>
      <c r="F9" s="18">
        <f>Table4[[#This Row],[Number Successful]]/Table4[[#This Row],[Total Projects]]</f>
        <v>1</v>
      </c>
      <c r="G9" s="11">
        <f>Table4[[#This Row],[Number Failed]]/Table4[[#This Row],[Total Projects]]</f>
        <v>0</v>
      </c>
      <c r="H9" s="11">
        <f>Table4[[#This Row],[Number Canceled ]]/Table4[[#This Row],[Total Projects]]</f>
        <v>0</v>
      </c>
    </row>
    <row r="10" spans="1:8" x14ac:dyDescent="0.25">
      <c r="A10" t="s">
        <v>2102</v>
      </c>
      <c r="B10">
        <f>COUNTIFS(Table1[goal],"&gt;=35000",Table1[goal],"&lt;=39999",Table1[outcome],Crowdfunding!G3)</f>
        <v>8</v>
      </c>
      <c r="C10">
        <f>COUNTIFS(Table1[goal],"&gt;=35000",Table1[goal],"&lt;=39999",Table1[outcome],Crowdfunding!G982)</f>
        <v>3</v>
      </c>
      <c r="D10">
        <f>COUNTIFS(Table1[goal],"&gt;=35000",Table1[goal],"&lt;=39999",Table1[outcome],Crowdfunding!G995)</f>
        <v>1</v>
      </c>
      <c r="E10">
        <f t="shared" si="0"/>
        <v>12</v>
      </c>
      <c r="F10" s="11">
        <f>Table4[[#This Row],[Number Successful]]/Table4[[#This Row],[Total Projects]]</f>
        <v>0.66666666666666663</v>
      </c>
      <c r="G10" s="11">
        <f>Table4[[#This Row],[Number Failed]]/Table4[[#This Row],[Total Projects]]</f>
        <v>0.25</v>
      </c>
      <c r="H10" s="11">
        <f>Table4[[#This Row],[Number Canceled ]]/Table4[[#This Row],[Total Projects]]</f>
        <v>8.3333333333333329E-2</v>
      </c>
    </row>
    <row r="11" spans="1:8" x14ac:dyDescent="0.25">
      <c r="A11" t="s">
        <v>2103</v>
      </c>
      <c r="B11">
        <f>COUNTIFS(Table1[goal],"&gt;=40000",Table1[goal],"&lt;44999",Table1[outcome],Crowdfunding!G3)</f>
        <v>11</v>
      </c>
      <c r="C11">
        <f>COUNTIFS(Table1[goal],"&gt;=40000",Table1[goal],"&lt;44999",Table1[outcome],Crowdfunding!G982)</f>
        <v>3</v>
      </c>
      <c r="D11">
        <f>COUNTIFS(Table1[goal],"&gt;=40000",Table1[goal],"&lt;44999",Table1[outcome],Crowdfunding!G995)</f>
        <v>0</v>
      </c>
      <c r="E11">
        <f t="shared" si="0"/>
        <v>14</v>
      </c>
      <c r="F11" s="11">
        <f>Table4[[#This Row],[Number Successful]]/Table4[[#This Row],[Total Projects]]</f>
        <v>0.7857142857142857</v>
      </c>
      <c r="G11" s="11">
        <f>Table4[[#This Row],[Number Failed]]/Table4[[#This Row],[Total Projects]]</f>
        <v>0.21428571428571427</v>
      </c>
      <c r="H11" s="11">
        <f>Table4[[#This Row],[Number Canceled ]]/Table4[[#This Row],[Total Projects]]</f>
        <v>0</v>
      </c>
    </row>
    <row r="12" spans="1:8" x14ac:dyDescent="0.25">
      <c r="A12" t="s">
        <v>2104</v>
      </c>
      <c r="B12">
        <f>COUNTIFS(Table1[goal],"&gt;=45000",Table1[goal],"&lt;=49999",Table1[outcome],Crowdfunding!G3)</f>
        <v>8</v>
      </c>
      <c r="C12">
        <f>COUNTIFS(Table1[goal],"&gt;=45000",Table1[goal],"&lt;=49999",Table1[outcome],Crowdfunding!G982)</f>
        <v>3</v>
      </c>
      <c r="D12">
        <f>COUNTIFS(Table1[goal],"&gt;=45000",Table1[goal],"&lt;=49999",Table1[outcome],Crowdfunding!G995)</f>
        <v>0</v>
      </c>
      <c r="E12">
        <f t="shared" si="0"/>
        <v>11</v>
      </c>
      <c r="F12" s="11">
        <f>Table4[[#This Row],[Number Successful]]/Table4[[#This Row],[Total Projects]]</f>
        <v>0.72727272727272729</v>
      </c>
      <c r="G12" s="11">
        <f>Table4[[#This Row],[Number Failed]]/Table4[[#This Row],[Total Projects]]</f>
        <v>0.27272727272727271</v>
      </c>
      <c r="H12" s="11">
        <f>Table4[[#This Row],[Number Canceled ]]/Table4[[#This Row],[Total Projects]]</f>
        <v>0</v>
      </c>
    </row>
    <row r="13" spans="1:8" x14ac:dyDescent="0.25">
      <c r="A13" t="s">
        <v>2105</v>
      </c>
      <c r="B13">
        <f>COUNTIFS(Table1[goal],"&gt;50000",Table1[outcome],Crowdfunding!G980)</f>
        <v>114</v>
      </c>
      <c r="C13">
        <f>COUNTIFS(Table1[goal],"&gt;50000",Table1[outcome],Crowdfunding!G982)</f>
        <v>163</v>
      </c>
      <c r="D13">
        <f>COUNTIFS(Table1[goal],"&gt;50000",Table1[outcome],Crowdfunding!G995)</f>
        <v>28</v>
      </c>
      <c r="E13">
        <f t="shared" si="0"/>
        <v>305</v>
      </c>
      <c r="F13" s="11">
        <f>Table4[[#This Row],[Number Successful]]/Table4[[#This Row],[Total Projects]]</f>
        <v>0.3737704918032787</v>
      </c>
      <c r="G13" s="11">
        <f>Table4[[#This Row],[Number Failed]]/Table4[[#This Row],[Total Projects]]</f>
        <v>0.53442622950819674</v>
      </c>
      <c r="H13" s="11">
        <f>Table4[[#This Row],[Number Canceled ]]/Table4[[#This Row],[Total Projects]]</f>
        <v>9.1803278688524587E-2</v>
      </c>
    </row>
    <row r="19" spans="8:8" x14ac:dyDescent="0.25">
      <c r="H19" t="s">
        <v>2033</v>
      </c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06AE-7CAA-4F56-BCF4-D52BF20E5799}">
  <dimension ref="A1:M567"/>
  <sheetViews>
    <sheetView tabSelected="1" workbookViewId="0">
      <selection activeCell="I5" sqref="I5"/>
    </sheetView>
  </sheetViews>
  <sheetFormatPr defaultRowHeight="15.75" x14ac:dyDescent="0.25"/>
  <cols>
    <col min="1" max="1" width="9.375" bestFit="1" customWidth="1"/>
    <col min="2" max="2" width="12.625" bestFit="1" customWidth="1"/>
    <col min="3" max="3" width="12.625" customWidth="1"/>
    <col min="5" max="5" width="13.25" bestFit="1" customWidth="1"/>
    <col min="7" max="7" width="16.5" bestFit="1" customWidth="1"/>
    <col min="8" max="8" width="11.625" bestFit="1" customWidth="1"/>
    <col min="9" max="9" width="13.125" bestFit="1" customWidth="1"/>
    <col min="10" max="10" width="14.125" bestFit="1" customWidth="1"/>
    <col min="11" max="11" width="15" bestFit="1" customWidth="1"/>
    <col min="12" max="12" width="12.375" bestFit="1" customWidth="1"/>
    <col min="13" max="13" width="18.75" bestFit="1" customWidth="1"/>
    <col min="14" max="14" width="20.375" bestFit="1" customWidth="1"/>
    <col min="15" max="15" width="21.75" bestFit="1" customWidth="1"/>
    <col min="16" max="16" width="22.5" bestFit="1" customWidth="1"/>
    <col min="17" max="17" width="21.375" bestFit="1" customWidth="1"/>
    <col min="18" max="18" width="31.375" bestFit="1" customWidth="1"/>
  </cols>
  <sheetData>
    <row r="1" spans="1:13" x14ac:dyDescent="0.25">
      <c r="A1" t="s">
        <v>4</v>
      </c>
      <c r="B1" t="s">
        <v>2108</v>
      </c>
      <c r="D1" t="s">
        <v>4</v>
      </c>
      <c r="E1" t="s">
        <v>2108</v>
      </c>
    </row>
    <row r="2" spans="1:13" x14ac:dyDescent="0.25">
      <c r="A2" s="9" t="s">
        <v>20</v>
      </c>
      <c r="B2" s="8">
        <v>158</v>
      </c>
      <c r="C2" s="7"/>
      <c r="D2" s="9" t="s">
        <v>14</v>
      </c>
      <c r="E2" s="8">
        <v>0</v>
      </c>
    </row>
    <row r="3" spans="1:13" x14ac:dyDescent="0.25">
      <c r="A3" s="10" t="s">
        <v>20</v>
      </c>
      <c r="B3" s="6">
        <v>1425</v>
      </c>
      <c r="C3" s="5"/>
      <c r="D3" s="10" t="s">
        <v>14</v>
      </c>
      <c r="E3" s="6">
        <v>24</v>
      </c>
    </row>
    <row r="4" spans="1:13" x14ac:dyDescent="0.25">
      <c r="A4" s="9" t="s">
        <v>20</v>
      </c>
      <c r="B4" s="8">
        <v>174</v>
      </c>
      <c r="C4" s="7"/>
      <c r="D4" s="9" t="s">
        <v>14</v>
      </c>
      <c r="E4" s="8">
        <v>53</v>
      </c>
      <c r="G4" t="s">
        <v>2109</v>
      </c>
      <c r="H4" t="s">
        <v>2112</v>
      </c>
      <c r="I4" t="s">
        <v>2113</v>
      </c>
      <c r="J4" t="s">
        <v>2114</v>
      </c>
      <c r="K4" t="s">
        <v>2115</v>
      </c>
      <c r="L4" t="s">
        <v>2116</v>
      </c>
      <c r="M4" s="21" t="s">
        <v>2117</v>
      </c>
    </row>
    <row r="5" spans="1:13" x14ac:dyDescent="0.25">
      <c r="A5" s="10" t="s">
        <v>20</v>
      </c>
      <c r="B5" s="6">
        <v>227</v>
      </c>
      <c r="C5" s="5"/>
      <c r="D5" s="10" t="s">
        <v>14</v>
      </c>
      <c r="E5" s="6">
        <v>18</v>
      </c>
      <c r="G5" t="s">
        <v>2110</v>
      </c>
      <c r="H5">
        <f t="shared" ref="H5:M5" si="0">AVERAGE($B$2:$B$566)</f>
        <v>851.14690265486729</v>
      </c>
      <c r="I5">
        <f>MEDIAN($B$2:$B$566)</f>
        <v>201</v>
      </c>
      <c r="J5">
        <f>MIN($B$2:$B$566)</f>
        <v>16</v>
      </c>
      <c r="K5">
        <f>MAX($B$2:$B$566)</f>
        <v>7295</v>
      </c>
      <c r="L5">
        <f>_xlfn.VAR.P($B$2:$B$566)</f>
        <v>1603373.7324019109</v>
      </c>
      <c r="M5">
        <f>_xlfn.STDEV.P($B$2:$B$566)</f>
        <v>1266.2439466397898</v>
      </c>
    </row>
    <row r="6" spans="1:13" x14ac:dyDescent="0.25">
      <c r="A6" s="9" t="s">
        <v>20</v>
      </c>
      <c r="B6" s="8">
        <v>220</v>
      </c>
      <c r="C6" s="7"/>
      <c r="D6" s="9" t="s">
        <v>14</v>
      </c>
      <c r="E6" s="8">
        <v>44</v>
      </c>
      <c r="G6" t="s">
        <v>2111</v>
      </c>
      <c r="H6">
        <f t="shared" ref="H6:M6" si="1">AVERAGE($E$2:$E$365)</f>
        <v>585.61538461538464</v>
      </c>
      <c r="I6">
        <f>MEDIAN($E$2:$E$365)</f>
        <v>114.5</v>
      </c>
      <c r="J6">
        <f>MIN($E$2:$E$365)</f>
        <v>0</v>
      </c>
      <c r="K6">
        <f>MAX($E$2:$E$365)</f>
        <v>6080</v>
      </c>
      <c r="L6">
        <f>_xlfn.VAR.P($E$2:$E$365)</f>
        <v>921574.68174133555</v>
      </c>
      <c r="M6" s="21">
        <f>_xlfn.STDEV.P($E$2:$E$365)</f>
        <v>959.98681331637863</v>
      </c>
    </row>
    <row r="7" spans="1:13" x14ac:dyDescent="0.25">
      <c r="A7" s="10" t="s">
        <v>20</v>
      </c>
      <c r="B7" s="6">
        <v>98</v>
      </c>
      <c r="C7" s="5"/>
      <c r="D7" s="10" t="s">
        <v>14</v>
      </c>
      <c r="E7" s="6">
        <v>27</v>
      </c>
    </row>
    <row r="8" spans="1:13" x14ac:dyDescent="0.25">
      <c r="A8" s="9" t="s">
        <v>20</v>
      </c>
      <c r="B8" s="8">
        <v>100</v>
      </c>
      <c r="C8" s="7"/>
      <c r="D8" s="9" t="s">
        <v>14</v>
      </c>
      <c r="E8" s="8">
        <v>55</v>
      </c>
    </row>
    <row r="9" spans="1:13" x14ac:dyDescent="0.25">
      <c r="A9" s="10" t="s">
        <v>20</v>
      </c>
      <c r="B9" s="6">
        <v>1249</v>
      </c>
      <c r="C9" s="5"/>
      <c r="D9" s="10" t="s">
        <v>14</v>
      </c>
      <c r="E9" s="6">
        <v>200</v>
      </c>
    </row>
    <row r="10" spans="1:13" x14ac:dyDescent="0.25">
      <c r="A10" s="9" t="s">
        <v>20</v>
      </c>
      <c r="B10" s="8">
        <v>1396</v>
      </c>
      <c r="C10" s="7"/>
      <c r="D10" s="9" t="s">
        <v>14</v>
      </c>
      <c r="E10" s="8">
        <v>452</v>
      </c>
    </row>
    <row r="11" spans="1:13" x14ac:dyDescent="0.25">
      <c r="A11" s="10" t="s">
        <v>20</v>
      </c>
      <c r="B11" s="6">
        <v>890</v>
      </c>
      <c r="C11" s="5"/>
      <c r="D11" s="10" t="s">
        <v>14</v>
      </c>
      <c r="E11" s="6">
        <v>674</v>
      </c>
    </row>
    <row r="12" spans="1:13" x14ac:dyDescent="0.25">
      <c r="A12" s="9" t="s">
        <v>20</v>
      </c>
      <c r="B12" s="8">
        <v>142</v>
      </c>
      <c r="C12" s="7"/>
      <c r="D12" s="9" t="s">
        <v>14</v>
      </c>
      <c r="E12" s="8">
        <v>558</v>
      </c>
    </row>
    <row r="13" spans="1:13" x14ac:dyDescent="0.25">
      <c r="A13" s="10" t="s">
        <v>20</v>
      </c>
      <c r="B13" s="6">
        <v>2673</v>
      </c>
      <c r="C13" s="5"/>
      <c r="D13" s="10" t="s">
        <v>14</v>
      </c>
      <c r="E13" s="6">
        <v>15</v>
      </c>
    </row>
    <row r="14" spans="1:13" x14ac:dyDescent="0.25">
      <c r="A14" s="9" t="s">
        <v>20</v>
      </c>
      <c r="B14" s="8">
        <v>163</v>
      </c>
      <c r="C14" s="7"/>
      <c r="D14" s="9" t="s">
        <v>14</v>
      </c>
      <c r="E14" s="8">
        <v>2307</v>
      </c>
    </row>
    <row r="15" spans="1:13" x14ac:dyDescent="0.25">
      <c r="A15" s="10" t="s">
        <v>20</v>
      </c>
      <c r="B15" s="6">
        <v>2220</v>
      </c>
      <c r="C15" s="5"/>
      <c r="D15" s="10" t="s">
        <v>14</v>
      </c>
      <c r="E15" s="6">
        <v>88</v>
      </c>
    </row>
    <row r="16" spans="1:13" x14ac:dyDescent="0.25">
      <c r="A16" s="9" t="s">
        <v>20</v>
      </c>
      <c r="B16" s="8">
        <v>1606</v>
      </c>
      <c r="C16" s="7"/>
      <c r="D16" s="9" t="s">
        <v>14</v>
      </c>
      <c r="E16" s="8">
        <v>48</v>
      </c>
    </row>
    <row r="17" spans="1:8" x14ac:dyDescent="0.25">
      <c r="A17" s="10" t="s">
        <v>20</v>
      </c>
      <c r="B17" s="6">
        <v>129</v>
      </c>
      <c r="C17" s="5"/>
      <c r="D17" s="10" t="s">
        <v>14</v>
      </c>
      <c r="E17" s="6">
        <v>1</v>
      </c>
    </row>
    <row r="18" spans="1:8" x14ac:dyDescent="0.25">
      <c r="A18" s="9" t="s">
        <v>20</v>
      </c>
      <c r="B18" s="8">
        <v>226</v>
      </c>
      <c r="C18" s="7"/>
      <c r="D18" s="9" t="s">
        <v>14</v>
      </c>
      <c r="E18" s="8">
        <v>1467</v>
      </c>
    </row>
    <row r="19" spans="1:8" x14ac:dyDescent="0.25">
      <c r="A19" s="10" t="s">
        <v>20</v>
      </c>
      <c r="B19" s="6">
        <v>5419</v>
      </c>
      <c r="C19" s="5"/>
      <c r="D19" s="10" t="s">
        <v>14</v>
      </c>
      <c r="E19" s="6">
        <v>75</v>
      </c>
    </row>
    <row r="20" spans="1:8" x14ac:dyDescent="0.25">
      <c r="A20" s="9" t="s">
        <v>20</v>
      </c>
      <c r="B20" s="8">
        <v>165</v>
      </c>
      <c r="C20" s="7"/>
      <c r="D20" s="9" t="s">
        <v>14</v>
      </c>
      <c r="E20" s="8">
        <v>120</v>
      </c>
    </row>
    <row r="21" spans="1:8" x14ac:dyDescent="0.25">
      <c r="A21" s="10" t="s">
        <v>20</v>
      </c>
      <c r="B21" s="6">
        <v>1965</v>
      </c>
      <c r="C21" s="5"/>
      <c r="D21" s="10" t="s">
        <v>14</v>
      </c>
      <c r="E21" s="6">
        <v>2253</v>
      </c>
    </row>
    <row r="22" spans="1:8" x14ac:dyDescent="0.25">
      <c r="A22" s="9" t="s">
        <v>20</v>
      </c>
      <c r="B22" s="8">
        <v>16</v>
      </c>
      <c r="C22" s="7"/>
      <c r="D22" s="9" t="s">
        <v>14</v>
      </c>
      <c r="E22" s="8">
        <v>5</v>
      </c>
      <c r="H22" t="s">
        <v>2033</v>
      </c>
    </row>
    <row r="23" spans="1:8" x14ac:dyDescent="0.25">
      <c r="A23" s="10" t="s">
        <v>20</v>
      </c>
      <c r="B23" s="6">
        <v>107</v>
      </c>
      <c r="C23" s="5"/>
      <c r="D23" s="10" t="s">
        <v>14</v>
      </c>
      <c r="E23" s="6">
        <v>38</v>
      </c>
    </row>
    <row r="24" spans="1:8" x14ac:dyDescent="0.25">
      <c r="A24" s="9" t="s">
        <v>20</v>
      </c>
      <c r="B24" s="8">
        <v>134</v>
      </c>
      <c r="C24" s="7"/>
      <c r="D24" s="9" t="s">
        <v>14</v>
      </c>
      <c r="E24" s="8">
        <v>12</v>
      </c>
    </row>
    <row r="25" spans="1:8" x14ac:dyDescent="0.25">
      <c r="A25" s="10" t="s">
        <v>20</v>
      </c>
      <c r="B25" s="6">
        <v>198</v>
      </c>
      <c r="C25" s="5"/>
      <c r="D25" s="10" t="s">
        <v>14</v>
      </c>
      <c r="E25" s="6">
        <v>1684</v>
      </c>
    </row>
    <row r="26" spans="1:8" x14ac:dyDescent="0.25">
      <c r="A26" s="9" t="s">
        <v>20</v>
      </c>
      <c r="B26" s="8">
        <v>111</v>
      </c>
      <c r="C26" s="7"/>
      <c r="D26" s="9" t="s">
        <v>14</v>
      </c>
      <c r="E26" s="8">
        <v>56</v>
      </c>
    </row>
    <row r="27" spans="1:8" x14ac:dyDescent="0.25">
      <c r="A27" s="10" t="s">
        <v>20</v>
      </c>
      <c r="B27" s="6">
        <v>222</v>
      </c>
      <c r="C27" s="5"/>
      <c r="D27" s="10" t="s">
        <v>14</v>
      </c>
      <c r="E27" s="6">
        <v>838</v>
      </c>
    </row>
    <row r="28" spans="1:8" x14ac:dyDescent="0.25">
      <c r="A28" s="9" t="s">
        <v>20</v>
      </c>
      <c r="B28" s="8">
        <v>6212</v>
      </c>
      <c r="C28" s="7"/>
      <c r="D28" s="9" t="s">
        <v>14</v>
      </c>
      <c r="E28" s="8">
        <v>1000</v>
      </c>
    </row>
    <row r="29" spans="1:8" x14ac:dyDescent="0.25">
      <c r="A29" s="10" t="s">
        <v>20</v>
      </c>
      <c r="B29" s="6">
        <v>98</v>
      </c>
      <c r="C29" s="5"/>
      <c r="D29" s="10" t="s">
        <v>14</v>
      </c>
      <c r="E29" s="6">
        <v>1482</v>
      </c>
    </row>
    <row r="30" spans="1:8" x14ac:dyDescent="0.25">
      <c r="A30" s="9" t="s">
        <v>20</v>
      </c>
      <c r="B30" s="8">
        <v>92</v>
      </c>
      <c r="C30" s="7"/>
      <c r="D30" s="9" t="s">
        <v>14</v>
      </c>
      <c r="E30" s="8">
        <v>106</v>
      </c>
    </row>
    <row r="31" spans="1:8" x14ac:dyDescent="0.25">
      <c r="A31" s="10" t="s">
        <v>20</v>
      </c>
      <c r="B31" s="6">
        <v>149</v>
      </c>
      <c r="C31" s="5"/>
      <c r="D31" s="10" t="s">
        <v>14</v>
      </c>
      <c r="E31" s="6">
        <v>679</v>
      </c>
    </row>
    <row r="32" spans="1:8" x14ac:dyDescent="0.25">
      <c r="A32" s="9" t="s">
        <v>20</v>
      </c>
      <c r="B32" s="8">
        <v>2431</v>
      </c>
      <c r="C32" s="7"/>
      <c r="D32" s="9" t="s">
        <v>14</v>
      </c>
      <c r="E32" s="8">
        <v>1220</v>
      </c>
    </row>
    <row r="33" spans="1:5" x14ac:dyDescent="0.25">
      <c r="A33" s="10" t="s">
        <v>20</v>
      </c>
      <c r="B33" s="6">
        <v>303</v>
      </c>
      <c r="C33" s="5"/>
      <c r="D33" s="10" t="s">
        <v>14</v>
      </c>
      <c r="E33" s="6">
        <v>1</v>
      </c>
    </row>
    <row r="34" spans="1:5" x14ac:dyDescent="0.25">
      <c r="A34" s="9" t="s">
        <v>20</v>
      </c>
      <c r="B34" s="8">
        <v>209</v>
      </c>
      <c r="C34" s="7"/>
      <c r="D34" s="9" t="s">
        <v>14</v>
      </c>
      <c r="E34" s="8">
        <v>37</v>
      </c>
    </row>
    <row r="35" spans="1:5" x14ac:dyDescent="0.25">
      <c r="A35" s="10" t="s">
        <v>20</v>
      </c>
      <c r="B35" s="6">
        <v>131</v>
      </c>
      <c r="C35" s="5"/>
      <c r="D35" s="10" t="s">
        <v>14</v>
      </c>
      <c r="E35" s="6">
        <v>60</v>
      </c>
    </row>
    <row r="36" spans="1:5" x14ac:dyDescent="0.25">
      <c r="A36" s="9" t="s">
        <v>20</v>
      </c>
      <c r="B36" s="8">
        <v>164</v>
      </c>
      <c r="C36" s="7"/>
      <c r="D36" s="9" t="s">
        <v>14</v>
      </c>
      <c r="E36" s="8">
        <v>296</v>
      </c>
    </row>
    <row r="37" spans="1:5" x14ac:dyDescent="0.25">
      <c r="A37" s="10" t="s">
        <v>20</v>
      </c>
      <c r="B37" s="6">
        <v>201</v>
      </c>
      <c r="C37" s="5"/>
      <c r="D37" s="10" t="s">
        <v>14</v>
      </c>
      <c r="E37" s="6">
        <v>3304</v>
      </c>
    </row>
    <row r="38" spans="1:5" x14ac:dyDescent="0.25">
      <c r="A38" s="9" t="s">
        <v>20</v>
      </c>
      <c r="B38" s="8">
        <v>211</v>
      </c>
      <c r="C38" s="7"/>
      <c r="D38" s="9" t="s">
        <v>14</v>
      </c>
      <c r="E38" s="8">
        <v>73</v>
      </c>
    </row>
    <row r="39" spans="1:5" x14ac:dyDescent="0.25">
      <c r="A39" s="10" t="s">
        <v>20</v>
      </c>
      <c r="B39" s="6">
        <v>128</v>
      </c>
      <c r="C39" s="5"/>
      <c r="D39" s="10" t="s">
        <v>14</v>
      </c>
      <c r="E39" s="6">
        <v>3387</v>
      </c>
    </row>
    <row r="40" spans="1:5" x14ac:dyDescent="0.25">
      <c r="A40" s="9" t="s">
        <v>20</v>
      </c>
      <c r="B40" s="8">
        <v>1600</v>
      </c>
      <c r="C40" s="7"/>
      <c r="D40" s="9" t="s">
        <v>14</v>
      </c>
      <c r="E40" s="8">
        <v>662</v>
      </c>
    </row>
    <row r="41" spans="1:5" x14ac:dyDescent="0.25">
      <c r="A41" s="10" t="s">
        <v>20</v>
      </c>
      <c r="B41" s="6">
        <v>249</v>
      </c>
      <c r="C41" s="5"/>
      <c r="D41" s="10" t="s">
        <v>14</v>
      </c>
      <c r="E41" s="6">
        <v>774</v>
      </c>
    </row>
    <row r="42" spans="1:5" x14ac:dyDescent="0.25">
      <c r="A42" s="9" t="s">
        <v>20</v>
      </c>
      <c r="B42" s="8">
        <v>236</v>
      </c>
      <c r="C42" s="7"/>
      <c r="D42" s="9" t="s">
        <v>14</v>
      </c>
      <c r="E42" s="8">
        <v>672</v>
      </c>
    </row>
    <row r="43" spans="1:5" x14ac:dyDescent="0.25">
      <c r="A43" s="10" t="s">
        <v>20</v>
      </c>
      <c r="B43" s="6">
        <v>4065</v>
      </c>
      <c r="C43" s="5"/>
      <c r="D43" s="10" t="s">
        <v>14</v>
      </c>
      <c r="E43" s="6">
        <v>940</v>
      </c>
    </row>
    <row r="44" spans="1:5" x14ac:dyDescent="0.25">
      <c r="A44" s="9" t="s">
        <v>20</v>
      </c>
      <c r="B44" s="8">
        <v>246</v>
      </c>
      <c r="C44" s="7"/>
      <c r="D44" s="9" t="s">
        <v>14</v>
      </c>
      <c r="E44" s="8">
        <v>117</v>
      </c>
    </row>
    <row r="45" spans="1:5" x14ac:dyDescent="0.25">
      <c r="A45" s="10" t="s">
        <v>20</v>
      </c>
      <c r="B45" s="6">
        <v>2475</v>
      </c>
      <c r="C45" s="5"/>
      <c r="D45" s="10" t="s">
        <v>14</v>
      </c>
      <c r="E45" s="6">
        <v>115</v>
      </c>
    </row>
    <row r="46" spans="1:5" x14ac:dyDescent="0.25">
      <c r="A46" s="9" t="s">
        <v>20</v>
      </c>
      <c r="B46" s="8">
        <v>76</v>
      </c>
      <c r="C46" s="7"/>
      <c r="D46" s="9" t="s">
        <v>14</v>
      </c>
      <c r="E46" s="8">
        <v>326</v>
      </c>
    </row>
    <row r="47" spans="1:5" x14ac:dyDescent="0.25">
      <c r="A47" s="10" t="s">
        <v>20</v>
      </c>
      <c r="B47" s="6">
        <v>54</v>
      </c>
      <c r="C47" s="5"/>
      <c r="D47" s="10" t="s">
        <v>14</v>
      </c>
      <c r="E47" s="6">
        <v>1</v>
      </c>
    </row>
    <row r="48" spans="1:5" x14ac:dyDescent="0.25">
      <c r="A48" s="9" t="s">
        <v>20</v>
      </c>
      <c r="B48" s="8">
        <v>88</v>
      </c>
      <c r="C48" s="7"/>
      <c r="D48" s="9" t="s">
        <v>14</v>
      </c>
      <c r="E48" s="8">
        <v>1467</v>
      </c>
    </row>
    <row r="49" spans="1:5" x14ac:dyDescent="0.25">
      <c r="A49" s="10" t="s">
        <v>20</v>
      </c>
      <c r="B49" s="6">
        <v>85</v>
      </c>
      <c r="C49" s="5"/>
      <c r="D49" s="10" t="s">
        <v>14</v>
      </c>
      <c r="E49" s="6">
        <v>5681</v>
      </c>
    </row>
    <row r="50" spans="1:5" x14ac:dyDescent="0.25">
      <c r="A50" s="9" t="s">
        <v>20</v>
      </c>
      <c r="B50" s="8">
        <v>170</v>
      </c>
      <c r="C50" s="7"/>
      <c r="D50" s="9" t="s">
        <v>14</v>
      </c>
      <c r="E50" s="8">
        <v>1059</v>
      </c>
    </row>
    <row r="51" spans="1:5" x14ac:dyDescent="0.25">
      <c r="A51" s="10" t="s">
        <v>20</v>
      </c>
      <c r="B51" s="6">
        <v>330</v>
      </c>
      <c r="C51" s="5"/>
      <c r="D51" s="10" t="s">
        <v>14</v>
      </c>
      <c r="E51" s="6">
        <v>1194</v>
      </c>
    </row>
    <row r="52" spans="1:5" x14ac:dyDescent="0.25">
      <c r="A52" s="9" t="s">
        <v>20</v>
      </c>
      <c r="B52" s="8">
        <v>127</v>
      </c>
      <c r="C52" s="7"/>
      <c r="D52" s="9" t="s">
        <v>14</v>
      </c>
      <c r="E52" s="8">
        <v>30</v>
      </c>
    </row>
    <row r="53" spans="1:5" x14ac:dyDescent="0.25">
      <c r="A53" s="10" t="s">
        <v>20</v>
      </c>
      <c r="B53" s="6">
        <v>411</v>
      </c>
      <c r="C53" s="5"/>
      <c r="D53" s="10" t="s">
        <v>14</v>
      </c>
      <c r="E53" s="6">
        <v>75</v>
      </c>
    </row>
    <row r="54" spans="1:5" x14ac:dyDescent="0.25">
      <c r="A54" s="9" t="s">
        <v>20</v>
      </c>
      <c r="B54" s="8">
        <v>180</v>
      </c>
      <c r="C54" s="7"/>
      <c r="D54" s="9" t="s">
        <v>14</v>
      </c>
      <c r="E54" s="8">
        <v>955</v>
      </c>
    </row>
    <row r="55" spans="1:5" x14ac:dyDescent="0.25">
      <c r="A55" s="10" t="s">
        <v>20</v>
      </c>
      <c r="B55" s="6">
        <v>374</v>
      </c>
      <c r="C55" s="5"/>
      <c r="D55" s="10" t="s">
        <v>14</v>
      </c>
      <c r="E55" s="6">
        <v>67</v>
      </c>
    </row>
    <row r="56" spans="1:5" x14ac:dyDescent="0.25">
      <c r="A56" s="9" t="s">
        <v>20</v>
      </c>
      <c r="B56" s="8">
        <v>71</v>
      </c>
      <c r="C56" s="7"/>
      <c r="D56" s="9" t="s">
        <v>14</v>
      </c>
      <c r="E56" s="8">
        <v>5</v>
      </c>
    </row>
    <row r="57" spans="1:5" x14ac:dyDescent="0.25">
      <c r="A57" s="10" t="s">
        <v>20</v>
      </c>
      <c r="B57" s="6">
        <v>203</v>
      </c>
      <c r="C57" s="5"/>
      <c r="D57" s="10" t="s">
        <v>14</v>
      </c>
      <c r="E57" s="6">
        <v>26</v>
      </c>
    </row>
    <row r="58" spans="1:5" x14ac:dyDescent="0.25">
      <c r="A58" s="9" t="s">
        <v>20</v>
      </c>
      <c r="B58" s="8">
        <v>113</v>
      </c>
      <c r="C58" s="7"/>
      <c r="D58" s="9" t="s">
        <v>14</v>
      </c>
      <c r="E58" s="8">
        <v>1130</v>
      </c>
    </row>
    <row r="59" spans="1:5" x14ac:dyDescent="0.25">
      <c r="A59" s="10" t="s">
        <v>20</v>
      </c>
      <c r="B59" s="6">
        <v>96</v>
      </c>
      <c r="C59" s="5"/>
      <c r="D59" s="10" t="s">
        <v>14</v>
      </c>
      <c r="E59" s="6">
        <v>782</v>
      </c>
    </row>
    <row r="60" spans="1:5" x14ac:dyDescent="0.25">
      <c r="A60" s="9" t="s">
        <v>20</v>
      </c>
      <c r="B60" s="8">
        <v>498</v>
      </c>
      <c r="C60" s="7"/>
      <c r="D60" s="9" t="s">
        <v>14</v>
      </c>
      <c r="E60" s="8">
        <v>210</v>
      </c>
    </row>
    <row r="61" spans="1:5" x14ac:dyDescent="0.25">
      <c r="A61" s="10" t="s">
        <v>20</v>
      </c>
      <c r="B61" s="6">
        <v>180</v>
      </c>
      <c r="C61" s="5"/>
      <c r="D61" s="10" t="s">
        <v>14</v>
      </c>
      <c r="E61" s="6">
        <v>136</v>
      </c>
    </row>
    <row r="62" spans="1:5" x14ac:dyDescent="0.25">
      <c r="A62" s="9" t="s">
        <v>20</v>
      </c>
      <c r="B62" s="8">
        <v>27</v>
      </c>
      <c r="C62" s="7"/>
      <c r="D62" s="9" t="s">
        <v>14</v>
      </c>
      <c r="E62" s="8">
        <v>86</v>
      </c>
    </row>
    <row r="63" spans="1:5" x14ac:dyDescent="0.25">
      <c r="A63" s="10" t="s">
        <v>20</v>
      </c>
      <c r="B63" s="6">
        <v>2331</v>
      </c>
      <c r="C63" s="5"/>
      <c r="D63" s="10" t="s">
        <v>14</v>
      </c>
      <c r="E63" s="6">
        <v>19</v>
      </c>
    </row>
    <row r="64" spans="1:5" x14ac:dyDescent="0.25">
      <c r="A64" s="9" t="s">
        <v>20</v>
      </c>
      <c r="B64" s="8">
        <v>113</v>
      </c>
      <c r="C64" s="7"/>
      <c r="D64" s="9" t="s">
        <v>14</v>
      </c>
      <c r="E64" s="8">
        <v>886</v>
      </c>
    </row>
    <row r="65" spans="1:5" x14ac:dyDescent="0.25">
      <c r="A65" s="10" t="s">
        <v>20</v>
      </c>
      <c r="B65" s="6">
        <v>164</v>
      </c>
      <c r="C65" s="5"/>
      <c r="D65" s="10" t="s">
        <v>14</v>
      </c>
      <c r="E65" s="6">
        <v>35</v>
      </c>
    </row>
    <row r="66" spans="1:5" x14ac:dyDescent="0.25">
      <c r="A66" s="9" t="s">
        <v>20</v>
      </c>
      <c r="B66" s="8">
        <v>164</v>
      </c>
      <c r="C66" s="7"/>
      <c r="D66" s="9" t="s">
        <v>14</v>
      </c>
      <c r="E66" s="8">
        <v>24</v>
      </c>
    </row>
    <row r="67" spans="1:5" x14ac:dyDescent="0.25">
      <c r="A67" s="10" t="s">
        <v>20</v>
      </c>
      <c r="B67" s="6">
        <v>336</v>
      </c>
      <c r="C67" s="5"/>
      <c r="D67" s="10" t="s">
        <v>14</v>
      </c>
      <c r="E67" s="6">
        <v>86</v>
      </c>
    </row>
    <row r="68" spans="1:5" x14ac:dyDescent="0.25">
      <c r="A68" s="9" t="s">
        <v>20</v>
      </c>
      <c r="B68" s="8">
        <v>1917</v>
      </c>
      <c r="C68" s="7"/>
      <c r="D68" s="9" t="s">
        <v>14</v>
      </c>
      <c r="E68" s="8">
        <v>243</v>
      </c>
    </row>
    <row r="69" spans="1:5" x14ac:dyDescent="0.25">
      <c r="A69" s="10" t="s">
        <v>20</v>
      </c>
      <c r="B69" s="6">
        <v>95</v>
      </c>
      <c r="C69" s="5"/>
      <c r="D69" s="10" t="s">
        <v>14</v>
      </c>
      <c r="E69" s="6">
        <v>65</v>
      </c>
    </row>
    <row r="70" spans="1:5" x14ac:dyDescent="0.25">
      <c r="A70" s="9" t="s">
        <v>20</v>
      </c>
      <c r="B70" s="8">
        <v>147</v>
      </c>
      <c r="C70" s="7"/>
      <c r="D70" s="9" t="s">
        <v>14</v>
      </c>
      <c r="E70" s="8">
        <v>100</v>
      </c>
    </row>
    <row r="71" spans="1:5" x14ac:dyDescent="0.25">
      <c r="A71" s="10" t="s">
        <v>20</v>
      </c>
      <c r="B71" s="6">
        <v>86</v>
      </c>
      <c r="C71" s="5"/>
      <c r="D71" s="10" t="s">
        <v>14</v>
      </c>
      <c r="E71" s="6">
        <v>168</v>
      </c>
    </row>
    <row r="72" spans="1:5" x14ac:dyDescent="0.25">
      <c r="A72" s="9" t="s">
        <v>20</v>
      </c>
      <c r="B72" s="8">
        <v>83</v>
      </c>
      <c r="C72" s="7"/>
      <c r="D72" s="9" t="s">
        <v>14</v>
      </c>
      <c r="E72" s="8">
        <v>13</v>
      </c>
    </row>
    <row r="73" spans="1:5" x14ac:dyDescent="0.25">
      <c r="A73" s="10" t="s">
        <v>20</v>
      </c>
      <c r="B73" s="6">
        <v>676</v>
      </c>
      <c r="C73" s="5"/>
      <c r="D73" s="10" t="s">
        <v>14</v>
      </c>
      <c r="E73" s="6">
        <v>1</v>
      </c>
    </row>
    <row r="74" spans="1:5" x14ac:dyDescent="0.25">
      <c r="A74" s="9" t="s">
        <v>20</v>
      </c>
      <c r="B74" s="8">
        <v>361</v>
      </c>
      <c r="C74" s="7"/>
      <c r="D74" s="9" t="s">
        <v>14</v>
      </c>
      <c r="E74" s="8">
        <v>40</v>
      </c>
    </row>
    <row r="75" spans="1:5" x14ac:dyDescent="0.25">
      <c r="A75" s="10" t="s">
        <v>20</v>
      </c>
      <c r="B75" s="6">
        <v>131</v>
      </c>
      <c r="C75" s="5"/>
      <c r="D75" s="10" t="s">
        <v>14</v>
      </c>
      <c r="E75" s="6">
        <v>226</v>
      </c>
    </row>
    <row r="76" spans="1:5" x14ac:dyDescent="0.25">
      <c r="A76" s="9" t="s">
        <v>20</v>
      </c>
      <c r="B76" s="8">
        <v>126</v>
      </c>
      <c r="C76" s="7"/>
      <c r="D76" s="9" t="s">
        <v>14</v>
      </c>
      <c r="E76" s="8">
        <v>1625</v>
      </c>
    </row>
    <row r="77" spans="1:5" x14ac:dyDescent="0.25">
      <c r="A77" s="10" t="s">
        <v>20</v>
      </c>
      <c r="B77" s="6">
        <v>275</v>
      </c>
      <c r="C77" s="5"/>
      <c r="D77" s="10" t="s">
        <v>14</v>
      </c>
      <c r="E77" s="6">
        <v>143</v>
      </c>
    </row>
    <row r="78" spans="1:5" x14ac:dyDescent="0.25">
      <c r="A78" s="9" t="s">
        <v>20</v>
      </c>
      <c r="B78" s="8">
        <v>67</v>
      </c>
      <c r="C78" s="7"/>
      <c r="D78" s="9" t="s">
        <v>14</v>
      </c>
      <c r="E78" s="8">
        <v>934</v>
      </c>
    </row>
    <row r="79" spans="1:5" x14ac:dyDescent="0.25">
      <c r="A79" s="10" t="s">
        <v>20</v>
      </c>
      <c r="B79" s="6">
        <v>154</v>
      </c>
      <c r="C79" s="5"/>
      <c r="D79" s="10" t="s">
        <v>14</v>
      </c>
      <c r="E79" s="6">
        <v>17</v>
      </c>
    </row>
    <row r="80" spans="1:5" x14ac:dyDescent="0.25">
      <c r="A80" s="9" t="s">
        <v>20</v>
      </c>
      <c r="B80" s="8">
        <v>1782</v>
      </c>
      <c r="C80" s="7"/>
      <c r="D80" s="9" t="s">
        <v>14</v>
      </c>
      <c r="E80" s="8">
        <v>2179</v>
      </c>
    </row>
    <row r="81" spans="1:5" x14ac:dyDescent="0.25">
      <c r="A81" s="10" t="s">
        <v>20</v>
      </c>
      <c r="B81" s="6">
        <v>903</v>
      </c>
      <c r="C81" s="5"/>
      <c r="D81" s="10" t="s">
        <v>14</v>
      </c>
      <c r="E81" s="6">
        <v>931</v>
      </c>
    </row>
    <row r="82" spans="1:5" x14ac:dyDescent="0.25">
      <c r="A82" s="9" t="s">
        <v>20</v>
      </c>
      <c r="B82" s="8">
        <v>94</v>
      </c>
      <c r="C82" s="7"/>
      <c r="D82" s="9" t="s">
        <v>14</v>
      </c>
      <c r="E82" s="8">
        <v>92</v>
      </c>
    </row>
    <row r="83" spans="1:5" x14ac:dyDescent="0.25">
      <c r="A83" s="10" t="s">
        <v>20</v>
      </c>
      <c r="B83" s="6">
        <v>180</v>
      </c>
      <c r="C83" s="5"/>
      <c r="D83" s="10" t="s">
        <v>14</v>
      </c>
      <c r="E83" s="6">
        <v>57</v>
      </c>
    </row>
    <row r="84" spans="1:5" x14ac:dyDescent="0.25">
      <c r="A84" s="9" t="s">
        <v>20</v>
      </c>
      <c r="B84" s="8">
        <v>533</v>
      </c>
      <c r="C84" s="7"/>
      <c r="D84" s="9" t="s">
        <v>14</v>
      </c>
      <c r="E84" s="8">
        <v>41</v>
      </c>
    </row>
    <row r="85" spans="1:5" x14ac:dyDescent="0.25">
      <c r="A85" s="10" t="s">
        <v>20</v>
      </c>
      <c r="B85" s="6">
        <v>2443</v>
      </c>
      <c r="C85" s="5"/>
      <c r="D85" s="10" t="s">
        <v>14</v>
      </c>
      <c r="E85" s="6">
        <v>1</v>
      </c>
    </row>
    <row r="86" spans="1:5" x14ac:dyDescent="0.25">
      <c r="A86" s="9" t="s">
        <v>20</v>
      </c>
      <c r="B86" s="8">
        <v>89</v>
      </c>
      <c r="C86" s="7"/>
      <c r="D86" s="9" t="s">
        <v>14</v>
      </c>
      <c r="E86" s="8">
        <v>101</v>
      </c>
    </row>
    <row r="87" spans="1:5" x14ac:dyDescent="0.25">
      <c r="A87" s="10" t="s">
        <v>20</v>
      </c>
      <c r="B87" s="6">
        <v>159</v>
      </c>
      <c r="C87" s="5"/>
      <c r="D87" s="10" t="s">
        <v>14</v>
      </c>
      <c r="E87" s="6">
        <v>1335</v>
      </c>
    </row>
    <row r="88" spans="1:5" x14ac:dyDescent="0.25">
      <c r="A88" s="9" t="s">
        <v>20</v>
      </c>
      <c r="B88" s="8">
        <v>50</v>
      </c>
      <c r="C88" s="7"/>
      <c r="D88" s="9" t="s">
        <v>14</v>
      </c>
      <c r="E88" s="8">
        <v>15</v>
      </c>
    </row>
    <row r="89" spans="1:5" x14ac:dyDescent="0.25">
      <c r="A89" s="10" t="s">
        <v>20</v>
      </c>
      <c r="B89" s="6">
        <v>186</v>
      </c>
      <c r="C89" s="5"/>
      <c r="D89" s="10" t="s">
        <v>14</v>
      </c>
      <c r="E89" s="6">
        <v>454</v>
      </c>
    </row>
    <row r="90" spans="1:5" x14ac:dyDescent="0.25">
      <c r="A90" s="9" t="s">
        <v>20</v>
      </c>
      <c r="B90" s="8">
        <v>1071</v>
      </c>
      <c r="C90" s="7"/>
      <c r="D90" s="9" t="s">
        <v>14</v>
      </c>
      <c r="E90" s="8">
        <v>3182</v>
      </c>
    </row>
    <row r="91" spans="1:5" x14ac:dyDescent="0.25">
      <c r="A91" s="10" t="s">
        <v>20</v>
      </c>
      <c r="B91" s="6">
        <v>117</v>
      </c>
      <c r="C91" s="5"/>
      <c r="D91" s="10" t="s">
        <v>14</v>
      </c>
      <c r="E91" s="6">
        <v>15</v>
      </c>
    </row>
    <row r="92" spans="1:5" x14ac:dyDescent="0.25">
      <c r="A92" s="9" t="s">
        <v>20</v>
      </c>
      <c r="B92" s="8">
        <v>70</v>
      </c>
      <c r="C92" s="7"/>
      <c r="D92" s="9" t="s">
        <v>14</v>
      </c>
      <c r="E92" s="8">
        <v>133</v>
      </c>
    </row>
    <row r="93" spans="1:5" x14ac:dyDescent="0.25">
      <c r="A93" s="10" t="s">
        <v>20</v>
      </c>
      <c r="B93" s="6">
        <v>135</v>
      </c>
      <c r="C93" s="5"/>
      <c r="D93" s="10" t="s">
        <v>14</v>
      </c>
      <c r="E93" s="6">
        <v>2062</v>
      </c>
    </row>
    <row r="94" spans="1:5" x14ac:dyDescent="0.25">
      <c r="A94" s="9" t="s">
        <v>20</v>
      </c>
      <c r="B94" s="8">
        <v>768</v>
      </c>
      <c r="C94" s="7"/>
      <c r="D94" s="9" t="s">
        <v>14</v>
      </c>
      <c r="E94" s="8">
        <v>29</v>
      </c>
    </row>
    <row r="95" spans="1:5" x14ac:dyDescent="0.25">
      <c r="A95" s="10" t="s">
        <v>20</v>
      </c>
      <c r="B95" s="6">
        <v>199</v>
      </c>
      <c r="C95" s="5"/>
      <c r="D95" s="10" t="s">
        <v>14</v>
      </c>
      <c r="E95" s="6">
        <v>132</v>
      </c>
    </row>
    <row r="96" spans="1:5" x14ac:dyDescent="0.25">
      <c r="A96" s="9" t="s">
        <v>20</v>
      </c>
      <c r="B96" s="8">
        <v>107</v>
      </c>
      <c r="C96" s="7"/>
      <c r="D96" s="9" t="s">
        <v>14</v>
      </c>
      <c r="E96" s="8">
        <v>137</v>
      </c>
    </row>
    <row r="97" spans="1:5" x14ac:dyDescent="0.25">
      <c r="A97" s="10" t="s">
        <v>20</v>
      </c>
      <c r="B97" s="6">
        <v>195</v>
      </c>
      <c r="C97" s="5"/>
      <c r="D97" s="10" t="s">
        <v>14</v>
      </c>
      <c r="E97" s="6">
        <v>908</v>
      </c>
    </row>
    <row r="98" spans="1:5" x14ac:dyDescent="0.25">
      <c r="A98" s="9" t="s">
        <v>20</v>
      </c>
      <c r="B98" s="8">
        <v>3376</v>
      </c>
      <c r="C98" s="7"/>
      <c r="D98" s="9" t="s">
        <v>14</v>
      </c>
      <c r="E98" s="8">
        <v>10</v>
      </c>
    </row>
    <row r="99" spans="1:5" x14ac:dyDescent="0.25">
      <c r="A99" s="10" t="s">
        <v>20</v>
      </c>
      <c r="B99" s="6">
        <v>41</v>
      </c>
      <c r="C99" s="5"/>
      <c r="D99" s="10" t="s">
        <v>14</v>
      </c>
      <c r="E99" s="6">
        <v>1910</v>
      </c>
    </row>
    <row r="100" spans="1:5" x14ac:dyDescent="0.25">
      <c r="A100" s="9" t="s">
        <v>20</v>
      </c>
      <c r="B100" s="8">
        <v>1821</v>
      </c>
      <c r="C100" s="7"/>
      <c r="D100" s="9" t="s">
        <v>14</v>
      </c>
      <c r="E100" s="8">
        <v>38</v>
      </c>
    </row>
    <row r="101" spans="1:5" x14ac:dyDescent="0.25">
      <c r="A101" s="10" t="s">
        <v>20</v>
      </c>
      <c r="B101" s="6">
        <v>164</v>
      </c>
      <c r="C101" s="5"/>
      <c r="D101" s="10" t="s">
        <v>14</v>
      </c>
      <c r="E101" s="6">
        <v>104</v>
      </c>
    </row>
    <row r="102" spans="1:5" x14ac:dyDescent="0.25">
      <c r="A102" s="9" t="s">
        <v>20</v>
      </c>
      <c r="B102" s="8">
        <v>157</v>
      </c>
      <c r="C102" s="7"/>
      <c r="D102" s="9" t="s">
        <v>14</v>
      </c>
      <c r="E102" s="8">
        <v>49</v>
      </c>
    </row>
    <row r="103" spans="1:5" x14ac:dyDescent="0.25">
      <c r="A103" s="10" t="s">
        <v>20</v>
      </c>
      <c r="B103" s="6">
        <v>246</v>
      </c>
      <c r="C103" s="5"/>
      <c r="D103" s="10" t="s">
        <v>14</v>
      </c>
      <c r="E103" s="6">
        <v>1</v>
      </c>
    </row>
    <row r="104" spans="1:5" x14ac:dyDescent="0.25">
      <c r="A104" s="9" t="s">
        <v>20</v>
      </c>
      <c r="B104" s="8">
        <v>1396</v>
      </c>
      <c r="C104" s="7"/>
      <c r="D104" s="9" t="s">
        <v>14</v>
      </c>
      <c r="E104" s="8">
        <v>245</v>
      </c>
    </row>
    <row r="105" spans="1:5" x14ac:dyDescent="0.25">
      <c r="A105" s="10" t="s">
        <v>20</v>
      </c>
      <c r="B105" s="6">
        <v>2506</v>
      </c>
      <c r="C105" s="5"/>
      <c r="D105" s="10" t="s">
        <v>14</v>
      </c>
      <c r="E105" s="6">
        <v>32</v>
      </c>
    </row>
    <row r="106" spans="1:5" x14ac:dyDescent="0.25">
      <c r="A106" s="9" t="s">
        <v>20</v>
      </c>
      <c r="B106" s="8">
        <v>244</v>
      </c>
      <c r="C106" s="7"/>
      <c r="D106" s="9" t="s">
        <v>14</v>
      </c>
      <c r="E106" s="8">
        <v>7</v>
      </c>
    </row>
    <row r="107" spans="1:5" x14ac:dyDescent="0.25">
      <c r="A107" s="10" t="s">
        <v>20</v>
      </c>
      <c r="B107" s="6">
        <v>146</v>
      </c>
      <c r="C107" s="5"/>
      <c r="D107" s="10" t="s">
        <v>14</v>
      </c>
      <c r="E107" s="6">
        <v>803</v>
      </c>
    </row>
    <row r="108" spans="1:5" x14ac:dyDescent="0.25">
      <c r="A108" s="9" t="s">
        <v>20</v>
      </c>
      <c r="B108" s="8">
        <v>1267</v>
      </c>
      <c r="C108" s="7"/>
      <c r="D108" s="9" t="s">
        <v>14</v>
      </c>
      <c r="E108" s="8">
        <v>16</v>
      </c>
    </row>
    <row r="109" spans="1:5" x14ac:dyDescent="0.25">
      <c r="A109" s="10" t="s">
        <v>20</v>
      </c>
      <c r="B109" s="6">
        <v>1561</v>
      </c>
      <c r="C109" s="5"/>
      <c r="D109" s="10" t="s">
        <v>14</v>
      </c>
      <c r="E109" s="6">
        <v>31</v>
      </c>
    </row>
    <row r="110" spans="1:5" x14ac:dyDescent="0.25">
      <c r="A110" s="9" t="s">
        <v>20</v>
      </c>
      <c r="B110" s="8">
        <v>48</v>
      </c>
      <c r="C110" s="7"/>
      <c r="D110" s="9" t="s">
        <v>14</v>
      </c>
      <c r="E110" s="8">
        <v>108</v>
      </c>
    </row>
    <row r="111" spans="1:5" x14ac:dyDescent="0.25">
      <c r="A111" s="10" t="s">
        <v>20</v>
      </c>
      <c r="B111" s="6">
        <v>2739</v>
      </c>
      <c r="C111" s="5"/>
      <c r="D111" s="10" t="s">
        <v>14</v>
      </c>
      <c r="E111" s="6">
        <v>30</v>
      </c>
    </row>
    <row r="112" spans="1:5" x14ac:dyDescent="0.25">
      <c r="A112" s="9" t="s">
        <v>20</v>
      </c>
      <c r="B112" s="8">
        <v>3537</v>
      </c>
      <c r="C112" s="7"/>
      <c r="D112" s="9" t="s">
        <v>14</v>
      </c>
      <c r="E112" s="8">
        <v>17</v>
      </c>
    </row>
    <row r="113" spans="1:5" x14ac:dyDescent="0.25">
      <c r="A113" s="10" t="s">
        <v>20</v>
      </c>
      <c r="B113" s="6">
        <v>2107</v>
      </c>
      <c r="C113" s="5"/>
      <c r="D113" s="10" t="s">
        <v>14</v>
      </c>
      <c r="E113" s="6">
        <v>80</v>
      </c>
    </row>
    <row r="114" spans="1:5" x14ac:dyDescent="0.25">
      <c r="A114" s="9" t="s">
        <v>20</v>
      </c>
      <c r="B114" s="8">
        <v>3318</v>
      </c>
      <c r="C114" s="7"/>
      <c r="D114" s="9" t="s">
        <v>14</v>
      </c>
      <c r="E114" s="8">
        <v>2468</v>
      </c>
    </row>
    <row r="115" spans="1:5" x14ac:dyDescent="0.25">
      <c r="A115" s="10" t="s">
        <v>20</v>
      </c>
      <c r="B115" s="6">
        <v>340</v>
      </c>
      <c r="C115" s="5"/>
      <c r="D115" s="10" t="s">
        <v>14</v>
      </c>
      <c r="E115" s="6">
        <v>26</v>
      </c>
    </row>
    <row r="116" spans="1:5" x14ac:dyDescent="0.25">
      <c r="A116" s="9" t="s">
        <v>20</v>
      </c>
      <c r="B116" s="8">
        <v>1442</v>
      </c>
      <c r="C116" s="7"/>
      <c r="D116" s="9" t="s">
        <v>14</v>
      </c>
      <c r="E116" s="8">
        <v>73</v>
      </c>
    </row>
    <row r="117" spans="1:5" x14ac:dyDescent="0.25">
      <c r="A117" s="10" t="s">
        <v>20</v>
      </c>
      <c r="B117" s="6">
        <v>126</v>
      </c>
      <c r="C117" s="5"/>
      <c r="D117" s="10" t="s">
        <v>14</v>
      </c>
      <c r="E117" s="6">
        <v>128</v>
      </c>
    </row>
    <row r="118" spans="1:5" x14ac:dyDescent="0.25">
      <c r="A118" s="9" t="s">
        <v>20</v>
      </c>
      <c r="B118" s="8">
        <v>524</v>
      </c>
      <c r="C118" s="7"/>
      <c r="D118" s="9" t="s">
        <v>14</v>
      </c>
      <c r="E118" s="8">
        <v>33</v>
      </c>
    </row>
    <row r="119" spans="1:5" x14ac:dyDescent="0.25">
      <c r="A119" s="10" t="s">
        <v>20</v>
      </c>
      <c r="B119" s="6">
        <v>1989</v>
      </c>
      <c r="C119" s="5"/>
      <c r="D119" s="10" t="s">
        <v>14</v>
      </c>
      <c r="E119" s="6">
        <v>1072</v>
      </c>
    </row>
    <row r="120" spans="1:5" x14ac:dyDescent="0.25">
      <c r="A120" s="9" t="s">
        <v>20</v>
      </c>
      <c r="B120" s="8">
        <v>157</v>
      </c>
      <c r="C120" s="7"/>
      <c r="D120" s="9" t="s">
        <v>14</v>
      </c>
      <c r="E120" s="8">
        <v>393</v>
      </c>
    </row>
    <row r="121" spans="1:5" x14ac:dyDescent="0.25">
      <c r="A121" s="10" t="s">
        <v>20</v>
      </c>
      <c r="B121" s="6">
        <v>4498</v>
      </c>
      <c r="C121" s="5"/>
      <c r="D121" s="10" t="s">
        <v>14</v>
      </c>
      <c r="E121" s="6">
        <v>1257</v>
      </c>
    </row>
    <row r="122" spans="1:5" x14ac:dyDescent="0.25">
      <c r="A122" s="9" t="s">
        <v>20</v>
      </c>
      <c r="B122" s="8">
        <v>80</v>
      </c>
      <c r="C122" s="7"/>
      <c r="D122" s="9" t="s">
        <v>14</v>
      </c>
      <c r="E122" s="8">
        <v>328</v>
      </c>
    </row>
    <row r="123" spans="1:5" x14ac:dyDescent="0.25">
      <c r="A123" s="10" t="s">
        <v>20</v>
      </c>
      <c r="B123" s="6">
        <v>43</v>
      </c>
      <c r="C123" s="5"/>
      <c r="D123" s="10" t="s">
        <v>14</v>
      </c>
      <c r="E123" s="6">
        <v>147</v>
      </c>
    </row>
    <row r="124" spans="1:5" x14ac:dyDescent="0.25">
      <c r="A124" s="9" t="s">
        <v>20</v>
      </c>
      <c r="B124" s="8">
        <v>2053</v>
      </c>
      <c r="C124" s="7"/>
      <c r="D124" s="9" t="s">
        <v>14</v>
      </c>
      <c r="E124" s="8">
        <v>830</v>
      </c>
    </row>
    <row r="125" spans="1:5" x14ac:dyDescent="0.25">
      <c r="A125" s="10" t="s">
        <v>20</v>
      </c>
      <c r="B125" s="6">
        <v>168</v>
      </c>
      <c r="C125" s="5"/>
      <c r="D125" s="10" t="s">
        <v>14</v>
      </c>
      <c r="E125" s="6">
        <v>331</v>
      </c>
    </row>
    <row r="126" spans="1:5" x14ac:dyDescent="0.25">
      <c r="A126" s="9" t="s">
        <v>20</v>
      </c>
      <c r="B126" s="8">
        <v>4289</v>
      </c>
      <c r="C126" s="7"/>
      <c r="D126" s="9" t="s">
        <v>14</v>
      </c>
      <c r="E126" s="8">
        <v>25</v>
      </c>
    </row>
    <row r="127" spans="1:5" x14ac:dyDescent="0.25">
      <c r="A127" s="10" t="s">
        <v>20</v>
      </c>
      <c r="B127" s="6">
        <v>165</v>
      </c>
      <c r="C127" s="5"/>
      <c r="D127" s="10" t="s">
        <v>14</v>
      </c>
      <c r="E127" s="6">
        <v>3483</v>
      </c>
    </row>
    <row r="128" spans="1:5" x14ac:dyDescent="0.25">
      <c r="A128" s="9" t="s">
        <v>20</v>
      </c>
      <c r="B128" s="8">
        <v>1815</v>
      </c>
      <c r="C128" s="7"/>
      <c r="D128" s="9" t="s">
        <v>14</v>
      </c>
      <c r="E128" s="8">
        <v>923</v>
      </c>
    </row>
    <row r="129" spans="1:5" x14ac:dyDescent="0.25">
      <c r="A129" s="10" t="s">
        <v>20</v>
      </c>
      <c r="B129" s="6">
        <v>397</v>
      </c>
      <c r="C129" s="5"/>
      <c r="D129" s="10" t="s">
        <v>14</v>
      </c>
      <c r="E129" s="6">
        <v>1</v>
      </c>
    </row>
    <row r="130" spans="1:5" x14ac:dyDescent="0.25">
      <c r="A130" s="9" t="s">
        <v>20</v>
      </c>
      <c r="B130" s="8">
        <v>1539</v>
      </c>
      <c r="C130" s="7"/>
      <c r="D130" s="9" t="s">
        <v>14</v>
      </c>
      <c r="E130" s="8">
        <v>33</v>
      </c>
    </row>
    <row r="131" spans="1:5" x14ac:dyDescent="0.25">
      <c r="A131" s="10" t="s">
        <v>20</v>
      </c>
      <c r="B131" s="6">
        <v>138</v>
      </c>
      <c r="C131" s="5"/>
      <c r="D131" s="10" t="s">
        <v>14</v>
      </c>
      <c r="E131" s="6">
        <v>40</v>
      </c>
    </row>
    <row r="132" spans="1:5" x14ac:dyDescent="0.25">
      <c r="A132" s="9" t="s">
        <v>20</v>
      </c>
      <c r="B132" s="8">
        <v>3594</v>
      </c>
      <c r="C132" s="7"/>
      <c r="D132" s="9" t="s">
        <v>14</v>
      </c>
      <c r="E132" s="8">
        <v>23</v>
      </c>
    </row>
    <row r="133" spans="1:5" x14ac:dyDescent="0.25">
      <c r="A133" s="10" t="s">
        <v>20</v>
      </c>
      <c r="B133" s="6">
        <v>5880</v>
      </c>
      <c r="C133" s="5"/>
      <c r="D133" s="10" t="s">
        <v>14</v>
      </c>
      <c r="E133" s="6">
        <v>75</v>
      </c>
    </row>
    <row r="134" spans="1:5" x14ac:dyDescent="0.25">
      <c r="A134" s="9" t="s">
        <v>20</v>
      </c>
      <c r="B134" s="8">
        <v>112</v>
      </c>
      <c r="C134" s="7"/>
      <c r="D134" s="9" t="s">
        <v>14</v>
      </c>
      <c r="E134" s="8">
        <v>2176</v>
      </c>
    </row>
    <row r="135" spans="1:5" x14ac:dyDescent="0.25">
      <c r="A135" s="10" t="s">
        <v>20</v>
      </c>
      <c r="B135" s="6">
        <v>943</v>
      </c>
      <c r="C135" s="5"/>
      <c r="D135" s="10" t="s">
        <v>14</v>
      </c>
      <c r="E135" s="6">
        <v>441</v>
      </c>
    </row>
    <row r="136" spans="1:5" x14ac:dyDescent="0.25">
      <c r="A136" s="9" t="s">
        <v>20</v>
      </c>
      <c r="B136" s="8">
        <v>2468</v>
      </c>
      <c r="C136" s="7"/>
      <c r="D136" s="9" t="s">
        <v>14</v>
      </c>
      <c r="E136" s="8">
        <v>25</v>
      </c>
    </row>
    <row r="137" spans="1:5" x14ac:dyDescent="0.25">
      <c r="A137" s="10" t="s">
        <v>20</v>
      </c>
      <c r="B137" s="6">
        <v>2551</v>
      </c>
      <c r="C137" s="5"/>
      <c r="D137" s="10" t="s">
        <v>14</v>
      </c>
      <c r="E137" s="6">
        <v>127</v>
      </c>
    </row>
    <row r="138" spans="1:5" x14ac:dyDescent="0.25">
      <c r="A138" s="9" t="s">
        <v>20</v>
      </c>
      <c r="B138" s="8">
        <v>101</v>
      </c>
      <c r="C138" s="7"/>
      <c r="D138" s="9" t="s">
        <v>14</v>
      </c>
      <c r="E138" s="8">
        <v>355</v>
      </c>
    </row>
    <row r="139" spans="1:5" x14ac:dyDescent="0.25">
      <c r="A139" s="10" t="s">
        <v>20</v>
      </c>
      <c r="B139" s="6">
        <v>92</v>
      </c>
      <c r="C139" s="5"/>
      <c r="D139" s="10" t="s">
        <v>14</v>
      </c>
      <c r="E139" s="6">
        <v>44</v>
      </c>
    </row>
    <row r="140" spans="1:5" x14ac:dyDescent="0.25">
      <c r="A140" s="9" t="s">
        <v>20</v>
      </c>
      <c r="B140" s="8">
        <v>62</v>
      </c>
      <c r="C140" s="7"/>
      <c r="D140" s="9" t="s">
        <v>14</v>
      </c>
      <c r="E140" s="8">
        <v>67</v>
      </c>
    </row>
    <row r="141" spans="1:5" x14ac:dyDescent="0.25">
      <c r="A141" s="10" t="s">
        <v>20</v>
      </c>
      <c r="B141" s="6">
        <v>149</v>
      </c>
      <c r="C141" s="5"/>
      <c r="D141" s="10" t="s">
        <v>14</v>
      </c>
      <c r="E141" s="6">
        <v>1068</v>
      </c>
    </row>
    <row r="142" spans="1:5" x14ac:dyDescent="0.25">
      <c r="A142" s="9" t="s">
        <v>20</v>
      </c>
      <c r="B142" s="8">
        <v>329</v>
      </c>
      <c r="C142" s="7"/>
      <c r="D142" s="9" t="s">
        <v>14</v>
      </c>
      <c r="E142" s="8">
        <v>424</v>
      </c>
    </row>
    <row r="143" spans="1:5" x14ac:dyDescent="0.25">
      <c r="A143" s="10" t="s">
        <v>20</v>
      </c>
      <c r="B143" s="6">
        <v>97</v>
      </c>
      <c r="C143" s="5"/>
      <c r="D143" s="10" t="s">
        <v>14</v>
      </c>
      <c r="E143" s="6">
        <v>151</v>
      </c>
    </row>
    <row r="144" spans="1:5" x14ac:dyDescent="0.25">
      <c r="A144" s="9" t="s">
        <v>20</v>
      </c>
      <c r="B144" s="8">
        <v>1784</v>
      </c>
      <c r="C144" s="7"/>
      <c r="D144" s="9" t="s">
        <v>14</v>
      </c>
      <c r="E144" s="8">
        <v>1608</v>
      </c>
    </row>
    <row r="145" spans="1:5" x14ac:dyDescent="0.25">
      <c r="A145" s="10" t="s">
        <v>20</v>
      </c>
      <c r="B145" s="6">
        <v>1684</v>
      </c>
      <c r="C145" s="5"/>
      <c r="D145" s="10" t="s">
        <v>14</v>
      </c>
      <c r="E145" s="6">
        <v>941</v>
      </c>
    </row>
    <row r="146" spans="1:5" x14ac:dyDescent="0.25">
      <c r="A146" s="9" t="s">
        <v>20</v>
      </c>
      <c r="B146" s="8">
        <v>250</v>
      </c>
      <c r="C146" s="7"/>
      <c r="D146" s="9" t="s">
        <v>14</v>
      </c>
      <c r="E146" s="8">
        <v>1</v>
      </c>
    </row>
    <row r="147" spans="1:5" x14ac:dyDescent="0.25">
      <c r="A147" s="10" t="s">
        <v>20</v>
      </c>
      <c r="B147" s="6">
        <v>238</v>
      </c>
      <c r="C147" s="5"/>
      <c r="D147" s="10" t="s">
        <v>14</v>
      </c>
      <c r="E147" s="6">
        <v>40</v>
      </c>
    </row>
    <row r="148" spans="1:5" x14ac:dyDescent="0.25">
      <c r="A148" s="9" t="s">
        <v>20</v>
      </c>
      <c r="B148" s="8">
        <v>53</v>
      </c>
      <c r="C148" s="7"/>
      <c r="D148" s="9" t="s">
        <v>14</v>
      </c>
      <c r="E148" s="8">
        <v>3015</v>
      </c>
    </row>
    <row r="149" spans="1:5" x14ac:dyDescent="0.25">
      <c r="A149" s="10" t="s">
        <v>20</v>
      </c>
      <c r="B149" s="6">
        <v>214</v>
      </c>
      <c r="C149" s="5"/>
      <c r="D149" s="10" t="s">
        <v>14</v>
      </c>
      <c r="E149" s="6">
        <v>435</v>
      </c>
    </row>
    <row r="150" spans="1:5" x14ac:dyDescent="0.25">
      <c r="A150" s="9" t="s">
        <v>20</v>
      </c>
      <c r="B150" s="8">
        <v>222</v>
      </c>
      <c r="C150" s="7"/>
      <c r="D150" s="9" t="s">
        <v>14</v>
      </c>
      <c r="E150" s="8">
        <v>714</v>
      </c>
    </row>
    <row r="151" spans="1:5" x14ac:dyDescent="0.25">
      <c r="A151" s="10" t="s">
        <v>20</v>
      </c>
      <c r="B151" s="6">
        <v>1884</v>
      </c>
      <c r="C151" s="5"/>
      <c r="D151" s="10" t="s">
        <v>14</v>
      </c>
      <c r="E151" s="6">
        <v>5497</v>
      </c>
    </row>
    <row r="152" spans="1:5" x14ac:dyDescent="0.25">
      <c r="A152" s="9" t="s">
        <v>20</v>
      </c>
      <c r="B152" s="8">
        <v>218</v>
      </c>
      <c r="C152" s="7"/>
      <c r="D152" s="9" t="s">
        <v>14</v>
      </c>
      <c r="E152" s="8">
        <v>418</v>
      </c>
    </row>
    <row r="153" spans="1:5" x14ac:dyDescent="0.25">
      <c r="A153" s="10" t="s">
        <v>20</v>
      </c>
      <c r="B153" s="6">
        <v>6465</v>
      </c>
      <c r="C153" s="5"/>
      <c r="D153" s="10" t="s">
        <v>14</v>
      </c>
      <c r="E153" s="6">
        <v>1439</v>
      </c>
    </row>
    <row r="154" spans="1:5" x14ac:dyDescent="0.25">
      <c r="A154" s="9" t="s">
        <v>20</v>
      </c>
      <c r="B154" s="8">
        <v>59</v>
      </c>
      <c r="C154" s="7"/>
      <c r="D154" s="9" t="s">
        <v>14</v>
      </c>
      <c r="E154" s="8">
        <v>15</v>
      </c>
    </row>
    <row r="155" spans="1:5" x14ac:dyDescent="0.25">
      <c r="A155" s="10" t="s">
        <v>20</v>
      </c>
      <c r="B155" s="6">
        <v>88</v>
      </c>
      <c r="C155" s="5"/>
      <c r="D155" s="10" t="s">
        <v>14</v>
      </c>
      <c r="E155" s="6">
        <v>1999</v>
      </c>
    </row>
    <row r="156" spans="1:5" x14ac:dyDescent="0.25">
      <c r="A156" s="9" t="s">
        <v>20</v>
      </c>
      <c r="B156" s="8">
        <v>1697</v>
      </c>
      <c r="C156" s="7"/>
      <c r="D156" s="9" t="s">
        <v>14</v>
      </c>
      <c r="E156" s="8">
        <v>118</v>
      </c>
    </row>
    <row r="157" spans="1:5" x14ac:dyDescent="0.25">
      <c r="A157" s="10" t="s">
        <v>20</v>
      </c>
      <c r="B157" s="6">
        <v>92</v>
      </c>
      <c r="C157" s="5"/>
      <c r="D157" s="10" t="s">
        <v>14</v>
      </c>
      <c r="E157" s="6">
        <v>162</v>
      </c>
    </row>
    <row r="158" spans="1:5" x14ac:dyDescent="0.25">
      <c r="A158" s="9" t="s">
        <v>20</v>
      </c>
      <c r="B158" s="8">
        <v>186</v>
      </c>
      <c r="C158" s="7"/>
      <c r="D158" s="9" t="s">
        <v>14</v>
      </c>
      <c r="E158" s="8">
        <v>83</v>
      </c>
    </row>
    <row r="159" spans="1:5" x14ac:dyDescent="0.25">
      <c r="A159" s="10" t="s">
        <v>20</v>
      </c>
      <c r="B159" s="6">
        <v>138</v>
      </c>
      <c r="C159" s="5"/>
      <c r="D159" s="10" t="s">
        <v>14</v>
      </c>
      <c r="E159" s="6">
        <v>747</v>
      </c>
    </row>
    <row r="160" spans="1:5" x14ac:dyDescent="0.25">
      <c r="A160" s="9" t="s">
        <v>20</v>
      </c>
      <c r="B160" s="8">
        <v>261</v>
      </c>
      <c r="C160" s="7"/>
      <c r="D160" s="9" t="s">
        <v>14</v>
      </c>
      <c r="E160" s="8">
        <v>84</v>
      </c>
    </row>
    <row r="161" spans="1:5" x14ac:dyDescent="0.25">
      <c r="A161" s="10" t="s">
        <v>20</v>
      </c>
      <c r="B161" s="6">
        <v>107</v>
      </c>
      <c r="C161" s="5"/>
      <c r="D161" s="10" t="s">
        <v>14</v>
      </c>
      <c r="E161" s="6">
        <v>91</v>
      </c>
    </row>
    <row r="162" spans="1:5" x14ac:dyDescent="0.25">
      <c r="A162" s="9" t="s">
        <v>20</v>
      </c>
      <c r="B162" s="8">
        <v>199</v>
      </c>
      <c r="C162" s="7"/>
      <c r="D162" s="9" t="s">
        <v>14</v>
      </c>
      <c r="E162" s="8">
        <v>792</v>
      </c>
    </row>
    <row r="163" spans="1:5" x14ac:dyDescent="0.25">
      <c r="A163" s="10" t="s">
        <v>20</v>
      </c>
      <c r="B163" s="6">
        <v>5512</v>
      </c>
      <c r="C163" s="5"/>
      <c r="D163" s="10" t="s">
        <v>14</v>
      </c>
      <c r="E163" s="6">
        <v>32</v>
      </c>
    </row>
    <row r="164" spans="1:5" x14ac:dyDescent="0.25">
      <c r="A164" s="9" t="s">
        <v>20</v>
      </c>
      <c r="B164" s="8">
        <v>86</v>
      </c>
      <c r="C164" s="7"/>
      <c r="D164" s="9" t="s">
        <v>14</v>
      </c>
      <c r="E164" s="8">
        <v>186</v>
      </c>
    </row>
    <row r="165" spans="1:5" x14ac:dyDescent="0.25">
      <c r="A165" s="10" t="s">
        <v>20</v>
      </c>
      <c r="B165" s="6">
        <v>2768</v>
      </c>
      <c r="C165" s="5"/>
      <c r="D165" s="10" t="s">
        <v>14</v>
      </c>
      <c r="E165" s="6">
        <v>605</v>
      </c>
    </row>
    <row r="166" spans="1:5" x14ac:dyDescent="0.25">
      <c r="A166" s="9" t="s">
        <v>20</v>
      </c>
      <c r="B166" s="8">
        <v>48</v>
      </c>
      <c r="C166" s="7"/>
      <c r="D166" s="9" t="s">
        <v>14</v>
      </c>
      <c r="E166" s="8">
        <v>1</v>
      </c>
    </row>
    <row r="167" spans="1:5" x14ac:dyDescent="0.25">
      <c r="A167" s="10" t="s">
        <v>20</v>
      </c>
      <c r="B167" s="6">
        <v>87</v>
      </c>
      <c r="C167" s="5"/>
      <c r="D167" s="10" t="s">
        <v>14</v>
      </c>
      <c r="E167" s="6">
        <v>31</v>
      </c>
    </row>
    <row r="168" spans="1:5" x14ac:dyDescent="0.25">
      <c r="A168" s="9" t="s">
        <v>20</v>
      </c>
      <c r="B168" s="8">
        <v>1894</v>
      </c>
      <c r="C168" s="7"/>
      <c r="D168" s="9" t="s">
        <v>14</v>
      </c>
      <c r="E168" s="8">
        <v>1181</v>
      </c>
    </row>
    <row r="169" spans="1:5" x14ac:dyDescent="0.25">
      <c r="A169" s="10" t="s">
        <v>20</v>
      </c>
      <c r="B169" s="6">
        <v>282</v>
      </c>
      <c r="C169" s="5"/>
      <c r="D169" s="10" t="s">
        <v>14</v>
      </c>
      <c r="E169" s="6">
        <v>39</v>
      </c>
    </row>
    <row r="170" spans="1:5" x14ac:dyDescent="0.25">
      <c r="A170" s="9" t="s">
        <v>20</v>
      </c>
      <c r="B170" s="8">
        <v>116</v>
      </c>
      <c r="C170" s="7"/>
      <c r="D170" s="9" t="s">
        <v>14</v>
      </c>
      <c r="E170" s="8">
        <v>46</v>
      </c>
    </row>
    <row r="171" spans="1:5" x14ac:dyDescent="0.25">
      <c r="A171" s="10" t="s">
        <v>20</v>
      </c>
      <c r="B171" s="6">
        <v>83</v>
      </c>
      <c r="C171" s="5"/>
      <c r="D171" s="10" t="s">
        <v>14</v>
      </c>
      <c r="E171" s="6">
        <v>105</v>
      </c>
    </row>
    <row r="172" spans="1:5" x14ac:dyDescent="0.25">
      <c r="A172" s="9" t="s">
        <v>20</v>
      </c>
      <c r="B172" s="8">
        <v>91</v>
      </c>
      <c r="C172" s="7"/>
      <c r="D172" s="9" t="s">
        <v>14</v>
      </c>
      <c r="E172" s="8">
        <v>535</v>
      </c>
    </row>
    <row r="173" spans="1:5" x14ac:dyDescent="0.25">
      <c r="A173" s="10" t="s">
        <v>20</v>
      </c>
      <c r="B173" s="6">
        <v>546</v>
      </c>
      <c r="C173" s="5"/>
      <c r="D173" s="10" t="s">
        <v>14</v>
      </c>
      <c r="E173" s="6">
        <v>16</v>
      </c>
    </row>
    <row r="174" spans="1:5" x14ac:dyDescent="0.25">
      <c r="A174" s="9" t="s">
        <v>20</v>
      </c>
      <c r="B174" s="8">
        <v>393</v>
      </c>
      <c r="C174" s="7"/>
      <c r="D174" s="9" t="s">
        <v>14</v>
      </c>
      <c r="E174" s="8">
        <v>575</v>
      </c>
    </row>
    <row r="175" spans="1:5" x14ac:dyDescent="0.25">
      <c r="A175" s="10" t="s">
        <v>20</v>
      </c>
      <c r="B175" s="6">
        <v>133</v>
      </c>
      <c r="C175" s="5"/>
      <c r="D175" s="10" t="s">
        <v>14</v>
      </c>
      <c r="E175" s="6">
        <v>1120</v>
      </c>
    </row>
    <row r="176" spans="1:5" x14ac:dyDescent="0.25">
      <c r="A176" s="9" t="s">
        <v>20</v>
      </c>
      <c r="B176" s="8">
        <v>254</v>
      </c>
      <c r="C176" s="7"/>
      <c r="D176" s="9" t="s">
        <v>14</v>
      </c>
      <c r="E176" s="8">
        <v>113</v>
      </c>
    </row>
    <row r="177" spans="1:5" x14ac:dyDescent="0.25">
      <c r="A177" s="10" t="s">
        <v>20</v>
      </c>
      <c r="B177" s="6">
        <v>176</v>
      </c>
      <c r="C177" s="5"/>
      <c r="D177" s="10" t="s">
        <v>14</v>
      </c>
      <c r="E177" s="6">
        <v>1538</v>
      </c>
    </row>
    <row r="178" spans="1:5" x14ac:dyDescent="0.25">
      <c r="A178" s="9" t="s">
        <v>20</v>
      </c>
      <c r="B178" s="8">
        <v>337</v>
      </c>
      <c r="C178" s="7"/>
      <c r="D178" s="9" t="s">
        <v>14</v>
      </c>
      <c r="E178" s="8">
        <v>9</v>
      </c>
    </row>
    <row r="179" spans="1:5" x14ac:dyDescent="0.25">
      <c r="A179" s="10" t="s">
        <v>20</v>
      </c>
      <c r="B179" s="6">
        <v>107</v>
      </c>
      <c r="C179" s="5"/>
      <c r="D179" s="10" t="s">
        <v>14</v>
      </c>
      <c r="E179" s="6">
        <v>554</v>
      </c>
    </row>
    <row r="180" spans="1:5" x14ac:dyDescent="0.25">
      <c r="A180" s="9" t="s">
        <v>20</v>
      </c>
      <c r="B180" s="8">
        <v>183</v>
      </c>
      <c r="C180" s="7"/>
      <c r="D180" s="9" t="s">
        <v>14</v>
      </c>
      <c r="E180" s="8">
        <v>648</v>
      </c>
    </row>
    <row r="181" spans="1:5" x14ac:dyDescent="0.25">
      <c r="A181" s="10" t="s">
        <v>20</v>
      </c>
      <c r="B181" s="6">
        <v>72</v>
      </c>
      <c r="C181" s="5"/>
      <c r="D181" s="10" t="s">
        <v>14</v>
      </c>
      <c r="E181" s="6">
        <v>21</v>
      </c>
    </row>
    <row r="182" spans="1:5" x14ac:dyDescent="0.25">
      <c r="A182" s="9" t="s">
        <v>20</v>
      </c>
      <c r="B182" s="8">
        <v>295</v>
      </c>
      <c r="C182" s="7"/>
      <c r="D182" s="9" t="s">
        <v>14</v>
      </c>
      <c r="E182" s="8">
        <v>54</v>
      </c>
    </row>
    <row r="183" spans="1:5" x14ac:dyDescent="0.25">
      <c r="A183" s="10" t="s">
        <v>20</v>
      </c>
      <c r="B183" s="6">
        <v>142</v>
      </c>
      <c r="C183" s="5"/>
      <c r="D183" s="10" t="s">
        <v>14</v>
      </c>
      <c r="E183" s="6">
        <v>120</v>
      </c>
    </row>
    <row r="184" spans="1:5" x14ac:dyDescent="0.25">
      <c r="A184" s="9" t="s">
        <v>20</v>
      </c>
      <c r="B184" s="8">
        <v>85</v>
      </c>
      <c r="C184" s="7"/>
      <c r="D184" s="9" t="s">
        <v>14</v>
      </c>
      <c r="E184" s="8">
        <v>579</v>
      </c>
    </row>
    <row r="185" spans="1:5" x14ac:dyDescent="0.25">
      <c r="A185" s="10" t="s">
        <v>20</v>
      </c>
      <c r="B185" s="6">
        <v>659</v>
      </c>
      <c r="C185" s="5"/>
      <c r="D185" s="10" t="s">
        <v>14</v>
      </c>
      <c r="E185" s="6">
        <v>2072</v>
      </c>
    </row>
    <row r="186" spans="1:5" x14ac:dyDescent="0.25">
      <c r="A186" s="9" t="s">
        <v>20</v>
      </c>
      <c r="B186" s="8">
        <v>121</v>
      </c>
      <c r="C186" s="7"/>
      <c r="D186" s="9" t="s">
        <v>14</v>
      </c>
      <c r="E186" s="8">
        <v>0</v>
      </c>
    </row>
    <row r="187" spans="1:5" x14ac:dyDescent="0.25">
      <c r="A187" s="10" t="s">
        <v>20</v>
      </c>
      <c r="B187" s="6">
        <v>3742</v>
      </c>
      <c r="C187" s="5"/>
      <c r="D187" s="10" t="s">
        <v>14</v>
      </c>
      <c r="E187" s="6">
        <v>1796</v>
      </c>
    </row>
    <row r="188" spans="1:5" x14ac:dyDescent="0.25">
      <c r="A188" s="9" t="s">
        <v>20</v>
      </c>
      <c r="B188" s="8">
        <v>223</v>
      </c>
      <c r="C188" s="7"/>
      <c r="D188" s="9" t="s">
        <v>14</v>
      </c>
      <c r="E188" s="8">
        <v>62</v>
      </c>
    </row>
    <row r="189" spans="1:5" x14ac:dyDescent="0.25">
      <c r="A189" s="10" t="s">
        <v>20</v>
      </c>
      <c r="B189" s="6">
        <v>133</v>
      </c>
      <c r="C189" s="5"/>
      <c r="D189" s="10" t="s">
        <v>14</v>
      </c>
      <c r="E189" s="6">
        <v>347</v>
      </c>
    </row>
    <row r="190" spans="1:5" x14ac:dyDescent="0.25">
      <c r="A190" s="9" t="s">
        <v>20</v>
      </c>
      <c r="B190" s="8">
        <v>5168</v>
      </c>
      <c r="C190" s="7"/>
      <c r="D190" s="9" t="s">
        <v>14</v>
      </c>
      <c r="E190" s="8">
        <v>19</v>
      </c>
    </row>
    <row r="191" spans="1:5" x14ac:dyDescent="0.25">
      <c r="A191" s="10" t="s">
        <v>20</v>
      </c>
      <c r="B191" s="6">
        <v>307</v>
      </c>
      <c r="C191" s="5"/>
      <c r="D191" s="10" t="s">
        <v>14</v>
      </c>
      <c r="E191" s="6">
        <v>1258</v>
      </c>
    </row>
    <row r="192" spans="1:5" x14ac:dyDescent="0.25">
      <c r="A192" s="9" t="s">
        <v>20</v>
      </c>
      <c r="B192" s="8">
        <v>2441</v>
      </c>
      <c r="C192" s="7"/>
      <c r="D192" s="9" t="s">
        <v>14</v>
      </c>
      <c r="E192" s="8">
        <v>362</v>
      </c>
    </row>
    <row r="193" spans="1:5" x14ac:dyDescent="0.25">
      <c r="A193" s="10" t="s">
        <v>20</v>
      </c>
      <c r="B193" s="6">
        <v>1385</v>
      </c>
      <c r="C193" s="5"/>
      <c r="D193" s="10" t="s">
        <v>14</v>
      </c>
      <c r="E193" s="6">
        <v>133</v>
      </c>
    </row>
    <row r="194" spans="1:5" x14ac:dyDescent="0.25">
      <c r="A194" s="9" t="s">
        <v>20</v>
      </c>
      <c r="B194" s="8">
        <v>190</v>
      </c>
      <c r="C194" s="7"/>
      <c r="D194" s="9" t="s">
        <v>14</v>
      </c>
      <c r="E194" s="8">
        <v>846</v>
      </c>
    </row>
    <row r="195" spans="1:5" x14ac:dyDescent="0.25">
      <c r="A195" s="10" t="s">
        <v>20</v>
      </c>
      <c r="B195" s="6">
        <v>470</v>
      </c>
      <c r="C195" s="5"/>
      <c r="D195" s="10" t="s">
        <v>14</v>
      </c>
      <c r="E195" s="6">
        <v>10</v>
      </c>
    </row>
    <row r="196" spans="1:5" x14ac:dyDescent="0.25">
      <c r="A196" s="9" t="s">
        <v>20</v>
      </c>
      <c r="B196" s="8">
        <v>253</v>
      </c>
      <c r="C196" s="7"/>
      <c r="D196" s="9" t="s">
        <v>14</v>
      </c>
      <c r="E196" s="8">
        <v>191</v>
      </c>
    </row>
    <row r="197" spans="1:5" x14ac:dyDescent="0.25">
      <c r="A197" s="10" t="s">
        <v>20</v>
      </c>
      <c r="B197" s="6">
        <v>1113</v>
      </c>
      <c r="C197" s="5"/>
      <c r="D197" s="10" t="s">
        <v>14</v>
      </c>
      <c r="E197" s="6">
        <v>1979</v>
      </c>
    </row>
    <row r="198" spans="1:5" x14ac:dyDescent="0.25">
      <c r="A198" s="9" t="s">
        <v>20</v>
      </c>
      <c r="B198" s="8">
        <v>2283</v>
      </c>
      <c r="C198" s="7"/>
      <c r="D198" s="9" t="s">
        <v>14</v>
      </c>
      <c r="E198" s="8">
        <v>63</v>
      </c>
    </row>
    <row r="199" spans="1:5" x14ac:dyDescent="0.25">
      <c r="A199" s="10" t="s">
        <v>20</v>
      </c>
      <c r="B199" s="6">
        <v>1095</v>
      </c>
      <c r="C199" s="5"/>
      <c r="D199" s="10" t="s">
        <v>14</v>
      </c>
      <c r="E199" s="6">
        <v>6080</v>
      </c>
    </row>
    <row r="200" spans="1:5" x14ac:dyDescent="0.25">
      <c r="A200" s="9" t="s">
        <v>20</v>
      </c>
      <c r="B200" s="8">
        <v>1690</v>
      </c>
      <c r="C200" s="7"/>
      <c r="D200" s="9" t="s">
        <v>14</v>
      </c>
      <c r="E200" s="8">
        <v>80</v>
      </c>
    </row>
    <row r="201" spans="1:5" x14ac:dyDescent="0.25">
      <c r="A201" s="10" t="s">
        <v>20</v>
      </c>
      <c r="B201" s="6">
        <v>191</v>
      </c>
      <c r="C201" s="5"/>
      <c r="D201" s="10" t="s">
        <v>14</v>
      </c>
      <c r="E201" s="6">
        <v>9</v>
      </c>
    </row>
    <row r="202" spans="1:5" x14ac:dyDescent="0.25">
      <c r="A202" s="9" t="s">
        <v>20</v>
      </c>
      <c r="B202" s="8">
        <v>2013</v>
      </c>
      <c r="C202" s="7"/>
      <c r="D202" s="9" t="s">
        <v>14</v>
      </c>
      <c r="E202" s="8">
        <v>1784</v>
      </c>
    </row>
    <row r="203" spans="1:5" x14ac:dyDescent="0.25">
      <c r="A203" s="10" t="s">
        <v>20</v>
      </c>
      <c r="B203" s="6">
        <v>1703</v>
      </c>
      <c r="C203" s="5"/>
      <c r="D203" s="10" t="s">
        <v>14</v>
      </c>
      <c r="E203" s="6">
        <v>243</v>
      </c>
    </row>
    <row r="204" spans="1:5" x14ac:dyDescent="0.25">
      <c r="A204" s="9" t="s">
        <v>20</v>
      </c>
      <c r="B204" s="8">
        <v>80</v>
      </c>
      <c r="C204" s="7"/>
      <c r="D204" s="9" t="s">
        <v>14</v>
      </c>
      <c r="E204" s="8">
        <v>1296</v>
      </c>
    </row>
    <row r="205" spans="1:5" x14ac:dyDescent="0.25">
      <c r="A205" s="10" t="s">
        <v>20</v>
      </c>
      <c r="B205" s="6">
        <v>41</v>
      </c>
      <c r="C205" s="5"/>
      <c r="D205" s="10" t="s">
        <v>14</v>
      </c>
      <c r="E205" s="6">
        <v>77</v>
      </c>
    </row>
    <row r="206" spans="1:5" x14ac:dyDescent="0.25">
      <c r="A206" s="9" t="s">
        <v>20</v>
      </c>
      <c r="B206" s="8">
        <v>187</v>
      </c>
      <c r="C206" s="7"/>
      <c r="D206" s="9" t="s">
        <v>14</v>
      </c>
      <c r="E206" s="8">
        <v>395</v>
      </c>
    </row>
    <row r="207" spans="1:5" x14ac:dyDescent="0.25">
      <c r="A207" s="10" t="s">
        <v>20</v>
      </c>
      <c r="B207" s="6">
        <v>2875</v>
      </c>
      <c r="C207" s="5"/>
      <c r="D207" s="10" t="s">
        <v>14</v>
      </c>
      <c r="E207" s="6">
        <v>49</v>
      </c>
    </row>
    <row r="208" spans="1:5" x14ac:dyDescent="0.25">
      <c r="A208" s="9" t="s">
        <v>20</v>
      </c>
      <c r="B208" s="8">
        <v>88</v>
      </c>
      <c r="C208" s="7"/>
      <c r="D208" s="9" t="s">
        <v>14</v>
      </c>
      <c r="E208" s="8">
        <v>180</v>
      </c>
    </row>
    <row r="209" spans="1:5" x14ac:dyDescent="0.25">
      <c r="A209" s="10" t="s">
        <v>20</v>
      </c>
      <c r="B209" s="6">
        <v>191</v>
      </c>
      <c r="C209" s="5"/>
      <c r="D209" s="10" t="s">
        <v>14</v>
      </c>
      <c r="E209" s="6">
        <v>2690</v>
      </c>
    </row>
    <row r="210" spans="1:5" x14ac:dyDescent="0.25">
      <c r="A210" s="9" t="s">
        <v>20</v>
      </c>
      <c r="B210" s="8">
        <v>139</v>
      </c>
      <c r="C210" s="7"/>
      <c r="D210" s="9" t="s">
        <v>14</v>
      </c>
      <c r="E210" s="8">
        <v>2779</v>
      </c>
    </row>
    <row r="211" spans="1:5" x14ac:dyDescent="0.25">
      <c r="A211" s="10" t="s">
        <v>20</v>
      </c>
      <c r="B211" s="6">
        <v>186</v>
      </c>
      <c r="C211" s="5"/>
      <c r="D211" s="10" t="s">
        <v>14</v>
      </c>
      <c r="E211" s="6">
        <v>92</v>
      </c>
    </row>
    <row r="212" spans="1:5" x14ac:dyDescent="0.25">
      <c r="A212" s="9" t="s">
        <v>20</v>
      </c>
      <c r="B212" s="8">
        <v>112</v>
      </c>
      <c r="C212" s="7"/>
      <c r="D212" s="9" t="s">
        <v>14</v>
      </c>
      <c r="E212" s="8">
        <v>1028</v>
      </c>
    </row>
    <row r="213" spans="1:5" x14ac:dyDescent="0.25">
      <c r="A213" s="10" t="s">
        <v>20</v>
      </c>
      <c r="B213" s="6">
        <v>101</v>
      </c>
      <c r="C213" s="5"/>
      <c r="D213" s="10" t="s">
        <v>14</v>
      </c>
      <c r="E213" s="6">
        <v>26</v>
      </c>
    </row>
    <row r="214" spans="1:5" x14ac:dyDescent="0.25">
      <c r="A214" s="9" t="s">
        <v>20</v>
      </c>
      <c r="B214" s="8">
        <v>206</v>
      </c>
      <c r="C214" s="7"/>
      <c r="D214" s="9" t="s">
        <v>14</v>
      </c>
      <c r="E214" s="8">
        <v>1790</v>
      </c>
    </row>
    <row r="215" spans="1:5" x14ac:dyDescent="0.25">
      <c r="A215" s="10" t="s">
        <v>20</v>
      </c>
      <c r="B215" s="6">
        <v>154</v>
      </c>
      <c r="C215" s="5"/>
      <c r="D215" s="10" t="s">
        <v>14</v>
      </c>
      <c r="E215" s="6">
        <v>37</v>
      </c>
    </row>
    <row r="216" spans="1:5" x14ac:dyDescent="0.25">
      <c r="A216" s="9" t="s">
        <v>20</v>
      </c>
      <c r="B216" s="8">
        <v>5966</v>
      </c>
      <c r="C216" s="7"/>
      <c r="D216" s="9" t="s">
        <v>14</v>
      </c>
      <c r="E216" s="8">
        <v>35</v>
      </c>
    </row>
    <row r="217" spans="1:5" x14ac:dyDescent="0.25">
      <c r="A217" s="10" t="s">
        <v>20</v>
      </c>
      <c r="B217" s="6">
        <v>169</v>
      </c>
      <c r="C217" s="5"/>
      <c r="D217" s="10" t="s">
        <v>14</v>
      </c>
      <c r="E217" s="6">
        <v>558</v>
      </c>
    </row>
    <row r="218" spans="1:5" x14ac:dyDescent="0.25">
      <c r="A218" s="9" t="s">
        <v>20</v>
      </c>
      <c r="B218" s="8">
        <v>2106</v>
      </c>
      <c r="C218" s="7"/>
      <c r="D218" s="9" t="s">
        <v>14</v>
      </c>
      <c r="E218" s="8">
        <v>64</v>
      </c>
    </row>
    <row r="219" spans="1:5" x14ac:dyDescent="0.25">
      <c r="A219" s="10" t="s">
        <v>20</v>
      </c>
      <c r="B219" s="6">
        <v>131</v>
      </c>
      <c r="C219" s="5"/>
      <c r="D219" s="10" t="s">
        <v>14</v>
      </c>
      <c r="E219" s="6">
        <v>245</v>
      </c>
    </row>
    <row r="220" spans="1:5" x14ac:dyDescent="0.25">
      <c r="A220" s="9" t="s">
        <v>20</v>
      </c>
      <c r="B220" s="8">
        <v>84</v>
      </c>
      <c r="C220" s="7"/>
      <c r="D220" s="9" t="s">
        <v>14</v>
      </c>
      <c r="E220" s="8">
        <v>71</v>
      </c>
    </row>
    <row r="221" spans="1:5" x14ac:dyDescent="0.25">
      <c r="A221" s="10" t="s">
        <v>20</v>
      </c>
      <c r="B221" s="6">
        <v>155</v>
      </c>
      <c r="C221" s="5"/>
      <c r="D221" s="10" t="s">
        <v>14</v>
      </c>
      <c r="E221" s="6">
        <v>42</v>
      </c>
    </row>
    <row r="222" spans="1:5" x14ac:dyDescent="0.25">
      <c r="A222" s="9" t="s">
        <v>20</v>
      </c>
      <c r="B222" s="8">
        <v>189</v>
      </c>
      <c r="C222" s="7"/>
      <c r="D222" s="9" t="s">
        <v>14</v>
      </c>
      <c r="E222" s="8">
        <v>156</v>
      </c>
    </row>
    <row r="223" spans="1:5" x14ac:dyDescent="0.25">
      <c r="A223" s="10" t="s">
        <v>20</v>
      </c>
      <c r="B223" s="6">
        <v>4799</v>
      </c>
      <c r="C223" s="5"/>
      <c r="D223" s="10" t="s">
        <v>14</v>
      </c>
      <c r="E223" s="6">
        <v>1368</v>
      </c>
    </row>
    <row r="224" spans="1:5" x14ac:dyDescent="0.25">
      <c r="A224" s="9" t="s">
        <v>20</v>
      </c>
      <c r="B224" s="8">
        <v>1137</v>
      </c>
      <c r="C224" s="7"/>
      <c r="D224" s="9" t="s">
        <v>14</v>
      </c>
      <c r="E224" s="8">
        <v>102</v>
      </c>
    </row>
    <row r="225" spans="1:5" x14ac:dyDescent="0.25">
      <c r="A225" s="10" t="s">
        <v>20</v>
      </c>
      <c r="B225" s="6">
        <v>1152</v>
      </c>
      <c r="C225" s="5"/>
      <c r="D225" s="10" t="s">
        <v>14</v>
      </c>
      <c r="E225" s="6">
        <v>86</v>
      </c>
    </row>
    <row r="226" spans="1:5" x14ac:dyDescent="0.25">
      <c r="A226" s="9" t="s">
        <v>20</v>
      </c>
      <c r="B226" s="8">
        <v>50</v>
      </c>
      <c r="C226" s="7"/>
      <c r="D226" s="9" t="s">
        <v>14</v>
      </c>
      <c r="E226" s="8">
        <v>253</v>
      </c>
    </row>
    <row r="227" spans="1:5" x14ac:dyDescent="0.25">
      <c r="A227" s="10" t="s">
        <v>20</v>
      </c>
      <c r="B227" s="6">
        <v>3059</v>
      </c>
      <c r="C227" s="5"/>
      <c r="D227" s="10" t="s">
        <v>14</v>
      </c>
      <c r="E227" s="6">
        <v>157</v>
      </c>
    </row>
    <row r="228" spans="1:5" x14ac:dyDescent="0.25">
      <c r="A228" s="9" t="s">
        <v>20</v>
      </c>
      <c r="B228" s="8">
        <v>34</v>
      </c>
      <c r="C228" s="7"/>
      <c r="D228" s="9" t="s">
        <v>14</v>
      </c>
      <c r="E228" s="8">
        <v>183</v>
      </c>
    </row>
    <row r="229" spans="1:5" x14ac:dyDescent="0.25">
      <c r="A229" s="10" t="s">
        <v>20</v>
      </c>
      <c r="B229" s="6">
        <v>220</v>
      </c>
      <c r="C229" s="5"/>
      <c r="D229" s="10" t="s">
        <v>14</v>
      </c>
      <c r="E229" s="6">
        <v>82</v>
      </c>
    </row>
    <row r="230" spans="1:5" x14ac:dyDescent="0.25">
      <c r="A230" s="9" t="s">
        <v>20</v>
      </c>
      <c r="B230" s="8">
        <v>1604</v>
      </c>
      <c r="C230" s="7"/>
      <c r="D230" s="9" t="s">
        <v>14</v>
      </c>
      <c r="E230" s="8">
        <v>1</v>
      </c>
    </row>
    <row r="231" spans="1:5" x14ac:dyDescent="0.25">
      <c r="A231" s="10" t="s">
        <v>20</v>
      </c>
      <c r="B231" s="6">
        <v>454</v>
      </c>
      <c r="C231" s="5"/>
      <c r="D231" s="10" t="s">
        <v>14</v>
      </c>
      <c r="E231" s="6">
        <v>1198</v>
      </c>
    </row>
    <row r="232" spans="1:5" x14ac:dyDescent="0.25">
      <c r="A232" s="9" t="s">
        <v>20</v>
      </c>
      <c r="B232" s="8">
        <v>123</v>
      </c>
      <c r="C232" s="7"/>
      <c r="D232" s="9" t="s">
        <v>14</v>
      </c>
      <c r="E232" s="8">
        <v>648</v>
      </c>
    </row>
    <row r="233" spans="1:5" x14ac:dyDescent="0.25">
      <c r="A233" s="10" t="s">
        <v>20</v>
      </c>
      <c r="B233" s="6">
        <v>299</v>
      </c>
      <c r="C233" s="5"/>
      <c r="D233" s="10" t="s">
        <v>14</v>
      </c>
      <c r="E233" s="6">
        <v>64</v>
      </c>
    </row>
    <row r="234" spans="1:5" x14ac:dyDescent="0.25">
      <c r="A234" s="9" t="s">
        <v>20</v>
      </c>
      <c r="B234" s="8">
        <v>2237</v>
      </c>
      <c r="C234" s="7"/>
      <c r="D234" s="9" t="s">
        <v>14</v>
      </c>
      <c r="E234" s="8">
        <v>62</v>
      </c>
    </row>
    <row r="235" spans="1:5" x14ac:dyDescent="0.25">
      <c r="A235" s="10" t="s">
        <v>20</v>
      </c>
      <c r="B235" s="6">
        <v>645</v>
      </c>
      <c r="C235" s="5"/>
      <c r="D235" s="10" t="s">
        <v>14</v>
      </c>
      <c r="E235" s="6">
        <v>750</v>
      </c>
    </row>
    <row r="236" spans="1:5" x14ac:dyDescent="0.25">
      <c r="A236" s="9" t="s">
        <v>20</v>
      </c>
      <c r="B236" s="8">
        <v>484</v>
      </c>
      <c r="C236" s="7"/>
      <c r="D236" s="9" t="s">
        <v>14</v>
      </c>
      <c r="E236" s="8">
        <v>105</v>
      </c>
    </row>
    <row r="237" spans="1:5" x14ac:dyDescent="0.25">
      <c r="A237" s="10" t="s">
        <v>20</v>
      </c>
      <c r="B237" s="6">
        <v>154</v>
      </c>
      <c r="C237" s="5"/>
      <c r="D237" s="10" t="s">
        <v>14</v>
      </c>
      <c r="E237" s="6">
        <v>2604</v>
      </c>
    </row>
    <row r="238" spans="1:5" x14ac:dyDescent="0.25">
      <c r="A238" s="9" t="s">
        <v>20</v>
      </c>
      <c r="B238" s="8">
        <v>82</v>
      </c>
      <c r="C238" s="7"/>
      <c r="D238" s="9" t="s">
        <v>14</v>
      </c>
      <c r="E238" s="8">
        <v>65</v>
      </c>
    </row>
    <row r="239" spans="1:5" x14ac:dyDescent="0.25">
      <c r="A239" s="10" t="s">
        <v>20</v>
      </c>
      <c r="B239" s="6">
        <v>134</v>
      </c>
      <c r="C239" s="5"/>
      <c r="D239" s="10" t="s">
        <v>14</v>
      </c>
      <c r="E239" s="6">
        <v>94</v>
      </c>
    </row>
    <row r="240" spans="1:5" x14ac:dyDescent="0.25">
      <c r="A240" s="9" t="s">
        <v>20</v>
      </c>
      <c r="B240" s="8">
        <v>5203</v>
      </c>
      <c r="C240" s="7"/>
      <c r="D240" s="9" t="s">
        <v>14</v>
      </c>
      <c r="E240" s="8">
        <v>257</v>
      </c>
    </row>
    <row r="241" spans="1:5" x14ac:dyDescent="0.25">
      <c r="A241" s="10" t="s">
        <v>20</v>
      </c>
      <c r="B241" s="6">
        <v>94</v>
      </c>
      <c r="C241" s="5"/>
      <c r="D241" s="10" t="s">
        <v>14</v>
      </c>
      <c r="E241" s="6">
        <v>2928</v>
      </c>
    </row>
    <row r="242" spans="1:5" x14ac:dyDescent="0.25">
      <c r="A242" s="9" t="s">
        <v>20</v>
      </c>
      <c r="B242" s="8">
        <v>205</v>
      </c>
      <c r="C242" s="7"/>
      <c r="D242" s="9" t="s">
        <v>14</v>
      </c>
      <c r="E242" s="8">
        <v>4697</v>
      </c>
    </row>
    <row r="243" spans="1:5" x14ac:dyDescent="0.25">
      <c r="A243" s="10" t="s">
        <v>20</v>
      </c>
      <c r="B243" s="6">
        <v>92</v>
      </c>
      <c r="C243" s="5"/>
      <c r="D243" s="10" t="s">
        <v>14</v>
      </c>
      <c r="E243" s="6">
        <v>2915</v>
      </c>
    </row>
    <row r="244" spans="1:5" x14ac:dyDescent="0.25">
      <c r="A244" s="9" t="s">
        <v>20</v>
      </c>
      <c r="B244" s="8">
        <v>219</v>
      </c>
      <c r="C244" s="7"/>
      <c r="D244" s="9" t="s">
        <v>14</v>
      </c>
      <c r="E244" s="8">
        <v>18</v>
      </c>
    </row>
    <row r="245" spans="1:5" x14ac:dyDescent="0.25">
      <c r="A245" s="10" t="s">
        <v>20</v>
      </c>
      <c r="B245" s="6">
        <v>2526</v>
      </c>
      <c r="C245" s="5"/>
      <c r="D245" s="10" t="s">
        <v>14</v>
      </c>
      <c r="E245" s="6">
        <v>602</v>
      </c>
    </row>
    <row r="246" spans="1:5" x14ac:dyDescent="0.25">
      <c r="A246" s="9" t="s">
        <v>20</v>
      </c>
      <c r="B246" s="8">
        <v>94</v>
      </c>
      <c r="C246" s="7"/>
      <c r="D246" s="9" t="s">
        <v>14</v>
      </c>
      <c r="E246" s="8">
        <v>1</v>
      </c>
    </row>
    <row r="247" spans="1:5" x14ac:dyDescent="0.25">
      <c r="A247" s="10" t="s">
        <v>20</v>
      </c>
      <c r="B247" s="6">
        <v>1713</v>
      </c>
      <c r="C247" s="5"/>
      <c r="D247" s="10" t="s">
        <v>14</v>
      </c>
      <c r="E247" s="6">
        <v>3868</v>
      </c>
    </row>
    <row r="248" spans="1:5" x14ac:dyDescent="0.25">
      <c r="A248" s="9" t="s">
        <v>20</v>
      </c>
      <c r="B248" s="8">
        <v>249</v>
      </c>
      <c r="C248" s="7"/>
      <c r="D248" s="9" t="s">
        <v>14</v>
      </c>
      <c r="E248" s="8">
        <v>504</v>
      </c>
    </row>
    <row r="249" spans="1:5" x14ac:dyDescent="0.25">
      <c r="A249" s="10" t="s">
        <v>20</v>
      </c>
      <c r="B249" s="6">
        <v>192</v>
      </c>
      <c r="C249" s="5"/>
      <c r="D249" s="10" t="s">
        <v>14</v>
      </c>
      <c r="E249" s="6">
        <v>14</v>
      </c>
    </row>
    <row r="250" spans="1:5" x14ac:dyDescent="0.25">
      <c r="A250" s="9" t="s">
        <v>20</v>
      </c>
      <c r="B250" s="8">
        <v>247</v>
      </c>
      <c r="C250" s="7"/>
      <c r="D250" s="9" t="s">
        <v>14</v>
      </c>
      <c r="E250" s="8">
        <v>750</v>
      </c>
    </row>
    <row r="251" spans="1:5" x14ac:dyDescent="0.25">
      <c r="A251" s="10" t="s">
        <v>20</v>
      </c>
      <c r="B251" s="6">
        <v>2293</v>
      </c>
      <c r="C251" s="5"/>
      <c r="D251" s="10" t="s">
        <v>14</v>
      </c>
      <c r="E251" s="6">
        <v>77</v>
      </c>
    </row>
    <row r="252" spans="1:5" x14ac:dyDescent="0.25">
      <c r="A252" s="9" t="s">
        <v>20</v>
      </c>
      <c r="B252" s="8">
        <v>3131</v>
      </c>
      <c r="C252" s="7"/>
      <c r="D252" s="9" t="s">
        <v>14</v>
      </c>
      <c r="E252" s="8">
        <v>752</v>
      </c>
    </row>
    <row r="253" spans="1:5" x14ac:dyDescent="0.25">
      <c r="A253" s="10" t="s">
        <v>20</v>
      </c>
      <c r="B253" s="6">
        <v>143</v>
      </c>
      <c r="C253" s="5"/>
      <c r="D253" s="10" t="s">
        <v>14</v>
      </c>
      <c r="E253" s="6">
        <v>131</v>
      </c>
    </row>
    <row r="254" spans="1:5" x14ac:dyDescent="0.25">
      <c r="A254" s="9" t="s">
        <v>20</v>
      </c>
      <c r="B254" s="8">
        <v>296</v>
      </c>
      <c r="C254" s="7"/>
      <c r="D254" s="9" t="s">
        <v>14</v>
      </c>
      <c r="E254" s="8">
        <v>87</v>
      </c>
    </row>
    <row r="255" spans="1:5" x14ac:dyDescent="0.25">
      <c r="A255" s="10" t="s">
        <v>20</v>
      </c>
      <c r="B255" s="6">
        <v>170</v>
      </c>
      <c r="C255" s="5"/>
      <c r="D255" s="10" t="s">
        <v>14</v>
      </c>
      <c r="E255" s="6">
        <v>1063</v>
      </c>
    </row>
    <row r="256" spans="1:5" x14ac:dyDescent="0.25">
      <c r="A256" s="9" t="s">
        <v>20</v>
      </c>
      <c r="B256" s="8">
        <v>86</v>
      </c>
      <c r="C256" s="7"/>
      <c r="D256" s="9" t="s">
        <v>14</v>
      </c>
      <c r="E256" s="8">
        <v>76</v>
      </c>
    </row>
    <row r="257" spans="1:5" x14ac:dyDescent="0.25">
      <c r="A257" s="10" t="s">
        <v>20</v>
      </c>
      <c r="B257" s="6">
        <v>6286</v>
      </c>
      <c r="C257" s="5"/>
      <c r="D257" s="10" t="s">
        <v>14</v>
      </c>
      <c r="E257" s="6">
        <v>4428</v>
      </c>
    </row>
    <row r="258" spans="1:5" x14ac:dyDescent="0.25">
      <c r="A258" s="9" t="s">
        <v>20</v>
      </c>
      <c r="B258" s="8">
        <v>3727</v>
      </c>
      <c r="C258" s="7"/>
      <c r="D258" s="9" t="s">
        <v>14</v>
      </c>
      <c r="E258" s="8">
        <v>58</v>
      </c>
    </row>
    <row r="259" spans="1:5" x14ac:dyDescent="0.25">
      <c r="A259" s="10" t="s">
        <v>20</v>
      </c>
      <c r="B259" s="6">
        <v>1605</v>
      </c>
      <c r="C259" s="5"/>
      <c r="D259" s="10" t="s">
        <v>14</v>
      </c>
      <c r="E259" s="6">
        <v>111</v>
      </c>
    </row>
    <row r="260" spans="1:5" x14ac:dyDescent="0.25">
      <c r="A260" s="9" t="s">
        <v>20</v>
      </c>
      <c r="B260" s="8">
        <v>2120</v>
      </c>
      <c r="C260" s="7"/>
      <c r="D260" s="9" t="s">
        <v>14</v>
      </c>
      <c r="E260" s="8">
        <v>2955</v>
      </c>
    </row>
    <row r="261" spans="1:5" x14ac:dyDescent="0.25">
      <c r="A261" s="10" t="s">
        <v>20</v>
      </c>
      <c r="B261" s="6">
        <v>50</v>
      </c>
      <c r="C261" s="5"/>
      <c r="D261" s="10" t="s">
        <v>14</v>
      </c>
      <c r="E261" s="6">
        <v>1657</v>
      </c>
    </row>
    <row r="262" spans="1:5" x14ac:dyDescent="0.25">
      <c r="A262" s="9" t="s">
        <v>20</v>
      </c>
      <c r="B262" s="8">
        <v>2080</v>
      </c>
      <c r="C262" s="7"/>
      <c r="D262" s="9" t="s">
        <v>14</v>
      </c>
      <c r="E262" s="8">
        <v>926</v>
      </c>
    </row>
    <row r="263" spans="1:5" x14ac:dyDescent="0.25">
      <c r="A263" s="10" t="s">
        <v>20</v>
      </c>
      <c r="B263" s="6">
        <v>2105</v>
      </c>
      <c r="C263" s="5"/>
      <c r="D263" s="10" t="s">
        <v>14</v>
      </c>
      <c r="E263" s="6">
        <v>77</v>
      </c>
    </row>
    <row r="264" spans="1:5" x14ac:dyDescent="0.25">
      <c r="A264" s="9" t="s">
        <v>20</v>
      </c>
      <c r="B264" s="8">
        <v>2436</v>
      </c>
      <c r="C264" s="7"/>
      <c r="D264" s="9" t="s">
        <v>14</v>
      </c>
      <c r="E264" s="8">
        <v>1748</v>
      </c>
    </row>
    <row r="265" spans="1:5" x14ac:dyDescent="0.25">
      <c r="A265" s="10" t="s">
        <v>20</v>
      </c>
      <c r="B265" s="6">
        <v>80</v>
      </c>
      <c r="C265" s="5"/>
      <c r="D265" s="10" t="s">
        <v>14</v>
      </c>
      <c r="E265" s="6">
        <v>79</v>
      </c>
    </row>
    <row r="266" spans="1:5" x14ac:dyDescent="0.25">
      <c r="A266" s="9" t="s">
        <v>20</v>
      </c>
      <c r="B266" s="8">
        <v>42</v>
      </c>
      <c r="C266" s="7"/>
      <c r="D266" s="9" t="s">
        <v>14</v>
      </c>
      <c r="E266" s="8">
        <v>889</v>
      </c>
    </row>
    <row r="267" spans="1:5" x14ac:dyDescent="0.25">
      <c r="A267" s="10" t="s">
        <v>20</v>
      </c>
      <c r="B267" s="6">
        <v>139</v>
      </c>
      <c r="C267" s="5"/>
      <c r="D267" s="10" t="s">
        <v>14</v>
      </c>
      <c r="E267" s="6">
        <v>56</v>
      </c>
    </row>
    <row r="268" spans="1:5" x14ac:dyDescent="0.25">
      <c r="A268" s="9" t="s">
        <v>20</v>
      </c>
      <c r="B268" s="8">
        <v>159</v>
      </c>
      <c r="C268" s="7"/>
      <c r="D268" s="9" t="s">
        <v>14</v>
      </c>
      <c r="E268" s="8">
        <v>1</v>
      </c>
    </row>
    <row r="269" spans="1:5" x14ac:dyDescent="0.25">
      <c r="A269" s="10" t="s">
        <v>20</v>
      </c>
      <c r="B269" s="6">
        <v>381</v>
      </c>
      <c r="C269" s="5"/>
      <c r="D269" s="10" t="s">
        <v>14</v>
      </c>
      <c r="E269" s="6">
        <v>83</v>
      </c>
    </row>
    <row r="270" spans="1:5" x14ac:dyDescent="0.25">
      <c r="A270" s="9" t="s">
        <v>20</v>
      </c>
      <c r="B270" s="8">
        <v>194</v>
      </c>
      <c r="C270" s="7"/>
      <c r="D270" s="9" t="s">
        <v>14</v>
      </c>
      <c r="E270" s="8">
        <v>2025</v>
      </c>
    </row>
    <row r="271" spans="1:5" x14ac:dyDescent="0.25">
      <c r="A271" s="10" t="s">
        <v>20</v>
      </c>
      <c r="B271" s="6">
        <v>106</v>
      </c>
      <c r="C271" s="5"/>
      <c r="D271" s="10" t="s">
        <v>14</v>
      </c>
      <c r="E271" s="6">
        <v>14</v>
      </c>
    </row>
    <row r="272" spans="1:5" x14ac:dyDescent="0.25">
      <c r="A272" s="9" t="s">
        <v>20</v>
      </c>
      <c r="B272" s="8">
        <v>142</v>
      </c>
      <c r="C272" s="7"/>
      <c r="D272" s="9" t="s">
        <v>14</v>
      </c>
      <c r="E272" s="8">
        <v>656</v>
      </c>
    </row>
    <row r="273" spans="1:5" x14ac:dyDescent="0.25">
      <c r="A273" s="10" t="s">
        <v>20</v>
      </c>
      <c r="B273" s="6">
        <v>211</v>
      </c>
      <c r="C273" s="5"/>
      <c r="D273" s="10" t="s">
        <v>14</v>
      </c>
      <c r="E273" s="6">
        <v>1596</v>
      </c>
    </row>
    <row r="274" spans="1:5" x14ac:dyDescent="0.25">
      <c r="A274" s="9" t="s">
        <v>20</v>
      </c>
      <c r="B274" s="8">
        <v>2756</v>
      </c>
      <c r="C274" s="7"/>
      <c r="D274" s="9" t="s">
        <v>14</v>
      </c>
      <c r="E274" s="8">
        <v>10</v>
      </c>
    </row>
    <row r="275" spans="1:5" x14ac:dyDescent="0.25">
      <c r="A275" s="10" t="s">
        <v>20</v>
      </c>
      <c r="B275" s="6">
        <v>173</v>
      </c>
      <c r="C275" s="5"/>
      <c r="D275" s="10" t="s">
        <v>14</v>
      </c>
      <c r="E275" s="6">
        <v>1121</v>
      </c>
    </row>
    <row r="276" spans="1:5" x14ac:dyDescent="0.25">
      <c r="A276" s="9" t="s">
        <v>20</v>
      </c>
      <c r="B276" s="8">
        <v>87</v>
      </c>
      <c r="C276" s="7"/>
      <c r="D276" s="9" t="s">
        <v>14</v>
      </c>
      <c r="E276" s="8">
        <v>15</v>
      </c>
    </row>
    <row r="277" spans="1:5" x14ac:dyDescent="0.25">
      <c r="A277" s="10" t="s">
        <v>20</v>
      </c>
      <c r="B277" s="6">
        <v>1572</v>
      </c>
      <c r="C277" s="5"/>
      <c r="D277" s="10" t="s">
        <v>14</v>
      </c>
      <c r="E277" s="6">
        <v>191</v>
      </c>
    </row>
    <row r="278" spans="1:5" x14ac:dyDescent="0.25">
      <c r="A278" s="9" t="s">
        <v>20</v>
      </c>
      <c r="B278" s="8">
        <v>2346</v>
      </c>
      <c r="C278" s="7"/>
      <c r="D278" s="9" t="s">
        <v>14</v>
      </c>
      <c r="E278" s="8">
        <v>16</v>
      </c>
    </row>
    <row r="279" spans="1:5" x14ac:dyDescent="0.25">
      <c r="A279" s="10" t="s">
        <v>20</v>
      </c>
      <c r="B279" s="6">
        <v>115</v>
      </c>
      <c r="C279" s="5"/>
      <c r="D279" s="10" t="s">
        <v>14</v>
      </c>
      <c r="E279" s="6">
        <v>17</v>
      </c>
    </row>
    <row r="280" spans="1:5" x14ac:dyDescent="0.25">
      <c r="A280" s="9" t="s">
        <v>20</v>
      </c>
      <c r="B280" s="8">
        <v>85</v>
      </c>
      <c r="C280" s="7"/>
      <c r="D280" s="9" t="s">
        <v>14</v>
      </c>
      <c r="E280" s="8">
        <v>34</v>
      </c>
    </row>
    <row r="281" spans="1:5" x14ac:dyDescent="0.25">
      <c r="A281" s="10" t="s">
        <v>20</v>
      </c>
      <c r="B281" s="6">
        <v>144</v>
      </c>
      <c r="C281" s="5"/>
      <c r="D281" s="10" t="s">
        <v>14</v>
      </c>
      <c r="E281" s="6">
        <v>1</v>
      </c>
    </row>
    <row r="282" spans="1:5" x14ac:dyDescent="0.25">
      <c r="A282" s="9" t="s">
        <v>20</v>
      </c>
      <c r="B282" s="8">
        <v>2443</v>
      </c>
      <c r="C282" s="7"/>
      <c r="D282" s="9" t="s">
        <v>14</v>
      </c>
      <c r="E282" s="8">
        <v>1274</v>
      </c>
    </row>
    <row r="283" spans="1:5" x14ac:dyDescent="0.25">
      <c r="A283" s="10" t="s">
        <v>20</v>
      </c>
      <c r="B283" s="6">
        <v>64</v>
      </c>
      <c r="C283" s="5"/>
      <c r="D283" s="10" t="s">
        <v>14</v>
      </c>
      <c r="E283" s="6">
        <v>210</v>
      </c>
    </row>
    <row r="284" spans="1:5" x14ac:dyDescent="0.25">
      <c r="A284" s="9" t="s">
        <v>20</v>
      </c>
      <c r="B284" s="8">
        <v>268</v>
      </c>
      <c r="C284" s="7"/>
      <c r="D284" s="9" t="s">
        <v>14</v>
      </c>
      <c r="E284" s="8">
        <v>248</v>
      </c>
    </row>
    <row r="285" spans="1:5" x14ac:dyDescent="0.25">
      <c r="A285" s="10" t="s">
        <v>20</v>
      </c>
      <c r="B285" s="6">
        <v>195</v>
      </c>
      <c r="C285" s="5"/>
      <c r="D285" s="10" t="s">
        <v>14</v>
      </c>
      <c r="E285" s="6">
        <v>513</v>
      </c>
    </row>
    <row r="286" spans="1:5" x14ac:dyDescent="0.25">
      <c r="A286" s="9" t="s">
        <v>20</v>
      </c>
      <c r="B286" s="8">
        <v>186</v>
      </c>
      <c r="C286" s="7"/>
      <c r="D286" s="9" t="s">
        <v>14</v>
      </c>
      <c r="E286" s="8">
        <v>3410</v>
      </c>
    </row>
    <row r="287" spans="1:5" x14ac:dyDescent="0.25">
      <c r="A287" s="10" t="s">
        <v>20</v>
      </c>
      <c r="B287" s="6">
        <v>460</v>
      </c>
      <c r="C287" s="5"/>
      <c r="D287" s="10" t="s">
        <v>14</v>
      </c>
      <c r="E287" s="6">
        <v>10</v>
      </c>
    </row>
    <row r="288" spans="1:5" x14ac:dyDescent="0.25">
      <c r="A288" s="9" t="s">
        <v>20</v>
      </c>
      <c r="B288" s="8">
        <v>2528</v>
      </c>
      <c r="C288" s="7"/>
      <c r="D288" s="9" t="s">
        <v>14</v>
      </c>
      <c r="E288" s="8">
        <v>2201</v>
      </c>
    </row>
    <row r="289" spans="1:5" x14ac:dyDescent="0.25">
      <c r="A289" s="10" t="s">
        <v>20</v>
      </c>
      <c r="B289" s="6">
        <v>3657</v>
      </c>
      <c r="C289" s="5"/>
      <c r="D289" s="10" t="s">
        <v>14</v>
      </c>
      <c r="E289" s="6">
        <v>676</v>
      </c>
    </row>
    <row r="290" spans="1:5" x14ac:dyDescent="0.25">
      <c r="A290" s="9" t="s">
        <v>20</v>
      </c>
      <c r="B290" s="8">
        <v>131</v>
      </c>
      <c r="C290" s="7"/>
      <c r="D290" s="9" t="s">
        <v>14</v>
      </c>
      <c r="E290" s="8">
        <v>831</v>
      </c>
    </row>
    <row r="291" spans="1:5" x14ac:dyDescent="0.25">
      <c r="A291" s="10" t="s">
        <v>20</v>
      </c>
      <c r="B291" s="6">
        <v>239</v>
      </c>
      <c r="C291" s="5"/>
      <c r="D291" s="10" t="s">
        <v>14</v>
      </c>
      <c r="E291" s="6">
        <v>859</v>
      </c>
    </row>
    <row r="292" spans="1:5" x14ac:dyDescent="0.25">
      <c r="A292" s="9" t="s">
        <v>20</v>
      </c>
      <c r="B292" s="8">
        <v>78</v>
      </c>
      <c r="C292" s="7"/>
      <c r="D292" s="9" t="s">
        <v>14</v>
      </c>
      <c r="E292" s="8">
        <v>45</v>
      </c>
    </row>
    <row r="293" spans="1:5" x14ac:dyDescent="0.25">
      <c r="A293" s="10" t="s">
        <v>20</v>
      </c>
      <c r="B293" s="6">
        <v>1773</v>
      </c>
      <c r="C293" s="5"/>
      <c r="D293" s="10" t="s">
        <v>14</v>
      </c>
      <c r="E293" s="6">
        <v>6</v>
      </c>
    </row>
    <row r="294" spans="1:5" x14ac:dyDescent="0.25">
      <c r="A294" s="9" t="s">
        <v>20</v>
      </c>
      <c r="B294" s="8">
        <v>32</v>
      </c>
      <c r="C294" s="7"/>
      <c r="D294" s="9" t="s">
        <v>14</v>
      </c>
      <c r="E294" s="8">
        <v>7</v>
      </c>
    </row>
    <row r="295" spans="1:5" x14ac:dyDescent="0.25">
      <c r="A295" s="10" t="s">
        <v>20</v>
      </c>
      <c r="B295" s="6">
        <v>369</v>
      </c>
      <c r="C295" s="5"/>
      <c r="D295" s="10" t="s">
        <v>14</v>
      </c>
      <c r="E295" s="6">
        <v>31</v>
      </c>
    </row>
    <row r="296" spans="1:5" x14ac:dyDescent="0.25">
      <c r="A296" s="9" t="s">
        <v>20</v>
      </c>
      <c r="B296" s="8">
        <v>89</v>
      </c>
      <c r="C296" s="7"/>
      <c r="D296" s="9" t="s">
        <v>14</v>
      </c>
      <c r="E296" s="8">
        <v>78</v>
      </c>
    </row>
    <row r="297" spans="1:5" x14ac:dyDescent="0.25">
      <c r="A297" s="10" t="s">
        <v>20</v>
      </c>
      <c r="B297" s="6">
        <v>147</v>
      </c>
      <c r="C297" s="5"/>
      <c r="D297" s="10" t="s">
        <v>14</v>
      </c>
      <c r="E297" s="6">
        <v>1225</v>
      </c>
    </row>
    <row r="298" spans="1:5" x14ac:dyDescent="0.25">
      <c r="A298" s="9" t="s">
        <v>20</v>
      </c>
      <c r="B298" s="8">
        <v>126</v>
      </c>
      <c r="C298" s="7"/>
      <c r="D298" s="9" t="s">
        <v>14</v>
      </c>
      <c r="E298" s="8">
        <v>1</v>
      </c>
    </row>
    <row r="299" spans="1:5" x14ac:dyDescent="0.25">
      <c r="A299" s="10" t="s">
        <v>20</v>
      </c>
      <c r="B299" s="6">
        <v>2218</v>
      </c>
      <c r="C299" s="5"/>
      <c r="D299" s="10" t="s">
        <v>14</v>
      </c>
      <c r="E299" s="6">
        <v>67</v>
      </c>
    </row>
    <row r="300" spans="1:5" x14ac:dyDescent="0.25">
      <c r="A300" s="9" t="s">
        <v>20</v>
      </c>
      <c r="B300" s="8">
        <v>202</v>
      </c>
      <c r="C300" s="7"/>
      <c r="D300" s="9" t="s">
        <v>14</v>
      </c>
      <c r="E300" s="8">
        <v>19</v>
      </c>
    </row>
    <row r="301" spans="1:5" x14ac:dyDescent="0.25">
      <c r="A301" s="10" t="s">
        <v>20</v>
      </c>
      <c r="B301" s="6">
        <v>140</v>
      </c>
      <c r="C301" s="5"/>
      <c r="D301" s="10" t="s">
        <v>14</v>
      </c>
      <c r="E301" s="6">
        <v>2108</v>
      </c>
    </row>
    <row r="302" spans="1:5" x14ac:dyDescent="0.25">
      <c r="A302" s="9" t="s">
        <v>20</v>
      </c>
      <c r="B302" s="8">
        <v>1052</v>
      </c>
      <c r="C302" s="7"/>
      <c r="D302" s="9" t="s">
        <v>14</v>
      </c>
      <c r="E302" s="8">
        <v>679</v>
      </c>
    </row>
    <row r="303" spans="1:5" x14ac:dyDescent="0.25">
      <c r="A303" s="10" t="s">
        <v>20</v>
      </c>
      <c r="B303" s="6">
        <v>247</v>
      </c>
      <c r="C303" s="5"/>
      <c r="D303" s="10" t="s">
        <v>14</v>
      </c>
      <c r="E303" s="6">
        <v>36</v>
      </c>
    </row>
    <row r="304" spans="1:5" x14ac:dyDescent="0.25">
      <c r="A304" s="9" t="s">
        <v>20</v>
      </c>
      <c r="B304" s="8">
        <v>84</v>
      </c>
      <c r="C304" s="7"/>
      <c r="D304" s="9" t="s">
        <v>14</v>
      </c>
      <c r="E304" s="8">
        <v>47</v>
      </c>
    </row>
    <row r="305" spans="1:5" x14ac:dyDescent="0.25">
      <c r="A305" s="10" t="s">
        <v>20</v>
      </c>
      <c r="B305" s="6">
        <v>88</v>
      </c>
      <c r="C305" s="5"/>
      <c r="D305" s="10" t="s">
        <v>14</v>
      </c>
      <c r="E305" s="6">
        <v>70</v>
      </c>
    </row>
    <row r="306" spans="1:5" x14ac:dyDescent="0.25">
      <c r="A306" s="9" t="s">
        <v>20</v>
      </c>
      <c r="B306" s="8">
        <v>156</v>
      </c>
      <c r="C306" s="7"/>
      <c r="D306" s="9" t="s">
        <v>14</v>
      </c>
      <c r="E306" s="8">
        <v>154</v>
      </c>
    </row>
    <row r="307" spans="1:5" x14ac:dyDescent="0.25">
      <c r="A307" s="10" t="s">
        <v>20</v>
      </c>
      <c r="B307" s="6">
        <v>2985</v>
      </c>
      <c r="C307" s="5"/>
      <c r="D307" s="10" t="s">
        <v>14</v>
      </c>
      <c r="E307" s="6">
        <v>22</v>
      </c>
    </row>
    <row r="308" spans="1:5" x14ac:dyDescent="0.25">
      <c r="A308" s="9" t="s">
        <v>20</v>
      </c>
      <c r="B308" s="8">
        <v>762</v>
      </c>
      <c r="C308" s="7"/>
      <c r="D308" s="9" t="s">
        <v>14</v>
      </c>
      <c r="E308" s="8">
        <v>1758</v>
      </c>
    </row>
    <row r="309" spans="1:5" x14ac:dyDescent="0.25">
      <c r="A309" s="10" t="s">
        <v>20</v>
      </c>
      <c r="B309" s="6">
        <v>554</v>
      </c>
      <c r="C309" s="5"/>
      <c r="D309" s="10" t="s">
        <v>14</v>
      </c>
      <c r="E309" s="6">
        <v>94</v>
      </c>
    </row>
    <row r="310" spans="1:5" x14ac:dyDescent="0.25">
      <c r="A310" s="9" t="s">
        <v>20</v>
      </c>
      <c r="B310" s="8">
        <v>135</v>
      </c>
      <c r="C310" s="7"/>
      <c r="D310" s="9" t="s">
        <v>14</v>
      </c>
      <c r="E310" s="8">
        <v>33</v>
      </c>
    </row>
    <row r="311" spans="1:5" x14ac:dyDescent="0.25">
      <c r="A311" s="10" t="s">
        <v>20</v>
      </c>
      <c r="B311" s="6">
        <v>122</v>
      </c>
      <c r="C311" s="5"/>
      <c r="D311" s="10" t="s">
        <v>14</v>
      </c>
      <c r="E311" s="6">
        <v>1</v>
      </c>
    </row>
    <row r="312" spans="1:5" x14ac:dyDescent="0.25">
      <c r="A312" s="9" t="s">
        <v>20</v>
      </c>
      <c r="B312" s="8">
        <v>221</v>
      </c>
      <c r="C312" s="7"/>
      <c r="D312" s="9" t="s">
        <v>14</v>
      </c>
      <c r="E312" s="8">
        <v>31</v>
      </c>
    </row>
    <row r="313" spans="1:5" x14ac:dyDescent="0.25">
      <c r="A313" s="10" t="s">
        <v>20</v>
      </c>
      <c r="B313" s="6">
        <v>126</v>
      </c>
      <c r="C313" s="5"/>
      <c r="D313" s="10" t="s">
        <v>14</v>
      </c>
      <c r="E313" s="6">
        <v>35</v>
      </c>
    </row>
    <row r="314" spans="1:5" x14ac:dyDescent="0.25">
      <c r="A314" s="9" t="s">
        <v>20</v>
      </c>
      <c r="B314" s="8">
        <v>1022</v>
      </c>
      <c r="C314" s="7"/>
      <c r="D314" s="9" t="s">
        <v>14</v>
      </c>
      <c r="E314" s="8">
        <v>63</v>
      </c>
    </row>
    <row r="315" spans="1:5" x14ac:dyDescent="0.25">
      <c r="A315" s="10" t="s">
        <v>20</v>
      </c>
      <c r="B315" s="6">
        <v>3177</v>
      </c>
      <c r="C315" s="5"/>
      <c r="D315" s="10" t="s">
        <v>14</v>
      </c>
      <c r="E315" s="6">
        <v>526</v>
      </c>
    </row>
    <row r="316" spans="1:5" x14ac:dyDescent="0.25">
      <c r="A316" s="9" t="s">
        <v>20</v>
      </c>
      <c r="B316" s="8">
        <v>198</v>
      </c>
      <c r="C316" s="7"/>
      <c r="D316" s="9" t="s">
        <v>14</v>
      </c>
      <c r="E316" s="8">
        <v>121</v>
      </c>
    </row>
    <row r="317" spans="1:5" x14ac:dyDescent="0.25">
      <c r="A317" s="10" t="s">
        <v>20</v>
      </c>
      <c r="B317" s="6">
        <v>85</v>
      </c>
      <c r="C317" s="5"/>
      <c r="D317" s="10" t="s">
        <v>14</v>
      </c>
      <c r="E317" s="6">
        <v>67</v>
      </c>
    </row>
    <row r="318" spans="1:5" x14ac:dyDescent="0.25">
      <c r="A318" s="9" t="s">
        <v>20</v>
      </c>
      <c r="B318" s="8">
        <v>3596</v>
      </c>
      <c r="C318" s="7"/>
      <c r="D318" s="9" t="s">
        <v>14</v>
      </c>
      <c r="E318" s="8">
        <v>57</v>
      </c>
    </row>
    <row r="319" spans="1:5" x14ac:dyDescent="0.25">
      <c r="A319" s="10" t="s">
        <v>20</v>
      </c>
      <c r="B319" s="6">
        <v>244</v>
      </c>
      <c r="C319" s="5"/>
      <c r="D319" s="10" t="s">
        <v>14</v>
      </c>
      <c r="E319" s="6">
        <v>1229</v>
      </c>
    </row>
    <row r="320" spans="1:5" x14ac:dyDescent="0.25">
      <c r="A320" s="9" t="s">
        <v>20</v>
      </c>
      <c r="B320" s="8">
        <v>5180</v>
      </c>
      <c r="C320" s="7"/>
      <c r="D320" s="9" t="s">
        <v>14</v>
      </c>
      <c r="E320" s="8">
        <v>12</v>
      </c>
    </row>
    <row r="321" spans="1:5" x14ac:dyDescent="0.25">
      <c r="A321" s="10" t="s">
        <v>20</v>
      </c>
      <c r="B321" s="6">
        <v>589</v>
      </c>
      <c r="C321" s="5"/>
      <c r="D321" s="10" t="s">
        <v>14</v>
      </c>
      <c r="E321" s="6">
        <v>452</v>
      </c>
    </row>
    <row r="322" spans="1:5" x14ac:dyDescent="0.25">
      <c r="A322" s="9" t="s">
        <v>20</v>
      </c>
      <c r="B322" s="8">
        <v>2725</v>
      </c>
      <c r="C322" s="7"/>
      <c r="D322" s="9" t="s">
        <v>14</v>
      </c>
      <c r="E322" s="8">
        <v>1886</v>
      </c>
    </row>
    <row r="323" spans="1:5" x14ac:dyDescent="0.25">
      <c r="A323" s="10" t="s">
        <v>20</v>
      </c>
      <c r="B323" s="6">
        <v>300</v>
      </c>
      <c r="C323" s="5"/>
      <c r="D323" s="10" t="s">
        <v>14</v>
      </c>
      <c r="E323" s="6">
        <v>1825</v>
      </c>
    </row>
    <row r="324" spans="1:5" x14ac:dyDescent="0.25">
      <c r="A324" s="9" t="s">
        <v>20</v>
      </c>
      <c r="B324" s="8">
        <v>144</v>
      </c>
      <c r="C324" s="7"/>
      <c r="D324" s="9" t="s">
        <v>14</v>
      </c>
      <c r="E324" s="8">
        <v>31</v>
      </c>
    </row>
    <row r="325" spans="1:5" x14ac:dyDescent="0.25">
      <c r="A325" s="10" t="s">
        <v>20</v>
      </c>
      <c r="B325" s="6">
        <v>87</v>
      </c>
      <c r="C325" s="5"/>
      <c r="D325" s="10" t="s">
        <v>14</v>
      </c>
      <c r="E325" s="6">
        <v>107</v>
      </c>
    </row>
    <row r="326" spans="1:5" x14ac:dyDescent="0.25">
      <c r="A326" s="9" t="s">
        <v>20</v>
      </c>
      <c r="B326" s="8">
        <v>3116</v>
      </c>
      <c r="C326" s="7"/>
      <c r="D326" s="9" t="s">
        <v>14</v>
      </c>
      <c r="E326" s="8">
        <v>27</v>
      </c>
    </row>
    <row r="327" spans="1:5" x14ac:dyDescent="0.25">
      <c r="A327" s="10" t="s">
        <v>20</v>
      </c>
      <c r="B327" s="6">
        <v>909</v>
      </c>
      <c r="C327" s="5"/>
      <c r="D327" s="10" t="s">
        <v>14</v>
      </c>
      <c r="E327" s="6">
        <v>1221</v>
      </c>
    </row>
    <row r="328" spans="1:5" x14ac:dyDescent="0.25">
      <c r="A328" s="9" t="s">
        <v>20</v>
      </c>
      <c r="B328" s="8">
        <v>1613</v>
      </c>
      <c r="C328" s="7"/>
      <c r="D328" s="9" t="s">
        <v>14</v>
      </c>
      <c r="E328" s="8">
        <v>1</v>
      </c>
    </row>
    <row r="329" spans="1:5" x14ac:dyDescent="0.25">
      <c r="A329" s="10" t="s">
        <v>20</v>
      </c>
      <c r="B329" s="6">
        <v>136</v>
      </c>
      <c r="C329" s="5"/>
      <c r="D329" s="10" t="s">
        <v>14</v>
      </c>
      <c r="E329" s="6">
        <v>16</v>
      </c>
    </row>
    <row r="330" spans="1:5" x14ac:dyDescent="0.25">
      <c r="A330" s="9" t="s">
        <v>20</v>
      </c>
      <c r="B330" s="8">
        <v>130</v>
      </c>
      <c r="C330" s="7"/>
      <c r="D330" s="9" t="s">
        <v>14</v>
      </c>
      <c r="E330" s="8">
        <v>41</v>
      </c>
    </row>
    <row r="331" spans="1:5" x14ac:dyDescent="0.25">
      <c r="A331" s="10" t="s">
        <v>20</v>
      </c>
      <c r="B331" s="6">
        <v>102</v>
      </c>
      <c r="C331" s="5"/>
      <c r="D331" s="10" t="s">
        <v>14</v>
      </c>
      <c r="E331" s="6">
        <v>523</v>
      </c>
    </row>
    <row r="332" spans="1:5" x14ac:dyDescent="0.25">
      <c r="A332" s="9" t="s">
        <v>20</v>
      </c>
      <c r="B332" s="8">
        <v>4006</v>
      </c>
      <c r="C332" s="7"/>
      <c r="D332" s="9" t="s">
        <v>14</v>
      </c>
      <c r="E332" s="8">
        <v>141</v>
      </c>
    </row>
    <row r="333" spans="1:5" x14ac:dyDescent="0.25">
      <c r="A333" s="10" t="s">
        <v>20</v>
      </c>
      <c r="B333" s="6">
        <v>1629</v>
      </c>
      <c r="C333" s="5"/>
      <c r="D333" s="10" t="s">
        <v>14</v>
      </c>
      <c r="E333" s="6">
        <v>52</v>
      </c>
    </row>
    <row r="334" spans="1:5" x14ac:dyDescent="0.25">
      <c r="A334" s="9" t="s">
        <v>20</v>
      </c>
      <c r="B334" s="8">
        <v>2188</v>
      </c>
      <c r="C334" s="7"/>
      <c r="D334" s="9" t="s">
        <v>14</v>
      </c>
      <c r="E334" s="8">
        <v>225</v>
      </c>
    </row>
    <row r="335" spans="1:5" x14ac:dyDescent="0.25">
      <c r="A335" s="10" t="s">
        <v>20</v>
      </c>
      <c r="B335" s="6">
        <v>2409</v>
      </c>
      <c r="C335" s="5"/>
      <c r="D335" s="10" t="s">
        <v>14</v>
      </c>
      <c r="E335" s="6">
        <v>38</v>
      </c>
    </row>
    <row r="336" spans="1:5" x14ac:dyDescent="0.25">
      <c r="A336" s="9" t="s">
        <v>20</v>
      </c>
      <c r="B336" s="8">
        <v>194</v>
      </c>
      <c r="C336" s="7"/>
      <c r="D336" s="9" t="s">
        <v>14</v>
      </c>
      <c r="E336" s="8">
        <v>15</v>
      </c>
    </row>
    <row r="337" spans="1:5" x14ac:dyDescent="0.25">
      <c r="A337" s="10" t="s">
        <v>20</v>
      </c>
      <c r="B337" s="6">
        <v>1140</v>
      </c>
      <c r="C337" s="5"/>
      <c r="D337" s="10" t="s">
        <v>14</v>
      </c>
      <c r="E337" s="6">
        <v>37</v>
      </c>
    </row>
    <row r="338" spans="1:5" x14ac:dyDescent="0.25">
      <c r="A338" s="9" t="s">
        <v>20</v>
      </c>
      <c r="B338" s="8">
        <v>102</v>
      </c>
      <c r="C338" s="7"/>
      <c r="D338" s="9" t="s">
        <v>14</v>
      </c>
      <c r="E338" s="8">
        <v>112</v>
      </c>
    </row>
    <row r="339" spans="1:5" x14ac:dyDescent="0.25">
      <c r="A339" s="10" t="s">
        <v>20</v>
      </c>
      <c r="B339" s="6">
        <v>2857</v>
      </c>
      <c r="C339" s="5"/>
      <c r="D339" s="10" t="s">
        <v>14</v>
      </c>
      <c r="E339" s="6">
        <v>21</v>
      </c>
    </row>
    <row r="340" spans="1:5" x14ac:dyDescent="0.25">
      <c r="A340" s="9" t="s">
        <v>20</v>
      </c>
      <c r="B340" s="8">
        <v>107</v>
      </c>
      <c r="C340" s="7"/>
      <c r="D340" s="9" t="s">
        <v>14</v>
      </c>
      <c r="E340" s="8">
        <v>67</v>
      </c>
    </row>
    <row r="341" spans="1:5" x14ac:dyDescent="0.25">
      <c r="A341" s="10" t="s">
        <v>20</v>
      </c>
      <c r="B341" s="6">
        <v>160</v>
      </c>
      <c r="C341" s="5"/>
      <c r="D341" s="10" t="s">
        <v>14</v>
      </c>
      <c r="E341" s="6">
        <v>78</v>
      </c>
    </row>
    <row r="342" spans="1:5" x14ac:dyDescent="0.25">
      <c r="A342" s="9" t="s">
        <v>20</v>
      </c>
      <c r="B342" s="8">
        <v>2230</v>
      </c>
      <c r="C342" s="7"/>
      <c r="D342" s="9" t="s">
        <v>14</v>
      </c>
      <c r="E342" s="8">
        <v>67</v>
      </c>
    </row>
    <row r="343" spans="1:5" x14ac:dyDescent="0.25">
      <c r="A343" s="10" t="s">
        <v>20</v>
      </c>
      <c r="B343" s="6">
        <v>316</v>
      </c>
      <c r="C343" s="5"/>
      <c r="D343" s="10" t="s">
        <v>14</v>
      </c>
      <c r="E343" s="6">
        <v>263</v>
      </c>
    </row>
    <row r="344" spans="1:5" x14ac:dyDescent="0.25">
      <c r="A344" s="9" t="s">
        <v>20</v>
      </c>
      <c r="B344" s="8">
        <v>117</v>
      </c>
      <c r="C344" s="7"/>
      <c r="D344" s="9" t="s">
        <v>14</v>
      </c>
      <c r="E344" s="8">
        <v>1691</v>
      </c>
    </row>
    <row r="345" spans="1:5" x14ac:dyDescent="0.25">
      <c r="A345" s="10" t="s">
        <v>20</v>
      </c>
      <c r="B345" s="6">
        <v>6406</v>
      </c>
      <c r="C345" s="5"/>
      <c r="D345" s="10" t="s">
        <v>14</v>
      </c>
      <c r="E345" s="6">
        <v>181</v>
      </c>
    </row>
    <row r="346" spans="1:5" x14ac:dyDescent="0.25">
      <c r="A346" s="9" t="s">
        <v>20</v>
      </c>
      <c r="B346" s="8">
        <v>192</v>
      </c>
      <c r="C346" s="7"/>
      <c r="D346" s="9" t="s">
        <v>14</v>
      </c>
      <c r="E346" s="8">
        <v>13</v>
      </c>
    </row>
    <row r="347" spans="1:5" x14ac:dyDescent="0.25">
      <c r="A347" s="10" t="s">
        <v>20</v>
      </c>
      <c r="B347" s="6">
        <v>26</v>
      </c>
      <c r="C347" s="5"/>
      <c r="D347" s="10" t="s">
        <v>14</v>
      </c>
      <c r="E347" s="6">
        <v>1</v>
      </c>
    </row>
    <row r="348" spans="1:5" x14ac:dyDescent="0.25">
      <c r="A348" s="9" t="s">
        <v>20</v>
      </c>
      <c r="B348" s="8">
        <v>723</v>
      </c>
      <c r="C348" s="7"/>
      <c r="D348" s="9" t="s">
        <v>14</v>
      </c>
      <c r="E348" s="8">
        <v>21</v>
      </c>
    </row>
    <row r="349" spans="1:5" x14ac:dyDescent="0.25">
      <c r="A349" s="10" t="s">
        <v>20</v>
      </c>
      <c r="B349" s="6">
        <v>170</v>
      </c>
      <c r="C349" s="5"/>
      <c r="D349" s="10" t="s">
        <v>14</v>
      </c>
      <c r="E349" s="6">
        <v>830</v>
      </c>
    </row>
    <row r="350" spans="1:5" x14ac:dyDescent="0.25">
      <c r="A350" s="9" t="s">
        <v>20</v>
      </c>
      <c r="B350" s="8">
        <v>238</v>
      </c>
      <c r="C350" s="7"/>
      <c r="D350" s="9" t="s">
        <v>14</v>
      </c>
      <c r="E350" s="8">
        <v>130</v>
      </c>
    </row>
    <row r="351" spans="1:5" x14ac:dyDescent="0.25">
      <c r="A351" s="10" t="s">
        <v>20</v>
      </c>
      <c r="B351" s="6">
        <v>55</v>
      </c>
      <c r="C351" s="5"/>
      <c r="D351" s="10" t="s">
        <v>14</v>
      </c>
      <c r="E351" s="6">
        <v>55</v>
      </c>
    </row>
    <row r="352" spans="1:5" x14ac:dyDescent="0.25">
      <c r="A352" s="9" t="s">
        <v>20</v>
      </c>
      <c r="B352" s="8">
        <v>128</v>
      </c>
      <c r="C352" s="7"/>
      <c r="D352" s="9" t="s">
        <v>14</v>
      </c>
      <c r="E352" s="8">
        <v>114</v>
      </c>
    </row>
    <row r="353" spans="1:5" x14ac:dyDescent="0.25">
      <c r="A353" s="10" t="s">
        <v>20</v>
      </c>
      <c r="B353" s="6">
        <v>2144</v>
      </c>
      <c r="C353" s="5"/>
      <c r="D353" s="10" t="s">
        <v>14</v>
      </c>
      <c r="E353" s="6">
        <v>594</v>
      </c>
    </row>
    <row r="354" spans="1:5" x14ac:dyDescent="0.25">
      <c r="A354" s="9" t="s">
        <v>20</v>
      </c>
      <c r="B354" s="8">
        <v>2693</v>
      </c>
      <c r="C354" s="7"/>
      <c r="D354" s="9" t="s">
        <v>14</v>
      </c>
      <c r="E354" s="8">
        <v>24</v>
      </c>
    </row>
    <row r="355" spans="1:5" x14ac:dyDescent="0.25">
      <c r="A355" s="10" t="s">
        <v>20</v>
      </c>
      <c r="B355" s="6">
        <v>432</v>
      </c>
      <c r="C355" s="5"/>
      <c r="D355" s="10" t="s">
        <v>14</v>
      </c>
      <c r="E355" s="6">
        <v>252</v>
      </c>
    </row>
    <row r="356" spans="1:5" x14ac:dyDescent="0.25">
      <c r="A356" s="9" t="s">
        <v>20</v>
      </c>
      <c r="B356" s="8">
        <v>189</v>
      </c>
      <c r="C356" s="7"/>
      <c r="D356" s="9" t="s">
        <v>14</v>
      </c>
      <c r="E356" s="8">
        <v>67</v>
      </c>
    </row>
    <row r="357" spans="1:5" x14ac:dyDescent="0.25">
      <c r="A357" s="10" t="s">
        <v>20</v>
      </c>
      <c r="B357" s="6">
        <v>154</v>
      </c>
      <c r="C357" s="5"/>
      <c r="D357" s="10" t="s">
        <v>14</v>
      </c>
      <c r="E357" s="6">
        <v>742</v>
      </c>
    </row>
    <row r="358" spans="1:5" x14ac:dyDescent="0.25">
      <c r="A358" s="9" t="s">
        <v>20</v>
      </c>
      <c r="B358" s="8">
        <v>96</v>
      </c>
      <c r="C358" s="7"/>
      <c r="D358" s="9" t="s">
        <v>14</v>
      </c>
      <c r="E358" s="8">
        <v>75</v>
      </c>
    </row>
    <row r="359" spans="1:5" x14ac:dyDescent="0.25">
      <c r="A359" s="10" t="s">
        <v>20</v>
      </c>
      <c r="B359" s="6">
        <v>3063</v>
      </c>
      <c r="C359" s="5"/>
      <c r="D359" s="10" t="s">
        <v>14</v>
      </c>
      <c r="E359" s="6">
        <v>4405</v>
      </c>
    </row>
    <row r="360" spans="1:5" x14ac:dyDescent="0.25">
      <c r="A360" s="9" t="s">
        <v>20</v>
      </c>
      <c r="B360" s="8">
        <v>2266</v>
      </c>
      <c r="C360" s="7"/>
      <c r="D360" s="9" t="s">
        <v>14</v>
      </c>
      <c r="E360" s="8">
        <v>92</v>
      </c>
    </row>
    <row r="361" spans="1:5" x14ac:dyDescent="0.25">
      <c r="A361" s="10" t="s">
        <v>20</v>
      </c>
      <c r="B361" s="6">
        <v>194</v>
      </c>
      <c r="C361" s="5"/>
      <c r="D361" s="10" t="s">
        <v>14</v>
      </c>
      <c r="E361" s="6">
        <v>64</v>
      </c>
    </row>
    <row r="362" spans="1:5" x14ac:dyDescent="0.25">
      <c r="A362" s="9" t="s">
        <v>20</v>
      </c>
      <c r="B362" s="8">
        <v>129</v>
      </c>
      <c r="C362" s="7"/>
      <c r="D362" s="9" t="s">
        <v>14</v>
      </c>
      <c r="E362" s="8">
        <v>64</v>
      </c>
    </row>
    <row r="363" spans="1:5" x14ac:dyDescent="0.25">
      <c r="A363" s="10" t="s">
        <v>20</v>
      </c>
      <c r="B363" s="6">
        <v>375</v>
      </c>
      <c r="C363" s="5"/>
      <c r="D363" s="10" t="s">
        <v>14</v>
      </c>
      <c r="E363" s="6">
        <v>842</v>
      </c>
    </row>
    <row r="364" spans="1:5" x14ac:dyDescent="0.25">
      <c r="A364" s="9" t="s">
        <v>20</v>
      </c>
      <c r="B364" s="8">
        <v>409</v>
      </c>
      <c r="C364" s="7"/>
      <c r="D364" s="9" t="s">
        <v>14</v>
      </c>
      <c r="E364" s="8">
        <v>112</v>
      </c>
    </row>
    <row r="365" spans="1:5" x14ac:dyDescent="0.25">
      <c r="A365" s="10" t="s">
        <v>20</v>
      </c>
      <c r="B365" s="6">
        <v>234</v>
      </c>
      <c r="C365" s="5"/>
      <c r="D365" s="10" t="s">
        <v>14</v>
      </c>
      <c r="E365" s="6">
        <v>374</v>
      </c>
    </row>
    <row r="366" spans="1:5" x14ac:dyDescent="0.25">
      <c r="A366" s="9" t="s">
        <v>20</v>
      </c>
      <c r="B366" s="8">
        <v>3016</v>
      </c>
      <c r="C366" s="19"/>
    </row>
    <row r="367" spans="1:5" x14ac:dyDescent="0.25">
      <c r="A367" s="10" t="s">
        <v>20</v>
      </c>
      <c r="B367" s="6">
        <v>264</v>
      </c>
      <c r="C367" s="20"/>
    </row>
    <row r="368" spans="1:5" x14ac:dyDescent="0.25">
      <c r="A368" s="9" t="s">
        <v>20</v>
      </c>
      <c r="B368" s="8">
        <v>272</v>
      </c>
      <c r="C368" s="19"/>
    </row>
    <row r="369" spans="1:3" x14ac:dyDescent="0.25">
      <c r="A369" s="10" t="s">
        <v>20</v>
      </c>
      <c r="B369" s="6">
        <v>419</v>
      </c>
      <c r="C369" s="20"/>
    </row>
    <row r="370" spans="1:3" x14ac:dyDescent="0.25">
      <c r="A370" s="9" t="s">
        <v>20</v>
      </c>
      <c r="B370" s="8">
        <v>1621</v>
      </c>
      <c r="C370" s="19"/>
    </row>
    <row r="371" spans="1:3" x14ac:dyDescent="0.25">
      <c r="A371" s="10" t="s">
        <v>20</v>
      </c>
      <c r="B371" s="6">
        <v>1101</v>
      </c>
      <c r="C371" s="20"/>
    </row>
    <row r="372" spans="1:3" x14ac:dyDescent="0.25">
      <c r="A372" s="9" t="s">
        <v>20</v>
      </c>
      <c r="B372" s="8">
        <v>1073</v>
      </c>
      <c r="C372" s="19"/>
    </row>
    <row r="373" spans="1:3" x14ac:dyDescent="0.25">
      <c r="A373" s="10" t="s">
        <v>20</v>
      </c>
      <c r="B373" s="6">
        <v>331</v>
      </c>
      <c r="C373" s="20"/>
    </row>
    <row r="374" spans="1:3" x14ac:dyDescent="0.25">
      <c r="A374" s="9" t="s">
        <v>20</v>
      </c>
      <c r="B374" s="8">
        <v>1170</v>
      </c>
      <c r="C374" s="19"/>
    </row>
    <row r="375" spans="1:3" x14ac:dyDescent="0.25">
      <c r="A375" s="10" t="s">
        <v>20</v>
      </c>
      <c r="B375" s="6">
        <v>363</v>
      </c>
      <c r="C375" s="20"/>
    </row>
    <row r="376" spans="1:3" x14ac:dyDescent="0.25">
      <c r="A376" s="9" t="s">
        <v>20</v>
      </c>
      <c r="B376" s="8">
        <v>103</v>
      </c>
      <c r="C376" s="19"/>
    </row>
    <row r="377" spans="1:3" x14ac:dyDescent="0.25">
      <c r="A377" s="10" t="s">
        <v>20</v>
      </c>
      <c r="B377" s="6">
        <v>147</v>
      </c>
      <c r="C377" s="20"/>
    </row>
    <row r="378" spans="1:3" x14ac:dyDescent="0.25">
      <c r="A378" s="9" t="s">
        <v>20</v>
      </c>
      <c r="B378" s="8">
        <v>110</v>
      </c>
      <c r="C378" s="19"/>
    </row>
    <row r="379" spans="1:3" x14ac:dyDescent="0.25">
      <c r="A379" s="10" t="s">
        <v>20</v>
      </c>
      <c r="B379" s="6">
        <v>134</v>
      </c>
      <c r="C379" s="20"/>
    </row>
    <row r="380" spans="1:3" x14ac:dyDescent="0.25">
      <c r="A380" s="9" t="s">
        <v>20</v>
      </c>
      <c r="B380" s="8">
        <v>269</v>
      </c>
      <c r="C380" s="19"/>
    </row>
    <row r="381" spans="1:3" x14ac:dyDescent="0.25">
      <c r="A381" s="10" t="s">
        <v>20</v>
      </c>
      <c r="B381" s="6">
        <v>175</v>
      </c>
      <c r="C381" s="20"/>
    </row>
    <row r="382" spans="1:3" x14ac:dyDescent="0.25">
      <c r="A382" s="9" t="s">
        <v>20</v>
      </c>
      <c r="B382" s="8">
        <v>69</v>
      </c>
      <c r="C382" s="19"/>
    </row>
    <row r="383" spans="1:3" x14ac:dyDescent="0.25">
      <c r="A383" s="10" t="s">
        <v>20</v>
      </c>
      <c r="B383" s="6">
        <v>190</v>
      </c>
      <c r="C383" s="20"/>
    </row>
    <row r="384" spans="1:3" x14ac:dyDescent="0.25">
      <c r="A384" s="9" t="s">
        <v>20</v>
      </c>
      <c r="B384" s="8">
        <v>237</v>
      </c>
      <c r="C384" s="19"/>
    </row>
    <row r="385" spans="1:3" x14ac:dyDescent="0.25">
      <c r="A385" s="10" t="s">
        <v>20</v>
      </c>
      <c r="B385" s="6">
        <v>196</v>
      </c>
      <c r="C385" s="20"/>
    </row>
    <row r="386" spans="1:3" x14ac:dyDescent="0.25">
      <c r="A386" s="9" t="s">
        <v>20</v>
      </c>
      <c r="B386" s="8">
        <v>7295</v>
      </c>
      <c r="C386" s="19"/>
    </row>
    <row r="387" spans="1:3" x14ac:dyDescent="0.25">
      <c r="A387" s="10" t="s">
        <v>20</v>
      </c>
      <c r="B387" s="6">
        <v>2893</v>
      </c>
      <c r="C387" s="20"/>
    </row>
    <row r="388" spans="1:3" x14ac:dyDescent="0.25">
      <c r="A388" s="9" t="s">
        <v>20</v>
      </c>
      <c r="B388" s="8">
        <v>820</v>
      </c>
      <c r="C388" s="19"/>
    </row>
    <row r="389" spans="1:3" x14ac:dyDescent="0.25">
      <c r="A389" s="10" t="s">
        <v>20</v>
      </c>
      <c r="B389" s="6">
        <v>2038</v>
      </c>
      <c r="C389" s="20"/>
    </row>
    <row r="390" spans="1:3" x14ac:dyDescent="0.25">
      <c r="A390" s="9" t="s">
        <v>20</v>
      </c>
      <c r="B390" s="8">
        <v>116</v>
      </c>
      <c r="C390" s="19"/>
    </row>
    <row r="391" spans="1:3" x14ac:dyDescent="0.25">
      <c r="A391" s="10" t="s">
        <v>20</v>
      </c>
      <c r="B391" s="6">
        <v>1345</v>
      </c>
      <c r="C391" s="20"/>
    </row>
    <row r="392" spans="1:3" x14ac:dyDescent="0.25">
      <c r="A392" s="9" t="s">
        <v>20</v>
      </c>
      <c r="B392" s="8">
        <v>168</v>
      </c>
      <c r="C392" s="19"/>
    </row>
    <row r="393" spans="1:3" x14ac:dyDescent="0.25">
      <c r="A393" s="10" t="s">
        <v>20</v>
      </c>
      <c r="B393" s="6">
        <v>137</v>
      </c>
      <c r="C393" s="20"/>
    </row>
    <row r="394" spans="1:3" x14ac:dyDescent="0.25">
      <c r="A394" s="9" t="s">
        <v>20</v>
      </c>
      <c r="B394" s="8">
        <v>186</v>
      </c>
      <c r="C394" s="19"/>
    </row>
    <row r="395" spans="1:3" x14ac:dyDescent="0.25">
      <c r="A395" s="10" t="s">
        <v>20</v>
      </c>
      <c r="B395" s="6">
        <v>125</v>
      </c>
      <c r="C395" s="20"/>
    </row>
    <row r="396" spans="1:3" x14ac:dyDescent="0.25">
      <c r="A396" s="9" t="s">
        <v>20</v>
      </c>
      <c r="B396" s="8">
        <v>202</v>
      </c>
      <c r="C396" s="19"/>
    </row>
    <row r="397" spans="1:3" x14ac:dyDescent="0.25">
      <c r="A397" s="10" t="s">
        <v>20</v>
      </c>
      <c r="B397" s="6">
        <v>103</v>
      </c>
      <c r="C397" s="20"/>
    </row>
    <row r="398" spans="1:3" x14ac:dyDescent="0.25">
      <c r="A398" s="9" t="s">
        <v>20</v>
      </c>
      <c r="B398" s="8">
        <v>1785</v>
      </c>
      <c r="C398" s="19"/>
    </row>
    <row r="399" spans="1:3" x14ac:dyDescent="0.25">
      <c r="A399" s="10" t="s">
        <v>20</v>
      </c>
      <c r="B399" s="6">
        <v>157</v>
      </c>
      <c r="C399" s="20"/>
    </row>
    <row r="400" spans="1:3" x14ac:dyDescent="0.25">
      <c r="A400" s="9" t="s">
        <v>20</v>
      </c>
      <c r="B400" s="8">
        <v>555</v>
      </c>
      <c r="C400" s="19"/>
    </row>
    <row r="401" spans="1:3" x14ac:dyDescent="0.25">
      <c r="A401" s="10" t="s">
        <v>20</v>
      </c>
      <c r="B401" s="6">
        <v>297</v>
      </c>
      <c r="C401" s="20"/>
    </row>
    <row r="402" spans="1:3" x14ac:dyDescent="0.25">
      <c r="A402" s="9" t="s">
        <v>20</v>
      </c>
      <c r="B402" s="8">
        <v>123</v>
      </c>
      <c r="C402" s="19"/>
    </row>
    <row r="403" spans="1:3" x14ac:dyDescent="0.25">
      <c r="A403" s="10" t="s">
        <v>20</v>
      </c>
      <c r="B403" s="6">
        <v>3036</v>
      </c>
      <c r="C403" s="20"/>
    </row>
    <row r="404" spans="1:3" x14ac:dyDescent="0.25">
      <c r="A404" s="9" t="s">
        <v>20</v>
      </c>
      <c r="B404" s="8">
        <v>144</v>
      </c>
      <c r="C404" s="19"/>
    </row>
    <row r="405" spans="1:3" x14ac:dyDescent="0.25">
      <c r="A405" s="10" t="s">
        <v>20</v>
      </c>
      <c r="B405" s="6">
        <v>121</v>
      </c>
      <c r="C405" s="20"/>
    </row>
    <row r="406" spans="1:3" x14ac:dyDescent="0.25">
      <c r="A406" s="9" t="s">
        <v>20</v>
      </c>
      <c r="B406" s="8">
        <v>181</v>
      </c>
      <c r="C406" s="19"/>
    </row>
    <row r="407" spans="1:3" x14ac:dyDescent="0.25">
      <c r="A407" s="10" t="s">
        <v>20</v>
      </c>
      <c r="B407" s="6">
        <v>122</v>
      </c>
      <c r="C407" s="20"/>
    </row>
    <row r="408" spans="1:3" x14ac:dyDescent="0.25">
      <c r="A408" s="9" t="s">
        <v>20</v>
      </c>
      <c r="B408" s="8">
        <v>1071</v>
      </c>
      <c r="C408" s="19"/>
    </row>
    <row r="409" spans="1:3" x14ac:dyDescent="0.25">
      <c r="A409" s="10" t="s">
        <v>20</v>
      </c>
      <c r="B409" s="6">
        <v>980</v>
      </c>
      <c r="C409" s="20"/>
    </row>
    <row r="410" spans="1:3" x14ac:dyDescent="0.25">
      <c r="A410" s="9" t="s">
        <v>20</v>
      </c>
      <c r="B410" s="8">
        <v>536</v>
      </c>
      <c r="C410" s="19"/>
    </row>
    <row r="411" spans="1:3" x14ac:dyDescent="0.25">
      <c r="A411" s="10" t="s">
        <v>20</v>
      </c>
      <c r="B411" s="6">
        <v>1991</v>
      </c>
      <c r="C411" s="20"/>
    </row>
    <row r="412" spans="1:3" x14ac:dyDescent="0.25">
      <c r="A412" s="9" t="s">
        <v>20</v>
      </c>
      <c r="B412" s="8">
        <v>180</v>
      </c>
      <c r="C412" s="19"/>
    </row>
    <row r="413" spans="1:3" x14ac:dyDescent="0.25">
      <c r="A413" s="10" t="s">
        <v>20</v>
      </c>
      <c r="B413" s="6">
        <v>130</v>
      </c>
      <c r="C413" s="20"/>
    </row>
    <row r="414" spans="1:3" x14ac:dyDescent="0.25">
      <c r="A414" s="9" t="s">
        <v>20</v>
      </c>
      <c r="B414" s="8">
        <v>122</v>
      </c>
      <c r="C414" s="19"/>
    </row>
    <row r="415" spans="1:3" x14ac:dyDescent="0.25">
      <c r="A415" s="10" t="s">
        <v>20</v>
      </c>
      <c r="B415" s="6">
        <v>140</v>
      </c>
      <c r="C415" s="20"/>
    </row>
    <row r="416" spans="1:3" x14ac:dyDescent="0.25">
      <c r="A416" s="9" t="s">
        <v>20</v>
      </c>
      <c r="B416" s="8">
        <v>3388</v>
      </c>
      <c r="C416" s="19"/>
    </row>
    <row r="417" spans="1:3" x14ac:dyDescent="0.25">
      <c r="A417" s="10" t="s">
        <v>20</v>
      </c>
      <c r="B417" s="6">
        <v>280</v>
      </c>
      <c r="C417" s="20"/>
    </row>
    <row r="418" spans="1:3" x14ac:dyDescent="0.25">
      <c r="A418" s="9" t="s">
        <v>20</v>
      </c>
      <c r="B418" s="8">
        <v>366</v>
      </c>
      <c r="C418" s="19"/>
    </row>
    <row r="419" spans="1:3" x14ac:dyDescent="0.25">
      <c r="A419" s="10" t="s">
        <v>20</v>
      </c>
      <c r="B419" s="6">
        <v>270</v>
      </c>
      <c r="C419" s="20"/>
    </row>
    <row r="420" spans="1:3" x14ac:dyDescent="0.25">
      <c r="A420" s="9" t="s">
        <v>20</v>
      </c>
      <c r="B420" s="8">
        <v>137</v>
      </c>
      <c r="C420" s="19"/>
    </row>
    <row r="421" spans="1:3" x14ac:dyDescent="0.25">
      <c r="A421" s="10" t="s">
        <v>20</v>
      </c>
      <c r="B421" s="6">
        <v>3205</v>
      </c>
      <c r="C421" s="20"/>
    </row>
    <row r="422" spans="1:3" x14ac:dyDescent="0.25">
      <c r="A422" s="9" t="s">
        <v>20</v>
      </c>
      <c r="B422" s="8">
        <v>288</v>
      </c>
      <c r="C422" s="19"/>
    </row>
    <row r="423" spans="1:3" x14ac:dyDescent="0.25">
      <c r="A423" s="10" t="s">
        <v>20</v>
      </c>
      <c r="B423" s="6">
        <v>148</v>
      </c>
      <c r="C423" s="20"/>
    </row>
    <row r="424" spans="1:3" x14ac:dyDescent="0.25">
      <c r="A424" s="9" t="s">
        <v>20</v>
      </c>
      <c r="B424" s="8">
        <v>114</v>
      </c>
      <c r="C424" s="19"/>
    </row>
    <row r="425" spans="1:3" x14ac:dyDescent="0.25">
      <c r="A425" s="10" t="s">
        <v>20</v>
      </c>
      <c r="B425" s="6">
        <v>1518</v>
      </c>
      <c r="C425" s="20"/>
    </row>
    <row r="426" spans="1:3" x14ac:dyDescent="0.25">
      <c r="A426" s="9" t="s">
        <v>20</v>
      </c>
      <c r="B426" s="8">
        <v>166</v>
      </c>
      <c r="C426" s="19"/>
    </row>
    <row r="427" spans="1:3" x14ac:dyDescent="0.25">
      <c r="A427" s="10" t="s">
        <v>20</v>
      </c>
      <c r="B427" s="6">
        <v>100</v>
      </c>
      <c r="C427" s="20"/>
    </row>
    <row r="428" spans="1:3" x14ac:dyDescent="0.25">
      <c r="A428" s="9" t="s">
        <v>20</v>
      </c>
      <c r="B428" s="8">
        <v>235</v>
      </c>
      <c r="C428" s="19"/>
    </row>
    <row r="429" spans="1:3" x14ac:dyDescent="0.25">
      <c r="A429" s="10" t="s">
        <v>20</v>
      </c>
      <c r="B429" s="6">
        <v>148</v>
      </c>
      <c r="C429" s="20"/>
    </row>
    <row r="430" spans="1:3" x14ac:dyDescent="0.25">
      <c r="A430" s="9" t="s">
        <v>20</v>
      </c>
      <c r="B430" s="8">
        <v>198</v>
      </c>
      <c r="C430" s="19"/>
    </row>
    <row r="431" spans="1:3" x14ac:dyDescent="0.25">
      <c r="A431" s="10" t="s">
        <v>20</v>
      </c>
      <c r="B431" s="6">
        <v>150</v>
      </c>
      <c r="C431" s="20"/>
    </row>
    <row r="432" spans="1:3" x14ac:dyDescent="0.25">
      <c r="A432" s="9" t="s">
        <v>20</v>
      </c>
      <c r="B432" s="8">
        <v>216</v>
      </c>
      <c r="C432" s="19"/>
    </row>
    <row r="433" spans="1:3" x14ac:dyDescent="0.25">
      <c r="A433" s="10" t="s">
        <v>20</v>
      </c>
      <c r="B433" s="6">
        <v>5139</v>
      </c>
      <c r="C433" s="20"/>
    </row>
    <row r="434" spans="1:3" x14ac:dyDescent="0.25">
      <c r="A434" s="9" t="s">
        <v>20</v>
      </c>
      <c r="B434" s="8">
        <v>2353</v>
      </c>
      <c r="C434" s="19"/>
    </row>
    <row r="435" spans="1:3" x14ac:dyDescent="0.25">
      <c r="A435" s="10" t="s">
        <v>20</v>
      </c>
      <c r="B435" s="6">
        <v>78</v>
      </c>
      <c r="C435" s="20"/>
    </row>
    <row r="436" spans="1:3" x14ac:dyDescent="0.25">
      <c r="A436" s="9" t="s">
        <v>20</v>
      </c>
      <c r="B436" s="8">
        <v>174</v>
      </c>
      <c r="C436" s="19"/>
    </row>
    <row r="437" spans="1:3" x14ac:dyDescent="0.25">
      <c r="A437" s="10" t="s">
        <v>20</v>
      </c>
      <c r="B437" s="6">
        <v>164</v>
      </c>
      <c r="C437" s="20"/>
    </row>
    <row r="438" spans="1:3" x14ac:dyDescent="0.25">
      <c r="A438" s="9" t="s">
        <v>20</v>
      </c>
      <c r="B438" s="8">
        <v>161</v>
      </c>
      <c r="C438" s="19"/>
    </row>
    <row r="439" spans="1:3" x14ac:dyDescent="0.25">
      <c r="A439" s="10" t="s">
        <v>20</v>
      </c>
      <c r="B439" s="6">
        <v>138</v>
      </c>
      <c r="C439" s="20"/>
    </row>
    <row r="440" spans="1:3" x14ac:dyDescent="0.25">
      <c r="A440" s="9" t="s">
        <v>20</v>
      </c>
      <c r="B440" s="8">
        <v>3308</v>
      </c>
      <c r="C440" s="19"/>
    </row>
    <row r="441" spans="1:3" x14ac:dyDescent="0.25">
      <c r="A441" s="10" t="s">
        <v>20</v>
      </c>
      <c r="B441" s="6">
        <v>127</v>
      </c>
      <c r="C441" s="20"/>
    </row>
    <row r="442" spans="1:3" x14ac:dyDescent="0.25">
      <c r="A442" s="9" t="s">
        <v>20</v>
      </c>
      <c r="B442" s="8">
        <v>207</v>
      </c>
      <c r="C442" s="19"/>
    </row>
    <row r="443" spans="1:3" x14ac:dyDescent="0.25">
      <c r="A443" s="10" t="s">
        <v>20</v>
      </c>
      <c r="B443" s="6">
        <v>181</v>
      </c>
      <c r="C443" s="20"/>
    </row>
    <row r="444" spans="1:3" x14ac:dyDescent="0.25">
      <c r="A444" s="9" t="s">
        <v>20</v>
      </c>
      <c r="B444" s="8">
        <v>110</v>
      </c>
      <c r="C444" s="19"/>
    </row>
    <row r="445" spans="1:3" x14ac:dyDescent="0.25">
      <c r="A445" s="10" t="s">
        <v>20</v>
      </c>
      <c r="B445" s="6">
        <v>185</v>
      </c>
      <c r="C445" s="20"/>
    </row>
    <row r="446" spans="1:3" x14ac:dyDescent="0.25">
      <c r="A446" s="9" t="s">
        <v>20</v>
      </c>
      <c r="B446" s="8">
        <v>121</v>
      </c>
      <c r="C446" s="19"/>
    </row>
    <row r="447" spans="1:3" x14ac:dyDescent="0.25">
      <c r="A447" s="10" t="s">
        <v>20</v>
      </c>
      <c r="B447" s="6">
        <v>106</v>
      </c>
      <c r="C447" s="20"/>
    </row>
    <row r="448" spans="1:3" x14ac:dyDescent="0.25">
      <c r="A448" s="9" t="s">
        <v>20</v>
      </c>
      <c r="B448" s="8">
        <v>142</v>
      </c>
      <c r="C448" s="19"/>
    </row>
    <row r="449" spans="1:3" x14ac:dyDescent="0.25">
      <c r="A449" s="10" t="s">
        <v>20</v>
      </c>
      <c r="B449" s="6">
        <v>233</v>
      </c>
      <c r="C449" s="20"/>
    </row>
    <row r="450" spans="1:3" x14ac:dyDescent="0.25">
      <c r="A450" s="9" t="s">
        <v>20</v>
      </c>
      <c r="B450" s="8">
        <v>218</v>
      </c>
      <c r="C450" s="19"/>
    </row>
    <row r="451" spans="1:3" x14ac:dyDescent="0.25">
      <c r="A451" s="10" t="s">
        <v>20</v>
      </c>
      <c r="B451" s="6">
        <v>76</v>
      </c>
      <c r="C451" s="20"/>
    </row>
    <row r="452" spans="1:3" x14ac:dyDescent="0.25">
      <c r="A452" s="9" t="s">
        <v>20</v>
      </c>
      <c r="B452" s="8">
        <v>43</v>
      </c>
      <c r="C452" s="19"/>
    </row>
    <row r="453" spans="1:3" x14ac:dyDescent="0.25">
      <c r="A453" s="10" t="s">
        <v>20</v>
      </c>
      <c r="B453" s="6">
        <v>221</v>
      </c>
      <c r="C453" s="20"/>
    </row>
    <row r="454" spans="1:3" x14ac:dyDescent="0.25">
      <c r="A454" s="9" t="s">
        <v>20</v>
      </c>
      <c r="B454" s="8">
        <v>2805</v>
      </c>
      <c r="C454" s="19"/>
    </row>
    <row r="455" spans="1:3" x14ac:dyDescent="0.25">
      <c r="A455" s="10" t="s">
        <v>20</v>
      </c>
      <c r="B455" s="6">
        <v>68</v>
      </c>
      <c r="C455" s="20"/>
    </row>
    <row r="456" spans="1:3" x14ac:dyDescent="0.25">
      <c r="A456" s="9" t="s">
        <v>20</v>
      </c>
      <c r="B456" s="8">
        <v>183</v>
      </c>
      <c r="C456" s="19"/>
    </row>
    <row r="457" spans="1:3" x14ac:dyDescent="0.25">
      <c r="A457" s="10" t="s">
        <v>20</v>
      </c>
      <c r="B457" s="6">
        <v>133</v>
      </c>
      <c r="C457" s="20"/>
    </row>
    <row r="458" spans="1:3" x14ac:dyDescent="0.25">
      <c r="A458" s="9" t="s">
        <v>20</v>
      </c>
      <c r="B458" s="8">
        <v>2489</v>
      </c>
      <c r="C458" s="19"/>
    </row>
    <row r="459" spans="1:3" x14ac:dyDescent="0.25">
      <c r="A459" s="10" t="s">
        <v>20</v>
      </c>
      <c r="B459" s="6">
        <v>69</v>
      </c>
      <c r="C459" s="20"/>
    </row>
    <row r="460" spans="1:3" x14ac:dyDescent="0.25">
      <c r="A460" s="9" t="s">
        <v>20</v>
      </c>
      <c r="B460" s="8">
        <v>279</v>
      </c>
      <c r="C460" s="19"/>
    </row>
    <row r="461" spans="1:3" x14ac:dyDescent="0.25">
      <c r="A461" s="10" t="s">
        <v>20</v>
      </c>
      <c r="B461" s="6">
        <v>210</v>
      </c>
      <c r="C461" s="20"/>
    </row>
    <row r="462" spans="1:3" x14ac:dyDescent="0.25">
      <c r="A462" s="9" t="s">
        <v>20</v>
      </c>
      <c r="B462" s="8">
        <v>2100</v>
      </c>
      <c r="C462" s="19"/>
    </row>
    <row r="463" spans="1:3" x14ac:dyDescent="0.25">
      <c r="A463" s="10" t="s">
        <v>20</v>
      </c>
      <c r="B463" s="6">
        <v>252</v>
      </c>
      <c r="C463" s="20"/>
    </row>
    <row r="464" spans="1:3" x14ac:dyDescent="0.25">
      <c r="A464" s="9" t="s">
        <v>20</v>
      </c>
      <c r="B464" s="8">
        <v>1280</v>
      </c>
      <c r="C464" s="19"/>
    </row>
    <row r="465" spans="1:3" x14ac:dyDescent="0.25">
      <c r="A465" s="10" t="s">
        <v>20</v>
      </c>
      <c r="B465" s="6">
        <v>157</v>
      </c>
      <c r="C465" s="20"/>
    </row>
    <row r="466" spans="1:3" x14ac:dyDescent="0.25">
      <c r="A466" s="9" t="s">
        <v>20</v>
      </c>
      <c r="B466" s="8">
        <v>194</v>
      </c>
      <c r="C466" s="19"/>
    </row>
    <row r="467" spans="1:3" x14ac:dyDescent="0.25">
      <c r="A467" s="10" t="s">
        <v>20</v>
      </c>
      <c r="B467" s="6">
        <v>82</v>
      </c>
      <c r="C467" s="20"/>
    </row>
    <row r="468" spans="1:3" x14ac:dyDescent="0.25">
      <c r="A468" s="9" t="s">
        <v>20</v>
      </c>
      <c r="B468" s="8">
        <v>4233</v>
      </c>
      <c r="C468" s="19"/>
    </row>
    <row r="469" spans="1:3" x14ac:dyDescent="0.25">
      <c r="A469" s="10" t="s">
        <v>20</v>
      </c>
      <c r="B469" s="6">
        <v>1297</v>
      </c>
      <c r="C469" s="20"/>
    </row>
    <row r="470" spans="1:3" x14ac:dyDescent="0.25">
      <c r="A470" s="9" t="s">
        <v>20</v>
      </c>
      <c r="B470" s="8">
        <v>165</v>
      </c>
      <c r="C470" s="19"/>
    </row>
    <row r="471" spans="1:3" x14ac:dyDescent="0.25">
      <c r="A471" s="10" t="s">
        <v>20</v>
      </c>
      <c r="B471" s="6">
        <v>119</v>
      </c>
      <c r="C471" s="20"/>
    </row>
    <row r="472" spans="1:3" x14ac:dyDescent="0.25">
      <c r="A472" s="9" t="s">
        <v>20</v>
      </c>
      <c r="B472" s="8">
        <v>1797</v>
      </c>
      <c r="C472" s="19"/>
    </row>
    <row r="473" spans="1:3" x14ac:dyDescent="0.25">
      <c r="A473" s="10" t="s">
        <v>20</v>
      </c>
      <c r="B473" s="6">
        <v>261</v>
      </c>
      <c r="C473" s="20"/>
    </row>
    <row r="474" spans="1:3" x14ac:dyDescent="0.25">
      <c r="A474" s="9" t="s">
        <v>20</v>
      </c>
      <c r="B474" s="8">
        <v>157</v>
      </c>
      <c r="C474" s="19"/>
    </row>
    <row r="475" spans="1:3" x14ac:dyDescent="0.25">
      <c r="A475" s="10" t="s">
        <v>20</v>
      </c>
      <c r="B475" s="6">
        <v>3533</v>
      </c>
      <c r="C475" s="20"/>
    </row>
    <row r="476" spans="1:3" x14ac:dyDescent="0.25">
      <c r="A476" s="9" t="s">
        <v>20</v>
      </c>
      <c r="B476" s="8">
        <v>155</v>
      </c>
      <c r="C476" s="19"/>
    </row>
    <row r="477" spans="1:3" x14ac:dyDescent="0.25">
      <c r="A477" s="10" t="s">
        <v>20</v>
      </c>
      <c r="B477" s="6">
        <v>132</v>
      </c>
      <c r="C477" s="20"/>
    </row>
    <row r="478" spans="1:3" x14ac:dyDescent="0.25">
      <c r="A478" s="9" t="s">
        <v>20</v>
      </c>
      <c r="B478" s="8">
        <v>1354</v>
      </c>
      <c r="C478" s="19"/>
    </row>
    <row r="479" spans="1:3" x14ac:dyDescent="0.25">
      <c r="A479" s="10" t="s">
        <v>20</v>
      </c>
      <c r="B479" s="6">
        <v>48</v>
      </c>
      <c r="C479" s="20"/>
    </row>
    <row r="480" spans="1:3" x14ac:dyDescent="0.25">
      <c r="A480" s="9" t="s">
        <v>20</v>
      </c>
      <c r="B480" s="8">
        <v>110</v>
      </c>
      <c r="C480" s="19"/>
    </row>
    <row r="481" spans="1:3" x14ac:dyDescent="0.25">
      <c r="A481" s="10" t="s">
        <v>20</v>
      </c>
      <c r="B481" s="6">
        <v>172</v>
      </c>
      <c r="C481" s="20"/>
    </row>
    <row r="482" spans="1:3" x14ac:dyDescent="0.25">
      <c r="A482" s="9" t="s">
        <v>20</v>
      </c>
      <c r="B482" s="8">
        <v>307</v>
      </c>
      <c r="C482" s="19"/>
    </row>
    <row r="483" spans="1:3" x14ac:dyDescent="0.25">
      <c r="A483" s="10" t="s">
        <v>20</v>
      </c>
      <c r="B483" s="6">
        <v>160</v>
      </c>
      <c r="C483" s="20"/>
    </row>
    <row r="484" spans="1:3" x14ac:dyDescent="0.25">
      <c r="A484" s="9" t="s">
        <v>20</v>
      </c>
      <c r="B484" s="8">
        <v>1467</v>
      </c>
      <c r="C484" s="19"/>
    </row>
    <row r="485" spans="1:3" x14ac:dyDescent="0.25">
      <c r="A485" s="10" t="s">
        <v>20</v>
      </c>
      <c r="B485" s="6">
        <v>2662</v>
      </c>
      <c r="C485" s="20"/>
    </row>
    <row r="486" spans="1:3" x14ac:dyDescent="0.25">
      <c r="A486" s="9" t="s">
        <v>20</v>
      </c>
      <c r="B486" s="8">
        <v>452</v>
      </c>
      <c r="C486" s="19"/>
    </row>
    <row r="487" spans="1:3" x14ac:dyDescent="0.25">
      <c r="A487" s="10" t="s">
        <v>20</v>
      </c>
      <c r="B487" s="6">
        <v>158</v>
      </c>
      <c r="C487" s="20"/>
    </row>
    <row r="488" spans="1:3" x14ac:dyDescent="0.25">
      <c r="A488" s="9" t="s">
        <v>20</v>
      </c>
      <c r="B488" s="8">
        <v>225</v>
      </c>
      <c r="C488" s="19"/>
    </row>
    <row r="489" spans="1:3" x14ac:dyDescent="0.25">
      <c r="A489" s="10" t="s">
        <v>20</v>
      </c>
      <c r="B489" s="6">
        <v>65</v>
      </c>
      <c r="C489" s="20"/>
    </row>
    <row r="490" spans="1:3" x14ac:dyDescent="0.25">
      <c r="A490" s="9" t="s">
        <v>20</v>
      </c>
      <c r="B490" s="8">
        <v>163</v>
      </c>
      <c r="C490" s="19"/>
    </row>
    <row r="491" spans="1:3" x14ac:dyDescent="0.25">
      <c r="A491" s="10" t="s">
        <v>20</v>
      </c>
      <c r="B491" s="6">
        <v>85</v>
      </c>
      <c r="C491" s="20"/>
    </row>
    <row r="492" spans="1:3" x14ac:dyDescent="0.25">
      <c r="A492" s="9" t="s">
        <v>20</v>
      </c>
      <c r="B492" s="8">
        <v>217</v>
      </c>
      <c r="C492" s="19"/>
    </row>
    <row r="493" spans="1:3" x14ac:dyDescent="0.25">
      <c r="A493" s="10" t="s">
        <v>20</v>
      </c>
      <c r="B493" s="6">
        <v>150</v>
      </c>
      <c r="C493" s="20"/>
    </row>
    <row r="494" spans="1:3" x14ac:dyDescent="0.25">
      <c r="A494" s="9" t="s">
        <v>20</v>
      </c>
      <c r="B494" s="8">
        <v>3272</v>
      </c>
      <c r="C494" s="19"/>
    </row>
    <row r="495" spans="1:3" x14ac:dyDescent="0.25">
      <c r="A495" s="10" t="s">
        <v>20</v>
      </c>
      <c r="B495" s="6">
        <v>300</v>
      </c>
      <c r="C495" s="20"/>
    </row>
    <row r="496" spans="1:3" x14ac:dyDescent="0.25">
      <c r="A496" s="9" t="s">
        <v>20</v>
      </c>
      <c r="B496" s="8">
        <v>126</v>
      </c>
      <c r="C496" s="19"/>
    </row>
    <row r="497" spans="1:3" x14ac:dyDescent="0.25">
      <c r="A497" s="10" t="s">
        <v>20</v>
      </c>
      <c r="B497" s="6">
        <v>2320</v>
      </c>
      <c r="C497" s="20"/>
    </row>
    <row r="498" spans="1:3" x14ac:dyDescent="0.25">
      <c r="A498" s="9" t="s">
        <v>20</v>
      </c>
      <c r="B498" s="8">
        <v>81</v>
      </c>
      <c r="C498" s="19"/>
    </row>
    <row r="499" spans="1:3" x14ac:dyDescent="0.25">
      <c r="A499" s="10" t="s">
        <v>20</v>
      </c>
      <c r="B499" s="6">
        <v>1887</v>
      </c>
      <c r="C499" s="20"/>
    </row>
    <row r="500" spans="1:3" x14ac:dyDescent="0.25">
      <c r="A500" s="9" t="s">
        <v>20</v>
      </c>
      <c r="B500" s="8">
        <v>4358</v>
      </c>
      <c r="C500" s="19"/>
    </row>
    <row r="501" spans="1:3" x14ac:dyDescent="0.25">
      <c r="A501" s="10" t="s">
        <v>20</v>
      </c>
      <c r="B501" s="6">
        <v>53</v>
      </c>
      <c r="C501" s="20"/>
    </row>
    <row r="502" spans="1:3" x14ac:dyDescent="0.25">
      <c r="A502" s="9" t="s">
        <v>20</v>
      </c>
      <c r="B502" s="8">
        <v>2414</v>
      </c>
      <c r="C502" s="19"/>
    </row>
    <row r="503" spans="1:3" x14ac:dyDescent="0.25">
      <c r="A503" s="10" t="s">
        <v>20</v>
      </c>
      <c r="B503" s="6">
        <v>80</v>
      </c>
      <c r="C503" s="20"/>
    </row>
    <row r="504" spans="1:3" x14ac:dyDescent="0.25">
      <c r="A504" s="9" t="s">
        <v>20</v>
      </c>
      <c r="B504" s="8">
        <v>193</v>
      </c>
      <c r="C504" s="19"/>
    </row>
    <row r="505" spans="1:3" x14ac:dyDescent="0.25">
      <c r="A505" s="10" t="s">
        <v>20</v>
      </c>
      <c r="B505" s="6">
        <v>52</v>
      </c>
      <c r="C505" s="20"/>
    </row>
    <row r="506" spans="1:3" x14ac:dyDescent="0.25">
      <c r="A506" s="9" t="s">
        <v>20</v>
      </c>
      <c r="B506" s="8">
        <v>290</v>
      </c>
      <c r="C506" s="19"/>
    </row>
    <row r="507" spans="1:3" x14ac:dyDescent="0.25">
      <c r="A507" s="10" t="s">
        <v>20</v>
      </c>
      <c r="B507" s="6">
        <v>122</v>
      </c>
      <c r="C507" s="20"/>
    </row>
    <row r="508" spans="1:3" x14ac:dyDescent="0.25">
      <c r="A508" s="9" t="s">
        <v>20</v>
      </c>
      <c r="B508" s="8">
        <v>1470</v>
      </c>
      <c r="C508" s="19"/>
    </row>
    <row r="509" spans="1:3" x14ac:dyDescent="0.25">
      <c r="A509" s="10" t="s">
        <v>20</v>
      </c>
      <c r="B509" s="6">
        <v>165</v>
      </c>
      <c r="C509" s="20"/>
    </row>
    <row r="510" spans="1:3" x14ac:dyDescent="0.25">
      <c r="A510" s="9" t="s">
        <v>20</v>
      </c>
      <c r="B510" s="8">
        <v>182</v>
      </c>
      <c r="C510" s="19"/>
    </row>
    <row r="511" spans="1:3" x14ac:dyDescent="0.25">
      <c r="A511" s="10" t="s">
        <v>20</v>
      </c>
      <c r="B511" s="6">
        <v>199</v>
      </c>
      <c r="C511" s="20"/>
    </row>
    <row r="512" spans="1:3" x14ac:dyDescent="0.25">
      <c r="A512" s="9" t="s">
        <v>20</v>
      </c>
      <c r="B512" s="8">
        <v>56</v>
      </c>
      <c r="C512" s="19"/>
    </row>
    <row r="513" spans="1:3" x14ac:dyDescent="0.25">
      <c r="A513" s="10" t="s">
        <v>20</v>
      </c>
      <c r="B513" s="6">
        <v>1460</v>
      </c>
      <c r="C513" s="20"/>
    </row>
    <row r="514" spans="1:3" x14ac:dyDescent="0.25">
      <c r="A514" s="9" t="s">
        <v>20</v>
      </c>
      <c r="B514" s="8">
        <v>123</v>
      </c>
      <c r="C514" s="19"/>
    </row>
    <row r="515" spans="1:3" x14ac:dyDescent="0.25">
      <c r="A515" s="10" t="s">
        <v>20</v>
      </c>
      <c r="B515" s="6">
        <v>159</v>
      </c>
      <c r="C515" s="20"/>
    </row>
    <row r="516" spans="1:3" x14ac:dyDescent="0.25">
      <c r="A516" s="9" t="s">
        <v>20</v>
      </c>
      <c r="B516" s="8">
        <v>110</v>
      </c>
      <c r="C516" s="19"/>
    </row>
    <row r="517" spans="1:3" x14ac:dyDescent="0.25">
      <c r="A517" s="10" t="s">
        <v>20</v>
      </c>
      <c r="B517" s="6">
        <v>236</v>
      </c>
      <c r="C517" s="20"/>
    </row>
    <row r="518" spans="1:3" x14ac:dyDescent="0.25">
      <c r="A518" s="9" t="s">
        <v>20</v>
      </c>
      <c r="B518" s="8">
        <v>191</v>
      </c>
      <c r="C518" s="19"/>
    </row>
    <row r="519" spans="1:3" x14ac:dyDescent="0.25">
      <c r="A519" s="10" t="s">
        <v>20</v>
      </c>
      <c r="B519" s="6">
        <v>3934</v>
      </c>
      <c r="C519" s="20"/>
    </row>
    <row r="520" spans="1:3" x14ac:dyDescent="0.25">
      <c r="A520" s="9" t="s">
        <v>20</v>
      </c>
      <c r="B520" s="8">
        <v>80</v>
      </c>
      <c r="C520" s="19"/>
    </row>
    <row r="521" spans="1:3" x14ac:dyDescent="0.25">
      <c r="A521" s="10" t="s">
        <v>20</v>
      </c>
      <c r="B521" s="6">
        <v>462</v>
      </c>
      <c r="C521" s="20"/>
    </row>
    <row r="522" spans="1:3" x14ac:dyDescent="0.25">
      <c r="A522" s="9" t="s">
        <v>20</v>
      </c>
      <c r="B522" s="8">
        <v>179</v>
      </c>
      <c r="C522" s="19"/>
    </row>
    <row r="523" spans="1:3" x14ac:dyDescent="0.25">
      <c r="A523" s="10" t="s">
        <v>20</v>
      </c>
      <c r="B523" s="6">
        <v>1866</v>
      </c>
      <c r="C523" s="20"/>
    </row>
    <row r="524" spans="1:3" x14ac:dyDescent="0.25">
      <c r="A524" s="9" t="s">
        <v>20</v>
      </c>
      <c r="B524" s="8">
        <v>156</v>
      </c>
      <c r="C524" s="19"/>
    </row>
    <row r="525" spans="1:3" x14ac:dyDescent="0.25">
      <c r="A525" s="10" t="s">
        <v>20</v>
      </c>
      <c r="B525" s="6">
        <v>255</v>
      </c>
      <c r="C525" s="20"/>
    </row>
    <row r="526" spans="1:3" x14ac:dyDescent="0.25">
      <c r="A526" s="9" t="s">
        <v>20</v>
      </c>
      <c r="B526" s="8">
        <v>2261</v>
      </c>
      <c r="C526" s="19"/>
    </row>
    <row r="527" spans="1:3" x14ac:dyDescent="0.25">
      <c r="A527" s="10" t="s">
        <v>20</v>
      </c>
      <c r="B527" s="6">
        <v>40</v>
      </c>
      <c r="C527" s="20"/>
    </row>
    <row r="528" spans="1:3" x14ac:dyDescent="0.25">
      <c r="A528" s="9" t="s">
        <v>20</v>
      </c>
      <c r="B528" s="8">
        <v>2289</v>
      </c>
      <c r="C528" s="19"/>
    </row>
    <row r="529" spans="1:3" x14ac:dyDescent="0.25">
      <c r="A529" s="10" t="s">
        <v>20</v>
      </c>
      <c r="B529" s="6">
        <v>65</v>
      </c>
      <c r="C529" s="20"/>
    </row>
    <row r="530" spans="1:3" x14ac:dyDescent="0.25">
      <c r="A530" s="9" t="s">
        <v>20</v>
      </c>
      <c r="B530" s="8">
        <v>3777</v>
      </c>
      <c r="C530" s="19"/>
    </row>
    <row r="531" spans="1:3" x14ac:dyDescent="0.25">
      <c r="A531" s="10" t="s">
        <v>20</v>
      </c>
      <c r="B531" s="6">
        <v>184</v>
      </c>
      <c r="C531" s="20"/>
    </row>
    <row r="532" spans="1:3" x14ac:dyDescent="0.25">
      <c r="A532" s="9" t="s">
        <v>20</v>
      </c>
      <c r="B532" s="8">
        <v>85</v>
      </c>
      <c r="C532" s="19"/>
    </row>
    <row r="533" spans="1:3" x14ac:dyDescent="0.25">
      <c r="A533" s="10" t="s">
        <v>20</v>
      </c>
      <c r="B533" s="6">
        <v>144</v>
      </c>
      <c r="C533" s="20"/>
    </row>
    <row r="534" spans="1:3" x14ac:dyDescent="0.25">
      <c r="A534" s="9" t="s">
        <v>20</v>
      </c>
      <c r="B534" s="8">
        <v>1902</v>
      </c>
      <c r="C534" s="19"/>
    </row>
    <row r="535" spans="1:3" x14ac:dyDescent="0.25">
      <c r="A535" s="10" t="s">
        <v>20</v>
      </c>
      <c r="B535" s="6">
        <v>105</v>
      </c>
      <c r="C535" s="20"/>
    </row>
    <row r="536" spans="1:3" x14ac:dyDescent="0.25">
      <c r="A536" s="9" t="s">
        <v>20</v>
      </c>
      <c r="B536" s="8">
        <v>132</v>
      </c>
      <c r="C536" s="19"/>
    </row>
    <row r="537" spans="1:3" x14ac:dyDescent="0.25">
      <c r="A537" s="10" t="s">
        <v>20</v>
      </c>
      <c r="B537" s="6">
        <v>96</v>
      </c>
      <c r="C537" s="20"/>
    </row>
    <row r="538" spans="1:3" x14ac:dyDescent="0.25">
      <c r="A538" s="9" t="s">
        <v>20</v>
      </c>
      <c r="B538" s="8">
        <v>114</v>
      </c>
      <c r="C538" s="19"/>
    </row>
    <row r="539" spans="1:3" x14ac:dyDescent="0.25">
      <c r="A539" s="10" t="s">
        <v>20</v>
      </c>
      <c r="B539" s="6">
        <v>203</v>
      </c>
      <c r="C539" s="20"/>
    </row>
    <row r="540" spans="1:3" x14ac:dyDescent="0.25">
      <c r="A540" s="9" t="s">
        <v>20</v>
      </c>
      <c r="B540" s="8">
        <v>1559</v>
      </c>
      <c r="C540" s="19"/>
    </row>
    <row r="541" spans="1:3" x14ac:dyDescent="0.25">
      <c r="A541" s="10" t="s">
        <v>20</v>
      </c>
      <c r="B541" s="6">
        <v>1548</v>
      </c>
      <c r="C541" s="20"/>
    </row>
    <row r="542" spans="1:3" x14ac:dyDescent="0.25">
      <c r="A542" s="9" t="s">
        <v>20</v>
      </c>
      <c r="B542" s="8">
        <v>80</v>
      </c>
      <c r="C542" s="19"/>
    </row>
    <row r="543" spans="1:3" x14ac:dyDescent="0.25">
      <c r="A543" s="10" t="s">
        <v>20</v>
      </c>
      <c r="B543" s="6">
        <v>131</v>
      </c>
      <c r="C543" s="20"/>
    </row>
    <row r="544" spans="1:3" x14ac:dyDescent="0.25">
      <c r="A544" s="9" t="s">
        <v>20</v>
      </c>
      <c r="B544" s="8">
        <v>112</v>
      </c>
      <c r="C544" s="19"/>
    </row>
    <row r="545" spans="1:3" x14ac:dyDescent="0.25">
      <c r="A545" s="10" t="s">
        <v>20</v>
      </c>
      <c r="B545" s="6">
        <v>155</v>
      </c>
      <c r="C545" s="20"/>
    </row>
    <row r="546" spans="1:3" x14ac:dyDescent="0.25">
      <c r="A546" s="9" t="s">
        <v>20</v>
      </c>
      <c r="B546" s="8">
        <v>266</v>
      </c>
      <c r="C546" s="19"/>
    </row>
    <row r="547" spans="1:3" x14ac:dyDescent="0.25">
      <c r="A547" s="10" t="s">
        <v>20</v>
      </c>
      <c r="B547" s="6">
        <v>155</v>
      </c>
      <c r="C547" s="20"/>
    </row>
    <row r="548" spans="1:3" x14ac:dyDescent="0.25">
      <c r="A548" s="9" t="s">
        <v>20</v>
      </c>
      <c r="B548" s="8">
        <v>207</v>
      </c>
      <c r="C548" s="19"/>
    </row>
    <row r="549" spans="1:3" x14ac:dyDescent="0.25">
      <c r="A549" s="10" t="s">
        <v>20</v>
      </c>
      <c r="B549" s="6">
        <v>245</v>
      </c>
      <c r="C549" s="20"/>
    </row>
    <row r="550" spans="1:3" x14ac:dyDescent="0.25">
      <c r="A550" s="9" t="s">
        <v>20</v>
      </c>
      <c r="B550" s="8">
        <v>1573</v>
      </c>
      <c r="C550" s="19"/>
    </row>
    <row r="551" spans="1:3" x14ac:dyDescent="0.25">
      <c r="A551" s="10" t="s">
        <v>20</v>
      </c>
      <c r="B551" s="6">
        <v>114</v>
      </c>
      <c r="C551" s="20"/>
    </row>
    <row r="552" spans="1:3" x14ac:dyDescent="0.25">
      <c r="A552" s="9" t="s">
        <v>20</v>
      </c>
      <c r="B552" s="8">
        <v>93</v>
      </c>
      <c r="C552" s="19"/>
    </row>
    <row r="553" spans="1:3" x14ac:dyDescent="0.25">
      <c r="A553" s="10" t="s">
        <v>20</v>
      </c>
      <c r="B553" s="6">
        <v>1681</v>
      </c>
      <c r="C553" s="20"/>
    </row>
    <row r="554" spans="1:3" x14ac:dyDescent="0.25">
      <c r="A554" s="9" t="s">
        <v>20</v>
      </c>
      <c r="B554" s="8">
        <v>32</v>
      </c>
      <c r="C554" s="19"/>
    </row>
    <row r="555" spans="1:3" x14ac:dyDescent="0.25">
      <c r="A555" s="10" t="s">
        <v>20</v>
      </c>
      <c r="B555" s="6">
        <v>135</v>
      </c>
      <c r="C555" s="20"/>
    </row>
    <row r="556" spans="1:3" x14ac:dyDescent="0.25">
      <c r="A556" s="9" t="s">
        <v>20</v>
      </c>
      <c r="B556" s="8">
        <v>140</v>
      </c>
      <c r="C556" s="19"/>
    </row>
    <row r="557" spans="1:3" x14ac:dyDescent="0.25">
      <c r="A557" s="10" t="s">
        <v>20</v>
      </c>
      <c r="B557" s="6">
        <v>92</v>
      </c>
      <c r="C557" s="20"/>
    </row>
    <row r="558" spans="1:3" x14ac:dyDescent="0.25">
      <c r="A558" s="9" t="s">
        <v>20</v>
      </c>
      <c r="B558" s="8">
        <v>1015</v>
      </c>
      <c r="C558" s="19"/>
    </row>
    <row r="559" spans="1:3" x14ac:dyDescent="0.25">
      <c r="A559" s="10" t="s">
        <v>20</v>
      </c>
      <c r="B559" s="6">
        <v>323</v>
      </c>
      <c r="C559" s="20"/>
    </row>
    <row r="560" spans="1:3" x14ac:dyDescent="0.25">
      <c r="A560" s="9" t="s">
        <v>20</v>
      </c>
      <c r="B560" s="8">
        <v>2326</v>
      </c>
      <c r="C560" s="19"/>
    </row>
    <row r="561" spans="1:3" x14ac:dyDescent="0.25">
      <c r="A561" s="10" t="s">
        <v>20</v>
      </c>
      <c r="B561" s="6">
        <v>381</v>
      </c>
      <c r="C561" s="20"/>
    </row>
    <row r="562" spans="1:3" x14ac:dyDescent="0.25">
      <c r="A562" s="9" t="s">
        <v>20</v>
      </c>
      <c r="B562" s="8">
        <v>480</v>
      </c>
      <c r="C562" s="19"/>
    </row>
    <row r="563" spans="1:3" x14ac:dyDescent="0.25">
      <c r="A563" s="10" t="s">
        <v>20</v>
      </c>
      <c r="B563" s="6">
        <v>226</v>
      </c>
      <c r="C563" s="20"/>
    </row>
    <row r="564" spans="1:3" x14ac:dyDescent="0.25">
      <c r="A564" s="9" t="s">
        <v>20</v>
      </c>
      <c r="B564" s="8">
        <v>241</v>
      </c>
      <c r="C564" s="19"/>
    </row>
    <row r="565" spans="1:3" x14ac:dyDescent="0.25">
      <c r="A565" s="10" t="s">
        <v>20</v>
      </c>
      <c r="B565" s="6">
        <v>132</v>
      </c>
      <c r="C565" s="20"/>
    </row>
    <row r="566" spans="1:3" x14ac:dyDescent="0.25">
      <c r="A566" s="9" t="s">
        <v>20</v>
      </c>
      <c r="B566" s="8">
        <v>2043</v>
      </c>
      <c r="C566" s="19"/>
    </row>
    <row r="567" spans="1:3" x14ac:dyDescent="0.25">
      <c r="B567" s="12">
        <f>AVERAGE(B2:B566)</f>
        <v>851.14690265486729</v>
      </c>
    </row>
  </sheetData>
  <conditionalFormatting sqref="D2:D365">
    <cfRule type="containsText" dxfId="9" priority="9" operator="containsText" text="sucessful">
      <formula>NOT(ISERROR(SEARCH("sucessful",D2)))</formula>
    </cfRule>
    <cfRule type="containsText" dxfId="8" priority="10" operator="containsText" text="failed">
      <formula>NOT(ISERROR(SEARCH("failed",D2)))</formula>
    </cfRule>
  </conditionalFormatting>
  <conditionalFormatting sqref="D2:D365">
    <cfRule type="cellIs" dxfId="7" priority="6" operator="equal">
      <formula>#REF!</formula>
    </cfRule>
    <cfRule type="cellIs" dxfId="6" priority="7" operator="equal">
      <formula>#REF!</formula>
    </cfRule>
    <cfRule type="cellIs" dxfId="5" priority="8" operator="equal">
      <formula>#REF!</formula>
    </cfRule>
  </conditionalFormatting>
  <conditionalFormatting sqref="A2:A566">
    <cfRule type="containsText" dxfId="4" priority="4" operator="containsText" text="sucessful">
      <formula>NOT(ISERROR(SEARCH("sucessful",A2)))</formula>
    </cfRule>
    <cfRule type="containsText" dxfId="3" priority="5" operator="containsText" text="failed">
      <formula>NOT(ISERROR(SEARCH("failed",A2)))</formula>
    </cfRule>
  </conditionalFormatting>
  <conditionalFormatting sqref="A2:A566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 1</vt:lpstr>
      <vt:lpstr>Sheet2</vt:lpstr>
      <vt:lpstr>Sheet 3</vt:lpstr>
      <vt:lpstr>Sheet4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 Rodriguez</cp:lastModifiedBy>
  <dcterms:created xsi:type="dcterms:W3CDTF">2021-09-29T18:52:28Z</dcterms:created>
  <dcterms:modified xsi:type="dcterms:W3CDTF">2023-04-02T00:31:42Z</dcterms:modified>
</cp:coreProperties>
</file>