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ichValueRel.xml" ContentType="application/vnd.ms-excel.richvaluerel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912ed5642fd6a4f4/Desktop/DA Projects(GitHub)/P5_Telecom_Industry/"/>
    </mc:Choice>
  </mc:AlternateContent>
  <xr:revisionPtr revIDLastSave="864" documentId="11_F25DC773A252ABDACC10480A619D46605ADE58EC" xr6:coauthVersionLast="47" xr6:coauthVersionMax="47" xr10:uidLastSave="{F51F9D84-E432-4D7D-BFF0-34AABCC365CC}"/>
  <bookViews>
    <workbookView xWindow="-120" yWindow="-120" windowWidth="29040" windowHeight="15720" tabRatio="699" activeTab="7" xr2:uid="{00000000-000D-0000-FFFF-FFFF00000000}"/>
  </bookViews>
  <sheets>
    <sheet name="KP01" sheetId="1" r:id="rId1"/>
    <sheet name="KP02" sheetId="5" r:id="rId2"/>
    <sheet name="KP03" sheetId="6" r:id="rId3"/>
    <sheet name="MAPE" sheetId="2" r:id="rId4"/>
    <sheet name="KP04" sheetId="7" r:id="rId5"/>
    <sheet name="KP04(2)" sheetId="8" r:id="rId6"/>
    <sheet name="KP05" sheetId="9" r:id="rId7"/>
    <sheet name="KP06" sheetId="10" r:id="rId8"/>
  </sheets>
  <definedNames>
    <definedName name="ExternalData_1" localSheetId="4" hidden="1">'KP04'!$A$3:$C$15</definedName>
    <definedName name="ExternalData_1" localSheetId="5" hidden="1">'KP04(2)'!$A$1:$C$37</definedName>
    <definedName name="ExternalData_2" localSheetId="4" hidden="1">'KP04'!$K$3:$P$15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7" l="1"/>
  <c r="C18" i="7" s="1"/>
  <c r="D18" i="7" s="1"/>
  <c r="E18" i="7" s="1"/>
  <c r="B19" i="7"/>
  <c r="C19" i="7" s="1"/>
  <c r="D19" i="7" s="1"/>
  <c r="E19" i="7" s="1"/>
  <c r="B40" i="8"/>
  <c r="C40" i="8" s="1"/>
  <c r="D40" i="8" s="1"/>
  <c r="E40" i="8" s="1"/>
  <c r="L18" i="7"/>
  <c r="L19" i="7" s="1"/>
  <c r="L20" i="7" s="1"/>
  <c r="L21" i="7" s="1"/>
  <c r="L22" i="7" s="1"/>
  <c r="L23" i="7" s="1"/>
  <c r="N23" i="7" s="1"/>
  <c r="R23" i="7" s="1"/>
  <c r="B20" i="7" l="1"/>
  <c r="B41" i="8"/>
  <c r="C41" i="8" s="1"/>
  <c r="D41" i="8" s="1"/>
  <c r="E41" i="8" s="1"/>
  <c r="M21" i="7"/>
  <c r="Q21" i="7" s="1"/>
  <c r="M18" i="7"/>
  <c r="Q18" i="7" s="1"/>
  <c r="P20" i="7"/>
  <c r="T20" i="7" s="1"/>
  <c r="P18" i="7"/>
  <c r="T18" i="7" s="1"/>
  <c r="N18" i="7"/>
  <c r="R18" i="7" s="1"/>
  <c r="M22" i="7"/>
  <c r="Q22" i="7" s="1"/>
  <c r="M20" i="7"/>
  <c r="Q20" i="7" s="1"/>
  <c r="M23" i="7"/>
  <c r="Q23" i="7" s="1"/>
  <c r="P22" i="7"/>
  <c r="T22" i="7" s="1"/>
  <c r="O22" i="7"/>
  <c r="S22" i="7" s="1"/>
  <c r="O20" i="7"/>
  <c r="S20" i="7" s="1"/>
  <c r="O18" i="7"/>
  <c r="S18" i="7" s="1"/>
  <c r="N22" i="7"/>
  <c r="R22" i="7" s="1"/>
  <c r="N20" i="7"/>
  <c r="R20" i="7" s="1"/>
  <c r="P23" i="7"/>
  <c r="T23" i="7" s="1"/>
  <c r="P21" i="7"/>
  <c r="T21" i="7" s="1"/>
  <c r="P19" i="7"/>
  <c r="T19" i="7" s="1"/>
  <c r="O23" i="7"/>
  <c r="S23" i="7" s="1"/>
  <c r="O21" i="7"/>
  <c r="S21" i="7" s="1"/>
  <c r="O19" i="7"/>
  <c r="S19" i="7" s="1"/>
  <c r="M19" i="7"/>
  <c r="Q19" i="7" s="1"/>
  <c r="N21" i="7"/>
  <c r="R21" i="7" s="1"/>
  <c r="N19" i="7"/>
  <c r="R19" i="7" s="1"/>
  <c r="C20" i="7" l="1"/>
  <c r="D20" i="7" s="1"/>
  <c r="E20" i="7" s="1"/>
  <c r="B21" i="7"/>
  <c r="B42" i="8"/>
  <c r="C42" i="8" s="1"/>
  <c r="D42" i="8" s="1"/>
  <c r="E42" i="8" s="1"/>
  <c r="R25" i="7"/>
  <c r="S25" i="7"/>
  <c r="T25" i="7"/>
  <c r="Q25" i="7"/>
  <c r="C21" i="7" l="1"/>
  <c r="D21" i="7" s="1"/>
  <c r="E21" i="7" s="1"/>
  <c r="B22" i="7"/>
  <c r="B43" i="8"/>
  <c r="C43" i="8" s="1"/>
  <c r="D43" i="8" s="1"/>
  <c r="E43" i="8" s="1"/>
  <c r="Q26" i="7"/>
  <c r="Q27" i="7"/>
  <c r="T26" i="7"/>
  <c r="T27" i="7"/>
  <c r="S26" i="7"/>
  <c r="S27" i="7"/>
  <c r="R26" i="7"/>
  <c r="R27" i="7"/>
  <c r="C22" i="7" l="1"/>
  <c r="D22" i="7" s="1"/>
  <c r="E22" i="7" s="1"/>
  <c r="B23" i="7"/>
  <c r="C23" i="7" s="1"/>
  <c r="D23" i="7" s="1"/>
  <c r="E23" i="7" s="1"/>
  <c r="B44" i="8"/>
  <c r="C44" i="8" s="1"/>
  <c r="D44" i="8" s="1"/>
  <c r="E44" i="8" s="1"/>
  <c r="B45" i="8"/>
  <c r="F18" i="7" l="1"/>
  <c r="C45" i="8"/>
  <c r="D45" i="8" s="1"/>
  <c r="E45" i="8" s="1"/>
  <c r="F40" i="8" s="1"/>
  <c r="G18" i="7" l="1"/>
  <c r="H18" i="7"/>
  <c r="H40" i="8"/>
  <c r="G40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73D92F-CA94-4005-AA58-B09FB592301D}" keepAlive="1" name="Query - ByProduct" description="Connection to the 'ByProduct' query in the workbook." type="5" refreshedVersion="8" background="1" saveData="1">
    <dbPr connection="Provider=Microsoft.Mashup.OleDb.1;Data Source=$Workbook$;Location=ByProduct;Extended Properties=&quot;&quot;" command="SELECT * FROM [ByProduct]"/>
  </connection>
  <connection id="2" xr16:uid="{F95DF19E-6AB3-44B7-8E3F-D9582760DEF5}" keepAlive="1" name="Query - ByRegion" description="Connection to the 'ByRegion' query in the workbook." type="5" refreshedVersion="0" background="1">
    <dbPr connection="Provider=Microsoft.Mashup.OleDb.1;Data Source=$Workbook$;Location=ByRegion;Extended Properties=&quot;&quot;" command="SELECT * FROM [ByRegion]"/>
  </connection>
  <connection id="3" xr16:uid="{05ED904C-F142-4C09-93F7-7D9E374F058B}" keepAlive="1" name="Query - Overall" description="Connection to the 'Overall' query in the workbook." type="5" refreshedVersion="8" background="1" saveData="1">
    <dbPr connection="Provider=Microsoft.Mashup.OleDb.1;Data Source=$Workbook$;Location=Overall;Extended Properties=&quot;&quot;" command="SELECT * FROM [Overall]"/>
  </connection>
  <connection id="4" xr16:uid="{389EE28D-DF64-474D-823C-79B6C9120E47}" keepAlive="1" name="Query - Overall(3Year)" description="Connection to the 'Overall(3Year)' query in the workbook." type="5" refreshedVersion="8" background="1" saveData="1">
    <dbPr connection="Provider=Microsoft.Mashup.OleDb.1;Data Source=$Workbook$;Location=Overall(3Year);Extended Properties=&quot;&quot;" command="SELECT * FROM [Overall(3Year)]"/>
  </connection>
</connections>
</file>

<file path=xl/sharedStrings.xml><?xml version="1.0" encoding="utf-8"?>
<sst xmlns="http://schemas.openxmlformats.org/spreadsheetml/2006/main" count="218" uniqueCount="139">
  <si>
    <t>Understanding Business Problems, Questions</t>
  </si>
  <si>
    <r>
      <rPr>
        <b/>
        <sz val="11"/>
        <color rgb="FFFF0000"/>
        <rFont val="Aptos Narrow"/>
        <family val="2"/>
        <scheme val="minor"/>
      </rPr>
      <t>⚠️</t>
    </r>
    <r>
      <rPr>
        <sz val="11"/>
        <color theme="1"/>
        <rFont val="Aptos Narrow"/>
        <family val="2"/>
        <scheme val="minor"/>
      </rPr>
      <t xml:space="preserve"> Inaccurate revenue projections, underutilization of financial resources.</t>
    </r>
  </si>
  <si>
    <r>
      <rPr>
        <sz val="11"/>
        <color rgb="FF00B0F0"/>
        <rFont val="Aptos Narrow"/>
        <family val="2"/>
        <scheme val="minor"/>
      </rPr>
      <t>🎯</t>
    </r>
    <r>
      <rPr>
        <sz val="11"/>
        <color theme="1"/>
        <rFont val="Aptos Narrow"/>
        <family val="2"/>
        <scheme val="minor"/>
      </rPr>
      <t xml:space="preserve"> To optimize financial planning.</t>
    </r>
  </si>
  <si>
    <r>
      <rPr>
        <sz val="11"/>
        <color rgb="FF00B050"/>
        <rFont val="Aptos Narrow"/>
        <family val="2"/>
        <scheme val="minor"/>
      </rPr>
      <t xml:space="preserve">📊 </t>
    </r>
    <r>
      <rPr>
        <sz val="11"/>
        <color theme="1"/>
        <rFont val="Aptos Narrow"/>
        <family val="2"/>
        <scheme val="minor"/>
      </rPr>
      <t>Revenue Forecasting.</t>
    </r>
  </si>
  <si>
    <t>MAPE Range</t>
  </si>
  <si>
    <t>Interpretation</t>
  </si>
  <si>
    <t>Action</t>
  </si>
  <si>
    <t>MAPE &lt; 10%</t>
  </si>
  <si>
    <t>Highly accurate forecast</t>
  </si>
  <si>
    <t>Forecast is performing well. No major adjustments needed.</t>
  </si>
  <si>
    <t>10% ≤ MAPE &lt; 20%</t>
  </si>
  <si>
    <t>Reasonably accurate forecast</t>
  </si>
  <si>
    <t>Acceptable, but may need some fine-tuning for improvement.</t>
  </si>
  <si>
    <t>MAPE ≥ 20%</t>
  </si>
  <si>
    <t>Inaccurate forecast</t>
  </si>
  <si>
    <t>Significant adjustments needed to improve accuracy.</t>
  </si>
  <si>
    <t>1)</t>
  </si>
  <si>
    <t>2)</t>
  </si>
  <si>
    <t>3)</t>
  </si>
  <si>
    <t>4)</t>
  </si>
  <si>
    <t>Data Accessing</t>
  </si>
  <si>
    <t>Folder Path</t>
  </si>
  <si>
    <t>File Name</t>
  </si>
  <si>
    <t>Telecom_Sales_Detail_Report</t>
  </si>
  <si>
    <t>Telecom_Sales_Detail_Report_3Years</t>
  </si>
  <si>
    <t>Notes:</t>
  </si>
  <si>
    <t>Date</t>
  </si>
  <si>
    <t>Transaction_ID</t>
  </si>
  <si>
    <t>Customer_ID</t>
  </si>
  <si>
    <t>Customer_Age</t>
  </si>
  <si>
    <t>Gender</t>
  </si>
  <si>
    <t>Region</t>
  </si>
  <si>
    <t>Product_Type</t>
  </si>
  <si>
    <t>Plan_Type</t>
  </si>
  <si>
    <t>Data_Usage_GB</t>
  </si>
  <si>
    <t>Call_Minutes</t>
  </si>
  <si>
    <t>Revenue_MMK</t>
  </si>
  <si>
    <t>Overall sales trend by month &gt; Check (Date format)</t>
  </si>
  <si>
    <t>Sales by Product by Month</t>
  </si>
  <si>
    <t>Sales by Region by Month</t>
  </si>
  <si>
    <t>Data Cleaning &amp; Transformation</t>
  </si>
  <si>
    <t>See in PQ Editor</t>
  </si>
  <si>
    <t>Data Analyzing &amp; Modeling</t>
  </si>
  <si>
    <t>Year-Month</t>
  </si>
  <si>
    <t>Month</t>
  </si>
  <si>
    <t>Revenue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</si>
  <si>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</si>
  <si>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</si>
  <si>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</si>
  <si>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</si>
  <si>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</si>
  <si>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</si>
  <si>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</si>
  <si>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</si>
  <si>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</si>
  <si>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</si>
  <si>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</si>
  <si>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</si>
  <si>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Forecasting</t>
  </si>
  <si>
    <t>2024-01</t>
  </si>
  <si>
    <t>2024-02</t>
  </si>
  <si>
    <t>2024-03</t>
  </si>
  <si>
    <t>2024-04</t>
  </si>
  <si>
    <t>2024-05</t>
  </si>
  <si>
    <t>2024-06</t>
  </si>
  <si>
    <t>MAPE</t>
  </si>
  <si>
    <t>Interpretaion</t>
  </si>
  <si>
    <t>Absolute Error</t>
  </si>
  <si>
    <t>% Error</t>
  </si>
  <si>
    <t>Lookup_Value</t>
  </si>
  <si>
    <t>% Range</t>
  </si>
  <si>
    <t>0%-9%</t>
  </si>
  <si>
    <t>10%-19%</t>
  </si>
  <si>
    <t>20%-?</t>
  </si>
  <si>
    <t>Broadband</t>
  </si>
  <si>
    <t>SMS Pack</t>
  </si>
  <si>
    <t>Data Pack</t>
  </si>
  <si>
    <t>Mobile Plan</t>
  </si>
  <si>
    <t>Month Index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</si>
  <si>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</si>
  <si>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</si>
  <si>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</si>
  <si>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</si>
  <si>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</si>
  <si>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</si>
  <si>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</si>
  <si>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</si>
  <si>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</si>
  <si>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</si>
  <si>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</si>
  <si>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</si>
  <si>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</si>
  <si>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</si>
  <si>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</si>
  <si>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</si>
  <si>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</si>
  <si>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</si>
  <si>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</si>
  <si>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</si>
  <si>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</si>
  <si>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</si>
  <si>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</si>
  <si>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</si>
  <si>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Data Visualization</t>
  </si>
  <si>
    <t>Sum of Mobile Plan</t>
  </si>
  <si>
    <t>Row Labels</t>
  </si>
  <si>
    <t>Grand Total</t>
  </si>
  <si>
    <t>Sum of SMS Pack</t>
  </si>
  <si>
    <t>Sum of Data Pack</t>
  </si>
  <si>
    <t>Sum of Broadband</t>
  </si>
  <si>
    <t>Reporting &amp; Communication</t>
  </si>
  <si>
    <t>Key Findings</t>
  </si>
  <si>
    <t>Sales Trend Analysis (2021 - 2023)</t>
  </si>
  <si>
    <t>With notable peaks in certain months (especially around mid-year).</t>
  </si>
  <si>
    <t>Seasonality is observed, particularly with spikes in the middle of each year.</t>
  </si>
  <si>
    <t>Forecasting Accuracy</t>
  </si>
  <si>
    <t>Significant Absolute Errors (ABS) in January and February.</t>
  </si>
  <si>
    <t>MAPE calculation for different months indicates that the model's forecasting is reasonably accurate.</t>
  </si>
  <si>
    <t>Product-Level Sales Performance</t>
  </si>
  <si>
    <t>Broadband and Mobile Plans dominate overall revenue</t>
  </si>
  <si>
    <t>Regional-Level Sales Performance</t>
  </si>
  <si>
    <t>Yangon contributes significantly to overall sales, followed by Mandalay and Naypyidaw.</t>
  </si>
  <si>
    <t>Recommendations</t>
  </si>
  <si>
    <t>Establish a Forecast Monitoring Process</t>
  </si>
  <si>
    <t>Setting up a comparison dashboard in Excel or another BI tool (e.g., Power BI, Tableau) where actual sales data is updated regularly.</t>
  </si>
  <si>
    <t>Implementing a monthly or quarterly review process where forecasted and actual sales are compared.</t>
  </si>
  <si>
    <t>Optimize Product Portfolio</t>
  </si>
  <si>
    <t>Consider upselling or cross-selling more value-added services related to Mobile Plans and Broadband, such as higher-tier data plans or bundling.</t>
  </si>
  <si>
    <t>Expand in Underperforming Regions</t>
  </si>
  <si>
    <t>Consider targeted marketing and network infrastructure upgrades in these regions to boost sales.</t>
  </si>
  <si>
    <t>Analyze customer preferences and competitor performance in these regions to tailor offerings and attract more customers.</t>
  </si>
  <si>
    <t>Seasonal Campaign Planning</t>
  </si>
  <si>
    <t>Plan strategic promotional campaigns around these seasonal spikes, offering bundled deals, discounts, or limited-time offers to capitalize on increased demand.</t>
  </si>
  <si>
    <t>Next Actions</t>
  </si>
  <si>
    <t>Forecasting monitoring dashboard</t>
  </si>
  <si>
    <t>Product-Level Segmentation Analysis</t>
  </si>
  <si>
    <t>Regional Market Analysis</t>
  </si>
  <si>
    <t>Campaign Performance Evaluation</t>
  </si>
  <si>
    <t>C:\Users\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</si>
</sst>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color rgb="FF00B05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rgb="FF0000CC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/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 style="medium">
        <color indexed="64"/>
      </right>
      <top style="thin">
        <color rgb="FFB2B2B2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/>
      <bottom/>
      <diagonal/>
    </border>
    <border>
      <left style="thin">
        <color rgb="FFB2B2B2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1" xfId="1" applyFont="1"/>
    <xf numFmtId="0" fontId="5" fillId="2" borderId="1" xfId="1" applyFont="1"/>
    <xf numFmtId="0" fontId="0" fillId="0" borderId="0" xfId="0" applyAlignment="1">
      <alignment horizontal="left" indent="2"/>
    </xf>
    <xf numFmtId="0" fontId="7" fillId="0" borderId="0" xfId="0" applyFont="1"/>
    <xf numFmtId="0" fontId="0" fillId="3" borderId="0" xfId="0" applyFill="1"/>
    <xf numFmtId="164" fontId="0" fillId="0" borderId="0" xfId="2" applyNumberFormat="1" applyFont="1"/>
    <xf numFmtId="10" fontId="0" fillId="2" borderId="1" xfId="3" applyNumberFormat="1" applyFont="1" applyFill="1" applyBorder="1"/>
    <xf numFmtId="0" fontId="5" fillId="0" borderId="0" xfId="0" applyFont="1" applyAlignment="1">
      <alignment horizontal="center" vertical="center"/>
    </xf>
    <xf numFmtId="164" fontId="0" fillId="2" borderId="5" xfId="2" applyNumberFormat="1" applyFont="1" applyFill="1" applyBorder="1"/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164" fontId="0" fillId="2" borderId="9" xfId="2" applyNumberFormat="1" applyFont="1" applyFill="1" applyBorder="1"/>
    <xf numFmtId="164" fontId="0" fillId="2" borderId="10" xfId="2" applyNumberFormat="1" applyFont="1" applyFill="1" applyBorder="1"/>
    <xf numFmtId="10" fontId="0" fillId="2" borderId="11" xfId="3" applyNumberFormat="1" applyFont="1" applyFill="1" applyBorder="1"/>
    <xf numFmtId="0" fontId="6" fillId="0" borderId="14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/>
    </xf>
    <xf numFmtId="0" fontId="6" fillId="0" borderId="15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vertical="center"/>
    </xf>
    <xf numFmtId="0" fontId="0" fillId="0" borderId="1" xfId="1" applyFont="1" applyFill="1" applyAlignment="1">
      <alignment vertical="center"/>
    </xf>
    <xf numFmtId="0" fontId="0" fillId="0" borderId="5" xfId="1" applyFont="1" applyFill="1" applyBorder="1" applyAlignment="1">
      <alignment vertical="center"/>
    </xf>
    <xf numFmtId="0" fontId="6" fillId="0" borderId="16" xfId="1" applyFont="1" applyFill="1" applyBorder="1" applyAlignment="1">
      <alignment vertical="center"/>
    </xf>
    <xf numFmtId="0" fontId="0" fillId="0" borderId="2" xfId="1" applyFont="1" applyFill="1" applyBorder="1" applyAlignment="1">
      <alignment vertical="center"/>
    </xf>
    <xf numFmtId="0" fontId="0" fillId="0" borderId="17" xfId="1" applyFont="1" applyFill="1" applyBorder="1" applyAlignment="1">
      <alignment vertical="center"/>
    </xf>
    <xf numFmtId="0" fontId="6" fillId="0" borderId="14" xfId="1" applyFont="1" applyFill="1" applyBorder="1" applyAlignment="1">
      <alignment vertical="center"/>
    </xf>
    <xf numFmtId="9" fontId="6" fillId="0" borderId="14" xfId="1" applyNumberFormat="1" applyFont="1" applyFill="1" applyBorder="1" applyAlignment="1">
      <alignment vertical="center"/>
    </xf>
    <xf numFmtId="9" fontId="6" fillId="0" borderId="13" xfId="1" applyNumberFormat="1" applyFont="1" applyFill="1" applyBorder="1" applyAlignment="1">
      <alignment vertical="center"/>
    </xf>
    <xf numFmtId="9" fontId="6" fillId="0" borderId="16" xfId="1" applyNumberFormat="1" applyFont="1" applyFill="1" applyBorder="1" applyAlignment="1">
      <alignment vertical="center"/>
    </xf>
    <xf numFmtId="0" fontId="0" fillId="0" borderId="0" xfId="0" applyAlignment="1">
      <alignment wrapText="1"/>
    </xf>
    <xf numFmtId="164" fontId="0" fillId="2" borderId="1" xfId="2" applyNumberFormat="1" applyFont="1" applyFill="1" applyBorder="1"/>
    <xf numFmtId="0" fontId="5" fillId="2" borderId="1" xfId="1" applyFont="1" applyAlignment="1">
      <alignment vertical="center"/>
    </xf>
    <xf numFmtId="0" fontId="0" fillId="2" borderId="1" xfId="1" applyFon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5" fillId="2" borderId="1" xfId="1" applyNumberFormat="1" applyFont="1"/>
    <xf numFmtId="10" fontId="5" fillId="2" borderId="2" xfId="1" applyNumberFormat="1" applyFont="1" applyBorder="1" applyAlignment="1">
      <alignment horizontal="center" vertical="center"/>
    </xf>
    <xf numFmtId="10" fontId="5" fillId="2" borderId="3" xfId="1" applyNumberFormat="1" applyFont="1" applyBorder="1" applyAlignment="1">
      <alignment horizontal="center" vertical="center"/>
    </xf>
    <xf numFmtId="10" fontId="5" fillId="2" borderId="12" xfId="1" applyNumberFormat="1" applyFont="1" applyBorder="1" applyAlignment="1">
      <alignment horizontal="center" vertical="center"/>
    </xf>
    <xf numFmtId="0" fontId="0" fillId="2" borderId="2" xfId="1" applyFont="1" applyBorder="1" applyAlignment="1">
      <alignment horizontal="left" vertical="center" wrapText="1"/>
    </xf>
    <xf numFmtId="0" fontId="0" fillId="2" borderId="3" xfId="1" applyFont="1" applyBorder="1" applyAlignment="1">
      <alignment horizontal="left" vertical="center" wrapText="1"/>
    </xf>
    <xf numFmtId="0" fontId="0" fillId="2" borderId="12" xfId="1" applyFont="1" applyBorder="1" applyAlignment="1">
      <alignment horizontal="left" vertical="center" wrapText="1"/>
    </xf>
    <xf numFmtId="0" fontId="0" fillId="2" borderId="22" xfId="1" applyFont="1" applyBorder="1" applyAlignment="1">
      <alignment horizontal="left" vertical="center" wrapText="1"/>
    </xf>
    <xf numFmtId="0" fontId="0" fillId="2" borderId="23" xfId="1" applyFont="1" applyBorder="1" applyAlignment="1">
      <alignment horizontal="left" vertical="center" wrapText="1"/>
    </xf>
    <xf numFmtId="0" fontId="0" fillId="2" borderId="24" xfId="1" applyFont="1" applyBorder="1" applyAlignment="1">
      <alignment horizontal="left" vertical="center" wrapText="1"/>
    </xf>
    <xf numFmtId="0" fontId="0" fillId="2" borderId="18" xfId="1" applyFont="1" applyBorder="1" applyAlignment="1">
      <alignment horizontal="left" vertical="center" wrapText="1"/>
    </xf>
    <xf numFmtId="0" fontId="0" fillId="2" borderId="19" xfId="1" applyFont="1" applyBorder="1" applyAlignment="1">
      <alignment horizontal="left" vertical="center" wrapText="1"/>
    </xf>
    <xf numFmtId="0" fontId="0" fillId="2" borderId="20" xfId="1" applyFont="1" applyBorder="1" applyAlignment="1">
      <alignment horizontal="left" vertical="center" wrapText="1"/>
    </xf>
    <xf numFmtId="0" fontId="9" fillId="2" borderId="21" xfId="1" applyFont="1" applyBorder="1" applyAlignment="1">
      <alignment horizontal="left"/>
    </xf>
    <xf numFmtId="0" fontId="9" fillId="2" borderId="0" xfId="1" applyFont="1" applyBorder="1" applyAlignment="1">
      <alignment horizontal="left"/>
    </xf>
  </cellXfs>
  <cellStyles count="4">
    <cellStyle name="Comma" xfId="2" builtinId="3"/>
    <cellStyle name="Normal" xfId="0" builtinId="0"/>
    <cellStyle name="Note" xfId="1" builtinId="10"/>
    <cellStyle name="Percent" xfId="3" builtinId="5"/>
  </cellStyles>
  <dxfs count="14"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B2B2B2"/>
        </left>
        <right/>
        <top style="thin">
          <color rgb="FFB2B2B2"/>
        </top>
        <bottom style="thin">
          <color rgb="FFB2B2B2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border outline="0">
        <top style="thin">
          <color rgb="FFB2B2B2"/>
        </top>
      </border>
    </dxf>
    <dxf>
      <border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rgb="FFB2B2B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B2B2B2"/>
        </left>
        <right style="thin">
          <color rgb="FFB2B2B2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microsoft.com/office/2022/10/relationships/richValueRel" Target="richData/richValueRel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[P5_ProjectFile(May).xlsx]KP05!PivotTable1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/>
              <a:t>Sales Trend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'KP05'!$C$3</c:f>
              <c:strCache>
                <c:ptCount val="1"/>
                <c:pt idx="0">
                  <c:v>Sum of Mobile Plan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'KP05'!$B$4:$B$16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'KP05'!$C$4:$C$16</c:f>
              <c:numCache>
                <c:formatCode>General</c:formatCode>
                <c:ptCount val="12"/>
                <c:pt idx="0">
                  <c:v>1072174</c:v>
                </c:pt>
                <c:pt idx="1">
                  <c:v>717666</c:v>
                </c:pt>
                <c:pt idx="2">
                  <c:v>720203</c:v>
                </c:pt>
                <c:pt idx="3">
                  <c:v>710207</c:v>
                </c:pt>
                <c:pt idx="4">
                  <c:v>1033450</c:v>
                </c:pt>
                <c:pt idx="5">
                  <c:v>984683</c:v>
                </c:pt>
                <c:pt idx="6">
                  <c:v>862009</c:v>
                </c:pt>
                <c:pt idx="7">
                  <c:v>1039991</c:v>
                </c:pt>
                <c:pt idx="8">
                  <c:v>851969</c:v>
                </c:pt>
                <c:pt idx="9">
                  <c:v>903168</c:v>
                </c:pt>
                <c:pt idx="10">
                  <c:v>969039</c:v>
                </c:pt>
                <c:pt idx="11">
                  <c:v>889598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D2-4C70-9FD0-3B4C7339585C}"/>
            </c:ext>
          </c:extLst>
        </c:ser>
        <c:ser>
          <c:idx val="1"/>
          <c:order val="1"/>
          <c:tx>
            <c:strRef>
              <c:f>'KP05'!$D$3</c:f>
              <c:strCache>
                <c:ptCount val="1"/>
                <c:pt idx="0">
                  <c:v>Sum of SMS Pack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'KP05'!$B$4:$B$16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'KP05'!$D$4:$D$16</c:f>
              <c:numCache>
                <c:formatCode>General</c:formatCode>
                <c:ptCount val="12"/>
                <c:pt idx="0">
                  <c:v>280188</c:v>
                </c:pt>
                <c:pt idx="1">
                  <c:v>273562</c:v>
                </c:pt>
                <c:pt idx="2">
                  <c:v>277549</c:v>
                </c:pt>
                <c:pt idx="3">
                  <c:v>205153</c:v>
                </c:pt>
                <c:pt idx="4">
                  <c:v>215721</c:v>
                </c:pt>
                <c:pt idx="5">
                  <c:v>294740</c:v>
                </c:pt>
                <c:pt idx="6">
                  <c:v>270258</c:v>
                </c:pt>
                <c:pt idx="7">
                  <c:v>308482</c:v>
                </c:pt>
                <c:pt idx="8">
                  <c:v>370396</c:v>
                </c:pt>
                <c:pt idx="9">
                  <c:v>271227</c:v>
                </c:pt>
                <c:pt idx="10">
                  <c:v>276379</c:v>
                </c:pt>
                <c:pt idx="11">
                  <c:v>297864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D2-4C70-9FD0-3B4C7339585C}"/>
            </c:ext>
          </c:extLst>
        </c:ser>
        <c:ser>
          <c:idx val="2"/>
          <c:order val="2"/>
          <c:tx>
            <c:strRef>
              <c:f>'KP05'!$E$3</c:f>
              <c:strCache>
                <c:ptCount val="1"/>
                <c:pt idx="0">
                  <c:v>Sum of Data Pack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'KP05'!$B$4:$B$16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'KP05'!$E$4:$E$16</c:f>
              <c:numCache>
                <c:formatCode>General</c:formatCode>
                <c:ptCount val="12"/>
                <c:pt idx="0">
                  <c:v>766826</c:v>
                </c:pt>
                <c:pt idx="1">
                  <c:v>737626</c:v>
                </c:pt>
                <c:pt idx="2">
                  <c:v>830345</c:v>
                </c:pt>
                <c:pt idx="3">
                  <c:v>847847</c:v>
                </c:pt>
                <c:pt idx="4">
                  <c:v>894647</c:v>
                </c:pt>
                <c:pt idx="5">
                  <c:v>868612</c:v>
                </c:pt>
                <c:pt idx="6">
                  <c:v>806414</c:v>
                </c:pt>
                <c:pt idx="7">
                  <c:v>732565</c:v>
                </c:pt>
                <c:pt idx="8">
                  <c:v>1019262</c:v>
                </c:pt>
                <c:pt idx="9">
                  <c:v>935144</c:v>
                </c:pt>
                <c:pt idx="10">
                  <c:v>740236</c:v>
                </c:pt>
                <c:pt idx="11">
                  <c:v>812760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D2-4C70-9FD0-3B4C7339585C}"/>
            </c:ext>
          </c:extLst>
        </c:ser>
        <c:ser>
          <c:idx val="3"/>
          <c:order val="3"/>
          <c:tx>
            <c:strRef>
              <c:f>'KP05'!$F$3</c:f>
              <c:strCache>
                <c:ptCount val="1"/>
                <c:pt idx="0">
                  <c:v>Sum of Broadband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'KP05'!$B$4:$B$16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'KP05'!$F$4:$F$16</c:f>
              <c:numCache>
                <c:formatCode>General</c:formatCode>
                <c:ptCount val="12"/>
                <c:pt idx="0">
                  <c:v>1242695</c:v>
                </c:pt>
                <c:pt idx="1">
                  <c:v>1308539</c:v>
                </c:pt>
                <c:pt idx="2">
                  <c:v>1234597</c:v>
                </c:pt>
                <c:pt idx="3">
                  <c:v>1249442</c:v>
                </c:pt>
                <c:pt idx="4">
                  <c:v>1413969</c:v>
                </c:pt>
                <c:pt idx="5">
                  <c:v>1227523</c:v>
                </c:pt>
                <c:pt idx="6">
                  <c:v>1322969</c:v>
                </c:pt>
                <c:pt idx="7">
                  <c:v>1297853</c:v>
                </c:pt>
                <c:pt idx="8">
                  <c:v>1100125</c:v>
                </c:pt>
                <c:pt idx="9">
                  <c:v>1289623</c:v>
                </c:pt>
                <c:pt idx="10">
                  <c:v>1400757</c:v>
                </c:pt>
                <c:pt idx="11">
                  <c:v>1421170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D2-4C70-9FD0-3B4C73395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93952"/>
        <c:axId val="2048476672"/>
      </c:lineChart>
      <c:catAx>
        <c:axId val="20484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476672"/>
        <c:crosses val="autoZero"/>
        <c:auto val="1"/>
        <c:lblAlgn val="ctr"/>
        <c:lblOffset val="100"/>
        <c:noMultiLvlLbl val="0"/>
      </c:catAx>
      <c:valAx>
        <c:axId val="20484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484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4761</xdr:rowOff>
    </xdr:from>
    <xdr:to>
      <xdr:col>19</xdr:col>
      <xdr:colOff>9525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7AE6E-5494-1FD1-AB9F-1ED9EFB04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" refreshedDate="45827.72017847222" createdVersion="8" refreshedVersion="8" minRefreshableVersion="3" recordCount="12" xr:uid="{AC28EC03-E333-499A-954E-48633481C339}">
  <cacheSource type="worksheet">
    <worksheetSource name="ByProduct"/>
  </cacheSource>
  <cacheFields count="6">
    <cacheField name="Year-Month" numFmtId="0">
      <sharedItems count="12">
        <s v="2023-01"/>
        <s v="2023-02"/>
        <s v="2023-03"/>
        <s v="2023-04"/>
        <s v="2023-05"/>
        <s v="2023-06"/>
        <s v="2023-07"/>
        <s v="2023-08"/>
        <s v="2023-09"/>
        <s v="2023-10"/>
        <s v="2023-11"/>
        <s v="2023-12"/>
      </sharedItems>
    </cacheField>
    <cacheField name="Month" numFmtId="0">
      <sharedItems containsSemiMixedTypes="0" containsString="0" containsNumber="1" containsInteger="1" minValue="1" maxValue="12"/>
    </cacheField>
    <cacheField name="Broadband" numFmtId="0">
      <sharedItems containsSemiMixedTypes="0" containsString="0" containsNumber="1" containsInteger="1" minValue="1100125" maxValue="1421170"/>
    </cacheField>
    <cacheField name="SMS Pack" numFmtId="0">
      <sharedItems containsSemiMixedTypes="0" containsString="0" containsNumber="1" containsInteger="1" minValue="205153" maxValue="370396"/>
    </cacheField>
    <cacheField name="Data Pack" numFmtId="0">
      <sharedItems containsSemiMixedTypes="0" containsString="0" containsNumber="1" containsInteger="1" minValue="732565" maxValue="1019262"/>
    </cacheField>
    <cacheField name="Mobile Plan" numFmtId="0">
      <sharedItems containsSemiMixedTypes="0" containsString="0" containsNumber="1" containsInteger="1" minValue="710207" maxValue="1072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n v="1242695"/>
    <n v="280188"/>
    <n v="766826"/>
    <n v="1072174"/>
  </r>
  <r>
    <x v="1"/>
    <n v="2"/>
    <n v="1308539"/>
    <n v="273562"/>
    <n v="737626"/>
    <n v="717666"/>
  </r>
  <r>
    <x v="2"/>
    <n v="3"/>
    <n v="1234597"/>
    <n v="277549"/>
    <n v="830345"/>
    <n v="720203"/>
  </r>
  <r>
    <x v="3"/>
    <n v="4"/>
    <n v="1249442"/>
    <n v="205153"/>
    <n v="847847"/>
    <n v="710207"/>
  </r>
  <r>
    <x v="4"/>
    <n v="5"/>
    <n v="1413969"/>
    <n v="215721"/>
    <n v="894647"/>
    <n v="1033450"/>
  </r>
  <r>
    <x v="5"/>
    <n v="6"/>
    <n v="1227523"/>
    <n v="294740"/>
    <n v="868612"/>
    <n v="984683"/>
  </r>
  <r>
    <x v="6"/>
    <n v="7"/>
    <n v="1322969"/>
    <n v="270258"/>
    <n v="806414"/>
    <n v="862009"/>
  </r>
  <r>
    <x v="7"/>
    <n v="8"/>
    <n v="1297853"/>
    <n v="308482"/>
    <n v="732565"/>
    <n v="1039991"/>
  </r>
  <r>
    <x v="8"/>
    <n v="9"/>
    <n v="1100125"/>
    <n v="370396"/>
    <n v="1019262"/>
    <n v="851969"/>
  </r>
  <r>
    <x v="9"/>
    <n v="10"/>
    <n v="1289623"/>
    <n v="271227"/>
    <n v="935144"/>
    <n v="903168"/>
  </r>
  <r>
    <x v="10"/>
    <n v="11"/>
    <n v="1400757"/>
    <n v="276379"/>
    <n v="740236"/>
    <n v="969039"/>
  </r>
  <r>
    <x v="11"/>
    <n v="12"/>
    <n v="1421170"/>
    <n v="297864"/>
    <n v="812760"/>
    <n v="889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73D49-135C-4DE5-959E-9E346D8721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3:F16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obile Plan" fld="5" baseField="0" baseItem="0"/>
    <dataField name="Sum of SMS Pack" fld="3" baseField="0" baseItem="0"/>
    <dataField name="Sum of Data Pack" fld="4" baseField="0" baseItem="0"/>
    <dataField name="Sum of Broadband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B850E95-0EDE-4FC9-BD02-479E0443740E}" autoFormatId="16" applyNumberFormats="0" applyBorderFormats="0" applyFontFormats="0" applyPatternFormats="0" applyAlignmentFormats="0" applyWidthHeightFormats="0">
  <queryTableRefresh nextId="7">
    <queryTableFields count="6">
      <queryTableField id="1" name="Year-Month" tableColumnId="1"/>
      <queryTableField id="2" name="Month" tableColumnId="2"/>
      <queryTableField id="3" name="Broadband" tableColumnId="3"/>
      <queryTableField id="4" name="SMS Pack" tableColumnId="4"/>
      <queryTableField id="5" name="Data Pack" tableColumnId="5"/>
      <queryTableField id="6" name="Mobile Plan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B798765-8ED1-4B9E-B480-E029DF023624}" autoFormatId="16" applyNumberFormats="0" applyBorderFormats="0" applyFontFormats="0" applyPatternFormats="0" applyAlignmentFormats="0" applyWidthHeightFormats="0">
  <queryTableRefresh nextId="4">
    <queryTableFields count="3">
      <queryTableField id="1" name="Year-Month" tableColumnId="1"/>
      <queryTableField id="2" name="Month" tableColumnId="2"/>
      <queryTableField id="3" name="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404CA43-2217-4112-BD7A-CC5AF1E93470}" autoFormatId="16" applyNumberFormats="0" applyBorderFormats="0" applyFontFormats="0" applyPatternFormats="0" applyAlignmentFormats="0" applyWidthHeightFormats="0">
  <queryTableRefresh nextId="4">
    <queryTableFields count="3">
      <queryTableField id="1" name="Year-Month" tableColumnId="1"/>
      <queryTableField id="2" name="Month Index" tableColumnId="2"/>
      <queryTableField id="3" name="Revenue" tableColumnId="3"/>
    </queryTableFields>
  </queryTableRefresh>
</queryTable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961ACE-5A8F-429D-B39C-C1A04D83EF07}" name="MAPE" displayName="MAPE" ref="A1:E4" totalsRowShown="0" headerRowDxfId="13" dataDxfId="11" headerRowBorderDxfId="12" tableBorderDxfId="10" totalsRowBorderDxfId="9" headerRowCellStyle="Note">
  <autoFilter ref="A1:E4" xr:uid="{73961ACE-5A8F-429D-B39C-C1A04D83EF07}"/>
  <tableColumns count="5">
    <tableColumn id="5" xr3:uid="{028DEFAB-B850-4635-A205-51FEFB7377D1}" name="Lookup_Value" dataDxfId="8" dataCellStyle="Note"/>
    <tableColumn id="4" xr3:uid="{5839850C-95FF-45D5-800B-AE195D100447}" name="% Range" dataDxfId="7" dataCellStyle="Note"/>
    <tableColumn id="1" xr3:uid="{B024C2C3-89B5-4FDD-946C-0966C37FBEF2}" name="MAPE Range" dataDxfId="6" dataCellStyle="Note"/>
    <tableColumn id="2" xr3:uid="{64C0892A-2868-4867-8AD8-69595CA27030}" name="Interpretation" dataDxfId="5"/>
    <tableColumn id="3" xr3:uid="{0DEC42F1-0B9E-4E33-95DB-42F63A4FC11A}" name="Action" dataDxfId="4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6C404F-35FD-4F99-92BF-7E22827D0530}" name="ByProduct" displayName="ByProduct" ref="K3:P15" tableType="queryTable" totalsRowShown="0">
  <autoFilter ref="K3:P15" xr:uid="{756C404F-35FD-4F99-92BF-7E22827D0530}"/>
  <tableColumns count="6">
    <tableColumn id="1" xr3:uid="{E184DAA0-4E78-478B-8B90-5D5532B429F0}" uniqueName="1" name="Year-Month" queryTableFieldId="1" dataDxfId="3"/>
    <tableColumn id="2" xr3:uid="{F8471DA4-C1D2-4B01-8660-42CC75D07317}" uniqueName="2" name="Month" queryTableFieldId="2"/>
    <tableColumn id="3" xr3:uid="{7FB23529-8FED-4CE2-90C8-36FFC483551C}" uniqueName="3" name="Broadband" queryTableFieldId="3"/>
    <tableColumn id="4" xr3:uid="{2E9751AD-DD57-416B-B2E8-D76905E24006}" uniqueName="4" name="SMS Pack" queryTableFieldId="4"/>
    <tableColumn id="5" xr3:uid="{DE550D0E-57F0-4C1B-8CF2-CDE9E22DADD1}" uniqueName="5" name="Data Pack" queryTableFieldId="5"/>
    <tableColumn id="6" xr3:uid="{0573BBE3-C9CF-4643-86E1-7D039FF3F222}" uniqueName="6" name="Mobile Plan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AF6E3-08BE-4D05-9C60-58CB7B35AA3A}" name="Overall" displayName="Overall" ref="A3:C15" tableType="queryTable" totalsRowShown="0">
  <autoFilter ref="A3:C15" xr:uid="{7C5AF6E3-08BE-4D05-9C60-58CB7B35AA3A}"/>
  <tableColumns count="3">
    <tableColumn id="1" xr3:uid="{9E04CD4A-79AF-4B7A-9E86-FF2B52B452D9}" uniqueName="1" name="Year-Month" queryTableFieldId="1" dataDxfId="2"/>
    <tableColumn id="2" xr3:uid="{DF1A99ED-FC4F-4441-B135-CA836A9AB22C}" uniqueName="2" name="Month" queryTableFieldId="2"/>
    <tableColumn id="3" xr3:uid="{59AA73E5-1539-41E6-9C8F-AE12280737F2}" uniqueName="3" name="Revenue" queryTableFieldId="3" dataDxfId="1" dataCellStyle="Comm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891932-8140-44EA-BA47-127A0C45A0CB}" name="Overall_3Year" displayName="Overall_3Year" ref="A1:C37" tableType="queryTable" totalsRowShown="0">
  <autoFilter ref="A1:C37" xr:uid="{28891932-8140-44EA-BA47-127A0C45A0CB}"/>
  <tableColumns count="3">
    <tableColumn id="1" xr3:uid="{CE1D7E7E-F581-4F60-BCEA-80E3409FBCDB}" uniqueName="1" name="Year-Month" queryTableFieldId="1" dataDxfId="0"/>
    <tableColumn id="2" xr3:uid="{F8DDDB15-E847-436D-91A3-28CB161DA46A}" uniqueName="2" name="Month Index" queryTableFieldId="2"/>
    <tableColumn id="3" xr3:uid="{09686A49-CAB4-4157-BE06-C064B08B136E}" uniqueName="3" name="Reven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9"/>
  <sheetViews>
    <sheetView zoomScale="130" zoomScaleNormal="130" workbookViewId="0">
      <selection activeCell="B21" sqref="B21"/>
    </sheetView>
  </sheetViews>
  <sheetFormatPr defaultRowHeight="15" x14ac:dyDescent="0.25"/>
  <cols>
    <col min="1" max="1" width="2.140625" customWidth="1"/>
    <col min="2" max="2" width="69.85546875" customWidth="1"/>
  </cols>
  <sheetData>
    <row r="1" spans="1:2" x14ac:dyDescent="0.25">
      <c r="A1" s="2" t="s">
        <v>0</v>
      </c>
      <c r="B1" s="1"/>
    </row>
    <row r="3" spans="1:2" x14ac:dyDescent="0.25">
      <c r="B3" t="s">
        <v>2</v>
      </c>
    </row>
    <row r="6" spans="1:2" x14ac:dyDescent="0.25">
      <c r="B6" t="s">
        <v>1</v>
      </c>
    </row>
    <row r="9" spans="1:2" x14ac:dyDescent="0.25">
      <c r="B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853BB-6729-48EB-9EE0-5A8A25F9AF00}">
  <sheetPr>
    <tabColor theme="6"/>
  </sheetPr>
  <dimension ref="A1:M17"/>
  <sheetViews>
    <sheetView workbookViewId="0">
      <selection activeCell="E28" sqref="E28"/>
    </sheetView>
  </sheetViews>
  <sheetFormatPr defaultRowHeight="15" x14ac:dyDescent="0.25"/>
  <cols>
    <col min="2" max="2" width="10.5703125" customWidth="1"/>
    <col min="3" max="3" width="6.140625" customWidth="1"/>
    <col min="4" max="4" width="14.42578125" bestFit="1" customWidth="1"/>
    <col min="5" max="5" width="12.140625" bestFit="1" customWidth="1"/>
    <col min="6" max="6" width="13.5703125" bestFit="1" customWidth="1"/>
    <col min="7" max="7" width="7.28515625" bestFit="1" customWidth="1"/>
    <col min="8" max="8" width="7" bestFit="1" customWidth="1"/>
    <col min="9" max="9" width="12.7109375" bestFit="1" customWidth="1"/>
    <col min="10" max="10" width="9.85546875" bestFit="1" customWidth="1"/>
    <col min="11" max="11" width="14.85546875" bestFit="1" customWidth="1"/>
    <col min="12" max="12" width="12.28515625" bestFit="1" customWidth="1"/>
    <col min="13" max="13" width="13.5703125" bestFit="1" customWidth="1"/>
  </cols>
  <sheetData>
    <row r="1" spans="1:13" x14ac:dyDescent="0.25">
      <c r="A1" s="2" t="s">
        <v>20</v>
      </c>
      <c r="B1" s="1"/>
      <c r="C1" s="1"/>
    </row>
    <row r="3" spans="1:13" x14ac:dyDescent="0.25">
      <c r="B3" t="s">
        <v>21</v>
      </c>
    </row>
    <row r="4" spans="1:13" x14ac:dyDescent="0.25">
      <c r="B4" s="4" t="s">
        <v>138</v>
      </c>
    </row>
    <row r="6" spans="1:13" x14ac:dyDescent="0.25">
      <c r="B6" t="s">
        <v>22</v>
      </c>
    </row>
    <row r="7" spans="1:13" x14ac:dyDescent="0.25">
      <c r="B7" s="4" t="s">
        <v>23</v>
      </c>
      <c r="C7" s="4"/>
      <c r="D7" s="4"/>
      <c r="E7" s="4"/>
    </row>
    <row r="8" spans="1:13" x14ac:dyDescent="0.25">
      <c r="B8" s="4" t="s">
        <v>24</v>
      </c>
      <c r="C8" s="4"/>
      <c r="D8" s="4"/>
      <c r="E8" s="4"/>
    </row>
    <row r="10" spans="1:13" x14ac:dyDescent="0.25">
      <c r="C10" s="5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 t="s">
        <v>33</v>
      </c>
      <c r="K10" t="s">
        <v>34</v>
      </c>
      <c r="L10" t="s">
        <v>35</v>
      </c>
      <c r="M10" s="5" t="s">
        <v>36</v>
      </c>
    </row>
    <row r="14" spans="1:13" x14ac:dyDescent="0.25">
      <c r="B14" t="s">
        <v>25</v>
      </c>
    </row>
    <row r="15" spans="1:13" x14ac:dyDescent="0.25">
      <c r="C15" t="s">
        <v>37</v>
      </c>
    </row>
    <row r="16" spans="1:13" x14ac:dyDescent="0.25">
      <c r="C16" t="s">
        <v>38</v>
      </c>
    </row>
    <row r="17" spans="3:3" x14ac:dyDescent="0.25">
      <c r="C17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BB43-6F6C-4EF6-A842-DDE83E0CDF06}">
  <sheetPr>
    <tabColor theme="6"/>
  </sheetPr>
  <dimension ref="A1:D3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s="2" t="s">
        <v>40</v>
      </c>
      <c r="B1" s="1"/>
      <c r="C1" s="1"/>
      <c r="D1" s="1"/>
    </row>
    <row r="3" spans="1:4" x14ac:dyDescent="0.25">
      <c r="B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4186-98EB-4CB2-90D8-120570ABD7FD}">
  <sheetPr>
    <tabColor rgb="FFFFC000"/>
  </sheetPr>
  <dimension ref="A1:E4"/>
  <sheetViews>
    <sheetView showGridLines="0" workbookViewId="0">
      <selection activeCell="C27" sqref="C27"/>
    </sheetView>
  </sheetViews>
  <sheetFormatPr defaultRowHeight="15" x14ac:dyDescent="0.25"/>
  <cols>
    <col min="1" max="1" width="17.5703125" customWidth="1"/>
    <col min="2" max="2" width="13.5703125" customWidth="1"/>
    <col min="3" max="3" width="21.5703125" customWidth="1"/>
    <col min="4" max="4" width="27.5703125" bestFit="1" customWidth="1"/>
    <col min="5" max="5" width="55.7109375" bestFit="1" customWidth="1"/>
  </cols>
  <sheetData>
    <row r="1" spans="1:5" x14ac:dyDescent="0.25">
      <c r="A1" s="17" t="s">
        <v>69</v>
      </c>
      <c r="B1" s="17" t="s">
        <v>70</v>
      </c>
      <c r="C1" s="16" t="s">
        <v>4</v>
      </c>
      <c r="D1" s="17" t="s">
        <v>5</v>
      </c>
      <c r="E1" s="18" t="s">
        <v>6</v>
      </c>
    </row>
    <row r="2" spans="1:5" x14ac:dyDescent="0.25">
      <c r="A2" s="26">
        <v>0</v>
      </c>
      <c r="B2" s="25" t="s">
        <v>71</v>
      </c>
      <c r="C2" s="19" t="s">
        <v>7</v>
      </c>
      <c r="D2" s="20" t="s">
        <v>8</v>
      </c>
      <c r="E2" s="21" t="s">
        <v>9</v>
      </c>
    </row>
    <row r="3" spans="1:5" x14ac:dyDescent="0.25">
      <c r="A3" s="27">
        <v>0.1</v>
      </c>
      <c r="B3" s="25" t="s">
        <v>72</v>
      </c>
      <c r="C3" s="19" t="s">
        <v>10</v>
      </c>
      <c r="D3" s="20" t="s">
        <v>11</v>
      </c>
      <c r="E3" s="21" t="s">
        <v>12</v>
      </c>
    </row>
    <row r="4" spans="1:5" x14ac:dyDescent="0.25">
      <c r="A4" s="28">
        <v>0.2</v>
      </c>
      <c r="B4" s="25" t="s">
        <v>73</v>
      </c>
      <c r="C4" s="22" t="s">
        <v>13</v>
      </c>
      <c r="D4" s="23" t="s">
        <v>14</v>
      </c>
      <c r="E4" s="24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1823-133A-4DA8-8845-C5A7EBAC5951}">
  <sheetPr>
    <tabColor rgb="FF0070C0"/>
  </sheetPr>
  <dimension ref="A1:T27"/>
  <sheetViews>
    <sheetView zoomScaleNormal="100" workbookViewId="0">
      <selection activeCell="E27" sqref="E27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1.28515625" bestFit="1" customWidth="1"/>
    <col min="4" max="4" width="14" bestFit="1" customWidth="1"/>
    <col min="6" max="6" width="13.140625" customWidth="1"/>
    <col min="7" max="7" width="16" customWidth="1"/>
    <col min="8" max="8" width="27" customWidth="1"/>
    <col min="11" max="11" width="13.7109375" bestFit="1" customWidth="1"/>
    <col min="12" max="12" width="9" bestFit="1" customWidth="1"/>
    <col min="13" max="13" width="12.85546875" bestFit="1" customWidth="1"/>
    <col min="14" max="14" width="11.7109375" bestFit="1" customWidth="1"/>
    <col min="15" max="15" width="12" bestFit="1" customWidth="1"/>
    <col min="16" max="16" width="13.7109375" bestFit="1" customWidth="1"/>
    <col min="17" max="19" width="23.5703125" customWidth="1"/>
    <col min="20" max="20" width="27.5703125" bestFit="1" customWidth="1"/>
  </cols>
  <sheetData>
    <row r="1" spans="1:20" x14ac:dyDescent="0.25">
      <c r="A1" s="2" t="s">
        <v>42</v>
      </c>
      <c r="B1" s="1"/>
      <c r="C1" s="1"/>
      <c r="D1" s="1"/>
    </row>
    <row r="3" spans="1:20" x14ac:dyDescent="0.25">
      <c r="A3" t="s">
        <v>43</v>
      </c>
      <c r="B3" t="s">
        <v>44</v>
      </c>
      <c r="C3" t="s">
        <v>45</v>
      </c>
      <c r="K3" t="s">
        <v>43</v>
      </c>
      <c r="L3" t="s">
        <v>44</v>
      </c>
      <c r="M3" t="s">
        <v>74</v>
      </c>
      <c r="N3" t="s">
        <v>75</v>
      </c>
      <c r="O3" t="s">
        <v>76</v>
      </c>
      <c r="P3" t="s">
        <v>77</v>
      </c>
    </row>
    <row r="4" spans="1:20" x14ac:dyDescent="0.25">
      <c r="A4" t="s">
        <v>46</v>
      </c>
      <c r="B4">
        <v>1</v>
      </c>
      <c r="C4" s="6">
        <v>3361883</v>
      </c>
      <c r="K4" t="s">
        <v>46</v>
      </c>
      <c r="L4">
        <v>1</v>
      </c>
      <c r="M4">
        <v>1242695</v>
      </c>
      <c r="N4">
        <v>280188</v>
      </c>
      <c r="O4">
        <v>766826</v>
      </c>
      <c r="P4">
        <v>1072174</v>
      </c>
    </row>
    <row r="5" spans="1:20" x14ac:dyDescent="0.25">
      <c r="A5" t="s">
        <v>47</v>
      </c>
      <c r="B5">
        <v>2</v>
      </c>
      <c r="C5" s="6">
        <v>3037393</v>
      </c>
      <c r="K5" t="s">
        <v>47</v>
      </c>
      <c r="L5">
        <v>2</v>
      </c>
      <c r="M5">
        <v>1308539</v>
      </c>
      <c r="N5">
        <v>273562</v>
      </c>
      <c r="O5">
        <v>737626</v>
      </c>
      <c r="P5">
        <v>717666</v>
      </c>
    </row>
    <row r="6" spans="1:20" x14ac:dyDescent="0.25">
      <c r="A6" t="s">
        <v>48</v>
      </c>
      <c r="B6">
        <v>3</v>
      </c>
      <c r="C6" s="6">
        <v>3062694</v>
      </c>
      <c r="K6" t="s">
        <v>48</v>
      </c>
      <c r="L6">
        <v>3</v>
      </c>
      <c r="M6">
        <v>1234597</v>
      </c>
      <c r="N6">
        <v>277549</v>
      </c>
      <c r="O6">
        <v>830345</v>
      </c>
      <c r="P6">
        <v>720203</v>
      </c>
    </row>
    <row r="7" spans="1:20" x14ac:dyDescent="0.25">
      <c r="A7" t="s">
        <v>49</v>
      </c>
      <c r="B7">
        <v>4</v>
      </c>
      <c r="C7" s="6">
        <v>3012649</v>
      </c>
      <c r="K7" t="s">
        <v>49</v>
      </c>
      <c r="L7">
        <v>4</v>
      </c>
      <c r="M7">
        <v>1249442</v>
      </c>
      <c r="N7">
        <v>205153</v>
      </c>
      <c r="O7">
        <v>847847</v>
      </c>
      <c r="P7">
        <v>710207</v>
      </c>
    </row>
    <row r="8" spans="1:20" x14ac:dyDescent="0.25">
      <c r="A8" t="s">
        <v>50</v>
      </c>
      <c r="B8">
        <v>5</v>
      </c>
      <c r="C8" s="6">
        <v>3557787</v>
      </c>
      <c r="K8" t="s">
        <v>50</v>
      </c>
      <c r="L8">
        <v>5</v>
      </c>
      <c r="M8">
        <v>1413969</v>
      </c>
      <c r="N8">
        <v>215721</v>
      </c>
      <c r="O8">
        <v>894647</v>
      </c>
      <c r="P8">
        <v>1033450</v>
      </c>
    </row>
    <row r="9" spans="1:20" x14ac:dyDescent="0.25">
      <c r="A9" t="s">
        <v>51</v>
      </c>
      <c r="B9">
        <v>6</v>
      </c>
      <c r="C9" s="6">
        <v>3375558</v>
      </c>
      <c r="K9" t="s">
        <v>51</v>
      </c>
      <c r="L9">
        <v>6</v>
      </c>
      <c r="M9">
        <v>1227523</v>
      </c>
      <c r="N9">
        <v>294740</v>
      </c>
      <c r="O9">
        <v>868612</v>
      </c>
      <c r="P9">
        <v>984683</v>
      </c>
    </row>
    <row r="10" spans="1:20" x14ac:dyDescent="0.25">
      <c r="A10" t="s">
        <v>52</v>
      </c>
      <c r="B10">
        <v>7</v>
      </c>
      <c r="C10" s="6">
        <v>3261650</v>
      </c>
      <c r="K10" t="s">
        <v>52</v>
      </c>
      <c r="L10">
        <v>7</v>
      </c>
      <c r="M10">
        <v>1322969</v>
      </c>
      <c r="N10">
        <v>270258</v>
      </c>
      <c r="O10">
        <v>806414</v>
      </c>
      <c r="P10">
        <v>862009</v>
      </c>
    </row>
    <row r="11" spans="1:20" x14ac:dyDescent="0.25">
      <c r="A11" t="s">
        <v>53</v>
      </c>
      <c r="B11">
        <v>8</v>
      </c>
      <c r="C11" s="6">
        <v>3378891</v>
      </c>
      <c r="K11" t="s">
        <v>53</v>
      </c>
      <c r="L11">
        <v>8</v>
      </c>
      <c r="M11">
        <v>1297853</v>
      </c>
      <c r="N11">
        <v>308482</v>
      </c>
      <c r="O11">
        <v>732565</v>
      </c>
      <c r="P11">
        <v>1039991</v>
      </c>
    </row>
    <row r="12" spans="1:20" x14ac:dyDescent="0.25">
      <c r="A12" t="s">
        <v>54</v>
      </c>
      <c r="B12">
        <v>9</v>
      </c>
      <c r="C12" s="6">
        <v>3341752</v>
      </c>
      <c r="K12" t="s">
        <v>54</v>
      </c>
      <c r="L12">
        <v>9</v>
      </c>
      <c r="M12">
        <v>1100125</v>
      </c>
      <c r="N12">
        <v>370396</v>
      </c>
      <c r="O12">
        <v>1019262</v>
      </c>
      <c r="P12">
        <v>851969</v>
      </c>
    </row>
    <row r="13" spans="1:20" x14ac:dyDescent="0.25">
      <c r="A13" t="s">
        <v>55</v>
      </c>
      <c r="B13">
        <v>10</v>
      </c>
      <c r="C13" s="6">
        <v>3399162</v>
      </c>
      <c r="K13" t="s">
        <v>55</v>
      </c>
      <c r="L13">
        <v>10</v>
      </c>
      <c r="M13">
        <v>1289623</v>
      </c>
      <c r="N13">
        <v>271227</v>
      </c>
      <c r="O13">
        <v>935144</v>
      </c>
      <c r="P13">
        <v>903168</v>
      </c>
    </row>
    <row r="14" spans="1:20" x14ac:dyDescent="0.25">
      <c r="A14" t="s">
        <v>56</v>
      </c>
      <c r="B14">
        <v>11</v>
      </c>
      <c r="C14" s="6">
        <v>3386411</v>
      </c>
      <c r="K14" t="s">
        <v>56</v>
      </c>
      <c r="L14">
        <v>11</v>
      </c>
      <c r="M14">
        <v>1400757</v>
      </c>
      <c r="N14">
        <v>276379</v>
      </c>
      <c r="O14">
        <v>740236</v>
      </c>
      <c r="P14">
        <v>969039</v>
      </c>
    </row>
    <row r="15" spans="1:20" x14ac:dyDescent="0.25">
      <c r="A15" t="s">
        <v>57</v>
      </c>
      <c r="B15">
        <v>12</v>
      </c>
      <c r="C15" s="6">
        <v>3421392</v>
      </c>
      <c r="K15" t="s">
        <v>57</v>
      </c>
      <c r="L15">
        <v>12</v>
      </c>
      <c r="M15">
        <v>1421170</v>
      </c>
      <c r="N15">
        <v>297864</v>
      </c>
      <c r="O15">
        <v>812760</v>
      </c>
      <c r="P15">
        <v>889598</v>
      </c>
    </row>
    <row r="16" spans="1:20" ht="15.75" thickBot="1" x14ac:dyDescent="0.3">
      <c r="Q16" t="s">
        <v>74</v>
      </c>
      <c r="R16" t="s">
        <v>75</v>
      </c>
      <c r="S16" t="s">
        <v>76</v>
      </c>
      <c r="T16" t="s">
        <v>77</v>
      </c>
    </row>
    <row r="17" spans="1:20" x14ac:dyDescent="0.25">
      <c r="A17" s="8" t="s">
        <v>58</v>
      </c>
      <c r="D17" s="10" t="s">
        <v>67</v>
      </c>
      <c r="E17" s="11" t="s">
        <v>68</v>
      </c>
      <c r="F17" s="11" t="s">
        <v>65</v>
      </c>
      <c r="G17" s="11" t="s">
        <v>66</v>
      </c>
      <c r="H17" s="12" t="s">
        <v>6</v>
      </c>
      <c r="K17" s="8" t="s">
        <v>58</v>
      </c>
      <c r="Q17" s="2" t="s">
        <v>68</v>
      </c>
      <c r="R17" s="2" t="s">
        <v>68</v>
      </c>
      <c r="S17" s="2" t="s">
        <v>68</v>
      </c>
      <c r="T17" s="2" t="s">
        <v>68</v>
      </c>
    </row>
    <row r="18" spans="1:20" x14ac:dyDescent="0.25">
      <c r="A18" s="1" t="s">
        <v>59</v>
      </c>
      <c r="B18" s="1">
        <f>B15+1</f>
        <v>13</v>
      </c>
      <c r="C18" s="9">
        <f>_xlfn.FORECAST.LINEAR(B18,Overall[Revenue],Overall[Month])</f>
        <v>3462176.5909090908</v>
      </c>
      <c r="D18" s="13">
        <f>ABS(C4-C18)</f>
        <v>100293.59090909082</v>
      </c>
      <c r="E18" s="7">
        <f>D18/C4</f>
        <v>2.98325643423911E-2</v>
      </c>
      <c r="F18" s="36">
        <f>AVERAGE(E18:E23)</f>
        <v>9.3774011604178378E-2</v>
      </c>
      <c r="G18" s="39" t="str">
        <f>VLOOKUP(F18,MAPE[],4,1)</f>
        <v>Highly accurate forecast</v>
      </c>
      <c r="H18" s="42" t="str">
        <f>VLOOKUP(F18,MAPE[],5,1)</f>
        <v>Forecast is performing well. No major adjustments needed.</v>
      </c>
      <c r="K18" s="1" t="s">
        <v>59</v>
      </c>
      <c r="L18" s="1">
        <f>L15+1</f>
        <v>13</v>
      </c>
      <c r="M18" s="30">
        <f>_xlfn.FORECAST.LINEAR($L18,ByProduct[Broadband],$L$4:$L$15)</f>
        <v>1341958.5454545454</v>
      </c>
      <c r="N18" s="30">
        <f>_xlfn.FORECAST.LINEAR($L18,ByProduct[SMS Pack],$L$4:$L$15)</f>
        <v>306995.16666666669</v>
      </c>
      <c r="O18" s="30">
        <f>_xlfn.FORECAST.LINEAR($L18,ByProduct[Data Pack],$L$4:$L$15)</f>
        <v>868394.60606060608</v>
      </c>
      <c r="P18" s="30">
        <f>_xlfn.FORECAST.LINEAR($L18,ByProduct[Mobile Plan],$L$4:$L$15)</f>
        <v>944828.27272727271</v>
      </c>
      <c r="Q18" s="7">
        <f>ABS(M18-M4)/M4</f>
        <v>7.987764129938997E-2</v>
      </c>
      <c r="R18" s="7">
        <f t="shared" ref="R18:T18" si="0">ABS(N18-N4)/N4</f>
        <v>9.5675641593025704E-2</v>
      </c>
      <c r="S18" s="7">
        <f t="shared" si="0"/>
        <v>0.13245326327042389</v>
      </c>
      <c r="T18" s="7">
        <f t="shared" si="0"/>
        <v>0.11877337752335655</v>
      </c>
    </row>
    <row r="19" spans="1:20" x14ac:dyDescent="0.25">
      <c r="A19" s="1" t="s">
        <v>60</v>
      </c>
      <c r="B19" s="1">
        <f>B18+1</f>
        <v>14</v>
      </c>
      <c r="C19" s="9">
        <f>_xlfn.FORECAST.LINEAR(B19,Overall[Revenue],Overall[Month])</f>
        <v>3487162.4510489511</v>
      </c>
      <c r="D19" s="13">
        <f t="shared" ref="D19:D23" si="1">ABS(C5-C19)</f>
        <v>449769.45104895113</v>
      </c>
      <c r="E19" s="7">
        <f t="shared" ref="E19:E23" si="2">D19/C5</f>
        <v>0.14807746348561121</v>
      </c>
      <c r="F19" s="37"/>
      <c r="G19" s="40"/>
      <c r="H19" s="43"/>
      <c r="K19" s="1" t="s">
        <v>60</v>
      </c>
      <c r="L19" s="1">
        <f>L18+1</f>
        <v>14</v>
      </c>
      <c r="M19" s="30">
        <f>_xlfn.FORECAST.LINEAR($L19,ByProduct[Broadband],$L$4:$L$15)</f>
        <v>1349577.0139860141</v>
      </c>
      <c r="N19" s="30">
        <f>_xlfn.FORECAST.LINEAR($L19,ByProduct[SMS Pack],$L$4:$L$15)</f>
        <v>311385.20512820513</v>
      </c>
      <c r="O19" s="30">
        <f>_xlfn.FORECAST.LINEAR($L19,ByProduct[Data Pack],$L$4:$L$15)</f>
        <v>873887.57109557115</v>
      </c>
      <c r="P19" s="30">
        <f>_xlfn.FORECAST.LINEAR($L19,ByProduct[Mobile Plan],$L$4:$L$15)</f>
        <v>952312.6608391609</v>
      </c>
      <c r="Q19" s="7">
        <f t="shared" ref="Q19:Q23" si="3">ABS(M19-M5)/M5</f>
        <v>3.1361704913658715E-2</v>
      </c>
      <c r="R19" s="7">
        <f t="shared" ref="R19:R23" si="4">ABS(N19-N5)/N5</f>
        <v>0.13826191184523115</v>
      </c>
      <c r="S19" s="7">
        <f t="shared" ref="S19:S23" si="5">ABS(O19-O5)/O5</f>
        <v>0.18472989170063306</v>
      </c>
      <c r="T19" s="7">
        <f t="shared" ref="T19:T23" si="6">ABS(P19-P5)/P5</f>
        <v>0.32695802899839327</v>
      </c>
    </row>
    <row r="20" spans="1:20" x14ac:dyDescent="0.25">
      <c r="A20" s="1" t="s">
        <v>61</v>
      </c>
      <c r="B20" s="1">
        <f>B19+1</f>
        <v>15</v>
      </c>
      <c r="C20" s="9">
        <f>_xlfn.FORECAST.LINEAR(B20,Overall[Revenue],Overall[Month])</f>
        <v>3512148.3111888114</v>
      </c>
      <c r="D20" s="13">
        <f t="shared" si="1"/>
        <v>449454.31118881144</v>
      </c>
      <c r="E20" s="7">
        <f t="shared" si="2"/>
        <v>0.14675129516328156</v>
      </c>
      <c r="F20" s="37"/>
      <c r="G20" s="40"/>
      <c r="H20" s="43"/>
      <c r="K20" s="1" t="s">
        <v>61</v>
      </c>
      <c r="L20" s="1">
        <f>L19+1</f>
        <v>15</v>
      </c>
      <c r="M20" s="30">
        <f>_xlfn.FORECAST.LINEAR($L20,ByProduct[Broadband],$L$4:$L$15)</f>
        <v>1357195.4825174825</v>
      </c>
      <c r="N20" s="30">
        <f>_xlfn.FORECAST.LINEAR($L20,ByProduct[SMS Pack],$L$4:$L$15)</f>
        <v>315775.24358974362</v>
      </c>
      <c r="O20" s="30">
        <f>_xlfn.FORECAST.LINEAR($L20,ByProduct[Data Pack],$L$4:$L$15)</f>
        <v>879380.53613053623</v>
      </c>
      <c r="P20" s="30">
        <f>_xlfn.FORECAST.LINEAR($L20,ByProduct[Mobile Plan],$L$4:$L$15)</f>
        <v>959797.04895104899</v>
      </c>
      <c r="Q20" s="7">
        <f t="shared" si="3"/>
        <v>9.9302430280879095E-2</v>
      </c>
      <c r="R20" s="7">
        <f t="shared" si="4"/>
        <v>0.13772790962944786</v>
      </c>
      <c r="S20" s="7">
        <f t="shared" si="5"/>
        <v>5.9054412479796023E-2</v>
      </c>
      <c r="T20" s="7">
        <f t="shared" si="6"/>
        <v>0.33267571636198262</v>
      </c>
    </row>
    <row r="21" spans="1:20" x14ac:dyDescent="0.25">
      <c r="A21" s="1" t="s">
        <v>62</v>
      </c>
      <c r="B21" s="1">
        <f t="shared" ref="B21:B23" si="7">B20+1</f>
        <v>16</v>
      </c>
      <c r="C21" s="9">
        <f>_xlfn.FORECAST.LINEAR(B21,Overall[Revenue],Overall[Month])</f>
        <v>3537134.1713286713</v>
      </c>
      <c r="D21" s="13">
        <f t="shared" si="1"/>
        <v>524485.17132867128</v>
      </c>
      <c r="E21" s="7">
        <f t="shared" si="2"/>
        <v>0.17409435062918757</v>
      </c>
      <c r="F21" s="37"/>
      <c r="G21" s="40"/>
      <c r="H21" s="43"/>
      <c r="K21" s="1" t="s">
        <v>62</v>
      </c>
      <c r="L21" s="1">
        <f t="shared" ref="L21:L23" si="8">L20+1</f>
        <v>16</v>
      </c>
      <c r="M21" s="30">
        <f>_xlfn.FORECAST.LINEAR($L21,ByProduct[Broadband],$L$4:$L$15)</f>
        <v>1364813.9510489511</v>
      </c>
      <c r="N21" s="30">
        <f>_xlfn.FORECAST.LINEAR($L21,ByProduct[SMS Pack],$L$4:$L$15)</f>
        <v>320165.28205128206</v>
      </c>
      <c r="O21" s="30">
        <f>_xlfn.FORECAST.LINEAR($L21,ByProduct[Data Pack],$L$4:$L$15)</f>
        <v>884873.50116550119</v>
      </c>
      <c r="P21" s="30">
        <f>_xlfn.FORECAST.LINEAR($L21,ByProduct[Mobile Plan],$L$4:$L$15)</f>
        <v>967281.43706293707</v>
      </c>
      <c r="Q21" s="7">
        <f t="shared" si="3"/>
        <v>9.2338780870941689E-2</v>
      </c>
      <c r="R21" s="7">
        <f t="shared" si="4"/>
        <v>0.56061711040677964</v>
      </c>
      <c r="S21" s="7">
        <f t="shared" si="5"/>
        <v>4.3671206202889425E-2</v>
      </c>
      <c r="T21" s="7">
        <f t="shared" si="6"/>
        <v>0.36197113948882098</v>
      </c>
    </row>
    <row r="22" spans="1:20" x14ac:dyDescent="0.25">
      <c r="A22" s="1" t="s">
        <v>63</v>
      </c>
      <c r="B22" s="1">
        <f t="shared" si="7"/>
        <v>17</v>
      </c>
      <c r="C22" s="9">
        <f>_xlfn.FORECAST.LINEAR(B22,Overall[Revenue],Overall[Month])</f>
        <v>3562120.0314685316</v>
      </c>
      <c r="D22" s="13">
        <f t="shared" si="1"/>
        <v>4333.0314685315825</v>
      </c>
      <c r="E22" s="7">
        <f t="shared" si="2"/>
        <v>1.2179007536234133E-3</v>
      </c>
      <c r="F22" s="37"/>
      <c r="G22" s="40"/>
      <c r="H22" s="43"/>
      <c r="K22" s="1" t="s">
        <v>63</v>
      </c>
      <c r="L22" s="1">
        <f t="shared" si="8"/>
        <v>17</v>
      </c>
      <c r="M22" s="30">
        <f>_xlfn.FORECAST.LINEAR($L22,ByProduct[Broadband],$L$4:$L$15)</f>
        <v>1372432.4195804195</v>
      </c>
      <c r="N22" s="30">
        <f>_xlfn.FORECAST.LINEAR($L22,ByProduct[SMS Pack],$L$4:$L$15)</f>
        <v>324555.32051282056</v>
      </c>
      <c r="O22" s="30">
        <f>_xlfn.FORECAST.LINEAR($L22,ByProduct[Data Pack],$L$4:$L$15)</f>
        <v>890366.46620046627</v>
      </c>
      <c r="P22" s="30">
        <f>_xlfn.FORECAST.LINEAR($L22,ByProduct[Mobile Plan],$L$4:$L$15)</f>
        <v>974765.82517482515</v>
      </c>
      <c r="Q22" s="7">
        <f t="shared" si="3"/>
        <v>2.9375877702821244E-2</v>
      </c>
      <c r="R22" s="7">
        <f t="shared" si="4"/>
        <v>0.5045142592182521</v>
      </c>
      <c r="S22" s="7">
        <f t="shared" si="5"/>
        <v>4.7846064420198498E-3</v>
      </c>
      <c r="T22" s="7">
        <f t="shared" si="6"/>
        <v>5.6784725748874984E-2</v>
      </c>
    </row>
    <row r="23" spans="1:20" ht="15.75" thickBot="1" x14ac:dyDescent="0.3">
      <c r="A23" s="1" t="s">
        <v>64</v>
      </c>
      <c r="B23" s="1">
        <f t="shared" si="7"/>
        <v>18</v>
      </c>
      <c r="C23" s="9">
        <f>_xlfn.FORECAST.LINEAR(B23,Overall[Revenue],Overall[Month])</f>
        <v>3587105.8916083919</v>
      </c>
      <c r="D23" s="14">
        <f t="shared" si="1"/>
        <v>211547.89160839189</v>
      </c>
      <c r="E23" s="15">
        <f t="shared" si="2"/>
        <v>6.2670495250975358E-2</v>
      </c>
      <c r="F23" s="38"/>
      <c r="G23" s="41"/>
      <c r="H23" s="44"/>
      <c r="K23" s="1" t="s">
        <v>64</v>
      </c>
      <c r="L23" s="1">
        <f t="shared" si="8"/>
        <v>18</v>
      </c>
      <c r="M23" s="30">
        <f>_xlfn.FORECAST.LINEAR($L23,ByProduct[Broadband],$L$4:$L$15)</f>
        <v>1380050.8881118882</v>
      </c>
      <c r="N23" s="30">
        <f>_xlfn.FORECAST.LINEAR($L23,ByProduct[SMS Pack],$L$4:$L$15)</f>
        <v>328945.358974359</v>
      </c>
      <c r="O23" s="30">
        <f>_xlfn.FORECAST.LINEAR($L23,ByProduct[Data Pack],$L$4:$L$15)</f>
        <v>895859.43123543123</v>
      </c>
      <c r="P23" s="30">
        <f>_xlfn.FORECAST.LINEAR($L23,ByProduct[Mobile Plan],$L$4:$L$15)</f>
        <v>982250.21328671335</v>
      </c>
      <c r="Q23" s="7">
        <f t="shared" si="3"/>
        <v>0.12425664375485282</v>
      </c>
      <c r="R23" s="7">
        <f t="shared" si="4"/>
        <v>0.1160526530988634</v>
      </c>
      <c r="S23" s="7">
        <f t="shared" si="5"/>
        <v>3.1368932544601304E-2</v>
      </c>
      <c r="T23" s="7">
        <f t="shared" si="6"/>
        <v>2.4706293429323468E-3</v>
      </c>
    </row>
    <row r="25" spans="1:20" x14ac:dyDescent="0.25">
      <c r="P25" s="2" t="s">
        <v>65</v>
      </c>
      <c r="Q25" s="35">
        <f>AVERAGE(Q18:Q23)</f>
        <v>7.6085513137090596E-2</v>
      </c>
      <c r="R25" s="35">
        <f t="shared" ref="R25:T25" si="9">AVERAGE(R18:R23)</f>
        <v>0.25880824763193333</v>
      </c>
      <c r="S25" s="35">
        <f t="shared" si="9"/>
        <v>7.6010385440060599E-2</v>
      </c>
      <c r="T25" s="35">
        <f t="shared" si="9"/>
        <v>0.19993893624406012</v>
      </c>
    </row>
    <row r="26" spans="1:20" ht="30" customHeight="1" x14ac:dyDescent="0.25">
      <c r="P26" s="31" t="s">
        <v>66</v>
      </c>
      <c r="Q26" s="32" t="str">
        <f>VLOOKUP(Q25,MAPE[],4,TRUE)</f>
        <v>Highly accurate forecast</v>
      </c>
      <c r="R26" s="32" t="str">
        <f>VLOOKUP(R25,MAPE[],4,TRUE)</f>
        <v>Inaccurate forecast</v>
      </c>
      <c r="S26" s="32" t="str">
        <f>VLOOKUP(S25,MAPE[],4,TRUE)</f>
        <v>Highly accurate forecast</v>
      </c>
      <c r="T26" s="32" t="str">
        <f>VLOOKUP(T25,MAPE[],4,TRUE)</f>
        <v>Reasonably accurate forecast</v>
      </c>
    </row>
    <row r="27" spans="1:20" ht="66.75" customHeight="1" x14ac:dyDescent="0.25">
      <c r="E27" s="29"/>
      <c r="H27" s="29"/>
      <c r="P27" s="31" t="s">
        <v>6</v>
      </c>
      <c r="Q27" s="32" t="str">
        <f>VLOOKUP(Q25,MAPE[],5,TRUE)</f>
        <v>Forecast is performing well. No major adjustments needed.</v>
      </c>
      <c r="R27" s="32" t="str">
        <f>VLOOKUP(R25,MAPE[],5,TRUE)</f>
        <v>Significant adjustments needed to improve accuracy.</v>
      </c>
      <c r="S27" s="32" t="str">
        <f>VLOOKUP(S25,MAPE[],5,TRUE)</f>
        <v>Forecast is performing well. No major adjustments needed.</v>
      </c>
      <c r="T27" s="32" t="str">
        <f>VLOOKUP(T25,MAPE[],5,TRUE)</f>
        <v>Acceptable, but may need some fine-tuning for improvement.</v>
      </c>
    </row>
  </sheetData>
  <mergeCells count="3">
    <mergeCell ref="F18:F23"/>
    <mergeCell ref="G18:G23"/>
    <mergeCell ref="H18:H23"/>
  </mergeCells>
  <phoneticPr fontId="8" type="noConversion"/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E56A4-BFB7-4C1C-A855-13A2EE34571F}">
  <sheetPr>
    <tabColor rgb="FF0070C0"/>
  </sheetPr>
  <dimension ref="A1:H45"/>
  <sheetViews>
    <sheetView workbookViewId="0">
      <selection activeCell="E33" sqref="E33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11.28515625" bestFit="1" customWidth="1"/>
    <col min="4" max="4" width="14" bestFit="1" customWidth="1"/>
    <col min="5" max="5" width="7.42578125" bestFit="1" customWidth="1"/>
    <col min="6" max="6" width="7.140625" bestFit="1" customWidth="1"/>
    <col min="7" max="7" width="18.28515625" bestFit="1" customWidth="1"/>
    <col min="8" max="8" width="48.5703125" bestFit="1" customWidth="1"/>
  </cols>
  <sheetData>
    <row r="1" spans="1:3" x14ac:dyDescent="0.25">
      <c r="A1" t="s">
        <v>43</v>
      </c>
      <c r="B1" t="s">
        <v>78</v>
      </c>
      <c r="C1" t="s">
        <v>45</v>
      </c>
    </row>
    <row r="2" spans="1:3" x14ac:dyDescent="0.25">
      <c r="A2" t="s">
        <v>79</v>
      </c>
      <c r="B2">
        <v>1</v>
      </c>
      <c r="C2">
        <v>2995856</v>
      </c>
    </row>
    <row r="3" spans="1:3" x14ac:dyDescent="0.25">
      <c r="A3" t="s">
        <v>80</v>
      </c>
      <c r="B3">
        <v>2</v>
      </c>
      <c r="C3">
        <v>3236515</v>
      </c>
    </row>
    <row r="4" spans="1:3" x14ac:dyDescent="0.25">
      <c r="A4" t="s">
        <v>81</v>
      </c>
      <c r="B4">
        <v>3</v>
      </c>
      <c r="C4">
        <v>3322523</v>
      </c>
    </row>
    <row r="5" spans="1:3" x14ac:dyDescent="0.25">
      <c r="A5" t="s">
        <v>82</v>
      </c>
      <c r="B5">
        <v>4</v>
      </c>
      <c r="C5">
        <v>3012694</v>
      </c>
    </row>
    <row r="6" spans="1:3" x14ac:dyDescent="0.25">
      <c r="A6" t="s">
        <v>83</v>
      </c>
      <c r="B6">
        <v>5</v>
      </c>
      <c r="C6">
        <v>3419194</v>
      </c>
    </row>
    <row r="7" spans="1:3" x14ac:dyDescent="0.25">
      <c r="A7" t="s">
        <v>84</v>
      </c>
      <c r="B7">
        <v>6</v>
      </c>
      <c r="C7">
        <v>3313673</v>
      </c>
    </row>
    <row r="8" spans="1:3" x14ac:dyDescent="0.25">
      <c r="A8" t="s">
        <v>85</v>
      </c>
      <c r="B8">
        <v>7</v>
      </c>
      <c r="C8">
        <v>3227403</v>
      </c>
    </row>
    <row r="9" spans="1:3" x14ac:dyDescent="0.25">
      <c r="A9" t="s">
        <v>86</v>
      </c>
      <c r="B9">
        <v>8</v>
      </c>
      <c r="C9">
        <v>3059492</v>
      </c>
    </row>
    <row r="10" spans="1:3" x14ac:dyDescent="0.25">
      <c r="A10" t="s">
        <v>87</v>
      </c>
      <c r="B10">
        <v>9</v>
      </c>
      <c r="C10">
        <v>3798047</v>
      </c>
    </row>
    <row r="11" spans="1:3" x14ac:dyDescent="0.25">
      <c r="A11" t="s">
        <v>88</v>
      </c>
      <c r="B11">
        <v>10</v>
      </c>
      <c r="C11">
        <v>3443612</v>
      </c>
    </row>
    <row r="12" spans="1:3" x14ac:dyDescent="0.25">
      <c r="A12" t="s">
        <v>89</v>
      </c>
      <c r="B12">
        <v>11</v>
      </c>
      <c r="C12">
        <v>3022450</v>
      </c>
    </row>
    <row r="13" spans="1:3" x14ac:dyDescent="0.25">
      <c r="A13" t="s">
        <v>90</v>
      </c>
      <c r="B13">
        <v>12</v>
      </c>
      <c r="C13">
        <v>3847541</v>
      </c>
    </row>
    <row r="14" spans="1:3" x14ac:dyDescent="0.25">
      <c r="A14" t="s">
        <v>91</v>
      </c>
      <c r="B14">
        <v>13</v>
      </c>
      <c r="C14">
        <v>3285556</v>
      </c>
    </row>
    <row r="15" spans="1:3" x14ac:dyDescent="0.25">
      <c r="A15" t="s">
        <v>92</v>
      </c>
      <c r="B15">
        <v>14</v>
      </c>
      <c r="C15">
        <v>2891064</v>
      </c>
    </row>
    <row r="16" spans="1:3" x14ac:dyDescent="0.25">
      <c r="A16" t="s">
        <v>93</v>
      </c>
      <c r="B16">
        <v>15</v>
      </c>
      <c r="C16">
        <v>3291943</v>
      </c>
    </row>
    <row r="17" spans="1:3" x14ac:dyDescent="0.25">
      <c r="A17" t="s">
        <v>94</v>
      </c>
      <c r="B17">
        <v>16</v>
      </c>
      <c r="C17">
        <v>3301643</v>
      </c>
    </row>
    <row r="18" spans="1:3" x14ac:dyDescent="0.25">
      <c r="A18" t="s">
        <v>95</v>
      </c>
      <c r="B18">
        <v>17</v>
      </c>
      <c r="C18">
        <v>3304412</v>
      </c>
    </row>
    <row r="19" spans="1:3" x14ac:dyDescent="0.25">
      <c r="A19" t="s">
        <v>96</v>
      </c>
      <c r="B19">
        <v>18</v>
      </c>
      <c r="C19">
        <v>3286028</v>
      </c>
    </row>
    <row r="20" spans="1:3" x14ac:dyDescent="0.25">
      <c r="A20" t="s">
        <v>97</v>
      </c>
      <c r="B20">
        <v>19</v>
      </c>
      <c r="C20">
        <v>3329630</v>
      </c>
    </row>
    <row r="21" spans="1:3" x14ac:dyDescent="0.25">
      <c r="A21" t="s">
        <v>98</v>
      </c>
      <c r="B21">
        <v>20</v>
      </c>
      <c r="C21">
        <v>3520523</v>
      </c>
    </row>
    <row r="22" spans="1:3" x14ac:dyDescent="0.25">
      <c r="A22" t="s">
        <v>99</v>
      </c>
      <c r="B22">
        <v>21</v>
      </c>
      <c r="C22">
        <v>3226051</v>
      </c>
    </row>
    <row r="23" spans="1:3" x14ac:dyDescent="0.25">
      <c r="A23" t="s">
        <v>100</v>
      </c>
      <c r="B23">
        <v>22</v>
      </c>
      <c r="C23">
        <v>3912082</v>
      </c>
    </row>
    <row r="24" spans="1:3" x14ac:dyDescent="0.25">
      <c r="A24" t="s">
        <v>101</v>
      </c>
      <c r="B24">
        <v>23</v>
      </c>
      <c r="C24">
        <v>3912232</v>
      </c>
    </row>
    <row r="25" spans="1:3" x14ac:dyDescent="0.25">
      <c r="A25" t="s">
        <v>102</v>
      </c>
      <c r="B25">
        <v>24</v>
      </c>
      <c r="C25">
        <v>3177468</v>
      </c>
    </row>
    <row r="26" spans="1:3" x14ac:dyDescent="0.25">
      <c r="A26" t="s">
        <v>46</v>
      </c>
      <c r="B26">
        <v>25</v>
      </c>
      <c r="C26">
        <v>3361883</v>
      </c>
    </row>
    <row r="27" spans="1:3" x14ac:dyDescent="0.25">
      <c r="A27" t="s">
        <v>47</v>
      </c>
      <c r="B27">
        <v>26</v>
      </c>
      <c r="C27">
        <v>3037393</v>
      </c>
    </row>
    <row r="28" spans="1:3" x14ac:dyDescent="0.25">
      <c r="A28" t="s">
        <v>48</v>
      </c>
      <c r="B28">
        <v>27</v>
      </c>
      <c r="C28">
        <v>3062694</v>
      </c>
    </row>
    <row r="29" spans="1:3" x14ac:dyDescent="0.25">
      <c r="A29" t="s">
        <v>49</v>
      </c>
      <c r="B29">
        <v>28</v>
      </c>
      <c r="C29">
        <v>3012649</v>
      </c>
    </row>
    <row r="30" spans="1:3" x14ac:dyDescent="0.25">
      <c r="A30" t="s">
        <v>50</v>
      </c>
      <c r="B30">
        <v>29</v>
      </c>
      <c r="C30">
        <v>3557787</v>
      </c>
    </row>
    <row r="31" spans="1:3" x14ac:dyDescent="0.25">
      <c r="A31" t="s">
        <v>51</v>
      </c>
      <c r="B31">
        <v>30</v>
      </c>
      <c r="C31">
        <v>3375558</v>
      </c>
    </row>
    <row r="32" spans="1:3" x14ac:dyDescent="0.25">
      <c r="A32" t="s">
        <v>52</v>
      </c>
      <c r="B32">
        <v>31</v>
      </c>
      <c r="C32">
        <v>3261650</v>
      </c>
    </row>
    <row r="33" spans="1:8" x14ac:dyDescent="0.25">
      <c r="A33" t="s">
        <v>53</v>
      </c>
      <c r="B33">
        <v>32</v>
      </c>
      <c r="C33">
        <v>3378891</v>
      </c>
    </row>
    <row r="34" spans="1:8" x14ac:dyDescent="0.25">
      <c r="A34" t="s">
        <v>54</v>
      </c>
      <c r="B34">
        <v>33</v>
      </c>
      <c r="C34">
        <v>3341752</v>
      </c>
    </row>
    <row r="35" spans="1:8" x14ac:dyDescent="0.25">
      <c r="A35" t="s">
        <v>55</v>
      </c>
      <c r="B35">
        <v>34</v>
      </c>
      <c r="C35">
        <v>3399162</v>
      </c>
    </row>
    <row r="36" spans="1:8" x14ac:dyDescent="0.25">
      <c r="A36" t="s">
        <v>56</v>
      </c>
      <c r="B36">
        <v>35</v>
      </c>
      <c r="C36">
        <v>3386411</v>
      </c>
    </row>
    <row r="37" spans="1:8" x14ac:dyDescent="0.25">
      <c r="A37" t="s">
        <v>57</v>
      </c>
      <c r="B37">
        <v>36</v>
      </c>
      <c r="C37">
        <v>3421392</v>
      </c>
    </row>
    <row r="38" spans="1:8" ht="15.75" thickBot="1" x14ac:dyDescent="0.3"/>
    <row r="39" spans="1:8" x14ac:dyDescent="0.25">
      <c r="A39" s="8" t="s">
        <v>58</v>
      </c>
      <c r="D39" s="10" t="s">
        <v>67</v>
      </c>
      <c r="E39" s="11" t="s">
        <v>68</v>
      </c>
      <c r="F39" s="11" t="s">
        <v>65</v>
      </c>
      <c r="G39" s="11" t="s">
        <v>66</v>
      </c>
      <c r="H39" s="12" t="s">
        <v>6</v>
      </c>
    </row>
    <row r="40" spans="1:8" ht="15" customHeight="1" x14ac:dyDescent="0.25">
      <c r="A40" s="1" t="s">
        <v>59</v>
      </c>
      <c r="B40" s="1">
        <f>B37+1</f>
        <v>37</v>
      </c>
      <c r="C40" s="9">
        <f>_xlfn.FORECAST.LINEAR(B40,Overall_3Year[Revenue],Overall_3Year[Month Index])</f>
        <v>3393612.7809523805</v>
      </c>
      <c r="D40" s="13">
        <f>ABS(C40-C2)</f>
        <v>397756.7809523805</v>
      </c>
      <c r="E40" s="7">
        <f>D40/C2</f>
        <v>0.1327689918849172</v>
      </c>
      <c r="F40" s="36">
        <f>AVERAGE(E40:E45)</f>
        <v>6.1493298151263025E-2</v>
      </c>
      <c r="G40" s="39" t="str">
        <f>VLOOKUP(F40,MAPE[],4,1)</f>
        <v>Highly accurate forecast</v>
      </c>
      <c r="H40" s="45" t="str">
        <f>VLOOKUP(F40,MAPE[],5,1)</f>
        <v>Forecast is performing well. No major adjustments needed.</v>
      </c>
    </row>
    <row r="41" spans="1:8" x14ac:dyDescent="0.25">
      <c r="A41" s="1" t="s">
        <v>60</v>
      </c>
      <c r="B41" s="1">
        <f>B40+1</f>
        <v>38</v>
      </c>
      <c r="C41" s="9">
        <f>_xlfn.FORECAST.LINEAR(B41,Overall_3Year[Revenue],Overall_3Year[Month Index])</f>
        <v>3397269.2465894464</v>
      </c>
      <c r="D41" s="13">
        <f t="shared" ref="D41:D45" si="0">ABS(C41-C3)</f>
        <v>160754.24658944644</v>
      </c>
      <c r="E41" s="7">
        <f t="shared" ref="E41:E45" si="1">D41/C3</f>
        <v>4.9668932969396541E-2</v>
      </c>
      <c r="F41" s="37"/>
      <c r="G41" s="40"/>
      <c r="H41" s="46"/>
    </row>
    <row r="42" spans="1:8" x14ac:dyDescent="0.25">
      <c r="A42" s="1" t="s">
        <v>61</v>
      </c>
      <c r="B42" s="1">
        <f>B41+1</f>
        <v>39</v>
      </c>
      <c r="C42" s="9">
        <f>_xlfn.FORECAST.LINEAR(B42,Overall_3Year[Revenue],Overall_3Year[Month Index])</f>
        <v>3400925.7122265119</v>
      </c>
      <c r="D42" s="13">
        <f t="shared" si="0"/>
        <v>78402.712226511911</v>
      </c>
      <c r="E42" s="7">
        <f t="shared" si="1"/>
        <v>2.3597342208469863E-2</v>
      </c>
      <c r="F42" s="37"/>
      <c r="G42" s="40"/>
      <c r="H42" s="46"/>
    </row>
    <row r="43" spans="1:8" x14ac:dyDescent="0.25">
      <c r="A43" s="1" t="s">
        <v>62</v>
      </c>
      <c r="B43" s="1">
        <f t="shared" ref="B43:B45" si="2">B42+1</f>
        <v>40</v>
      </c>
      <c r="C43" s="9">
        <f>_xlfn.FORECAST.LINEAR(B43,Overall_3Year[Revenue],Overall_3Year[Month Index])</f>
        <v>3404582.1778635774</v>
      </c>
      <c r="D43" s="13">
        <f t="shared" si="0"/>
        <v>391888.17786357738</v>
      </c>
      <c r="E43" s="7">
        <f t="shared" si="1"/>
        <v>0.13007898507567558</v>
      </c>
      <c r="F43" s="37"/>
      <c r="G43" s="40"/>
      <c r="H43" s="46"/>
    </row>
    <row r="44" spans="1:8" x14ac:dyDescent="0.25">
      <c r="A44" s="1" t="s">
        <v>63</v>
      </c>
      <c r="B44" s="1">
        <f t="shared" si="2"/>
        <v>41</v>
      </c>
      <c r="C44" s="9">
        <f>_xlfn.FORECAST.LINEAR(B44,Overall_3Year[Revenue],Overall_3Year[Month Index])</f>
        <v>3408238.6435006433</v>
      </c>
      <c r="D44" s="13">
        <f t="shared" si="0"/>
        <v>10955.356499356683</v>
      </c>
      <c r="E44" s="7">
        <f t="shared" si="1"/>
        <v>3.2040757264304638E-3</v>
      </c>
      <c r="F44" s="37"/>
      <c r="G44" s="40"/>
      <c r="H44" s="46"/>
    </row>
    <row r="45" spans="1:8" ht="15.75" thickBot="1" x14ac:dyDescent="0.3">
      <c r="A45" s="1" t="s">
        <v>64</v>
      </c>
      <c r="B45" s="1">
        <f t="shared" si="2"/>
        <v>42</v>
      </c>
      <c r="C45" s="9">
        <f>_xlfn.FORECAST.LINEAR(B45,Overall_3Year[Revenue],Overall_3Year[Month Index])</f>
        <v>3411895.1091377088</v>
      </c>
      <c r="D45" s="14">
        <f t="shared" si="0"/>
        <v>98222.109137708787</v>
      </c>
      <c r="E45" s="15">
        <f t="shared" si="1"/>
        <v>2.9641461042688517E-2</v>
      </c>
      <c r="F45" s="38"/>
      <c r="G45" s="41"/>
      <c r="H45" s="47"/>
    </row>
  </sheetData>
  <mergeCells count="3">
    <mergeCell ref="F40:F45"/>
    <mergeCell ref="G40:G45"/>
    <mergeCell ref="H40:H45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D291-B9A6-46AC-9477-89901D86A355}">
  <sheetPr>
    <tabColor theme="5" tint="-0.249977111117893"/>
  </sheetPr>
  <dimension ref="A1:F16"/>
  <sheetViews>
    <sheetView workbookViewId="0">
      <selection activeCell="I27" sqref="I27"/>
    </sheetView>
  </sheetViews>
  <sheetFormatPr defaultRowHeight="15" x14ac:dyDescent="0.25"/>
  <cols>
    <col min="2" max="2" width="13.42578125" bestFit="1" customWidth="1"/>
    <col min="3" max="3" width="18.42578125" bestFit="1" customWidth="1"/>
    <col min="4" max="4" width="16.28515625" bestFit="1" customWidth="1"/>
    <col min="5" max="5" width="16.5703125" bestFit="1" customWidth="1"/>
    <col min="6" max="6" width="17.5703125" bestFit="1" customWidth="1"/>
  </cols>
  <sheetData>
    <row r="1" spans="1:6" ht="15.75" customHeight="1" x14ac:dyDescent="0.3">
      <c r="A1" s="48" t="s">
        <v>103</v>
      </c>
      <c r="B1" s="49"/>
      <c r="C1" s="49"/>
      <c r="D1" s="49"/>
    </row>
    <row r="3" spans="1:6" x14ac:dyDescent="0.25">
      <c r="B3" s="33" t="s">
        <v>105</v>
      </c>
      <c r="C3" t="s">
        <v>104</v>
      </c>
      <c r="D3" t="s">
        <v>107</v>
      </c>
      <c r="E3" t="s">
        <v>108</v>
      </c>
      <c r="F3" t="s">
        <v>109</v>
      </c>
    </row>
    <row r="4" spans="1:6" x14ac:dyDescent="0.25">
      <c r="B4" s="34" t="s">
        <v>46</v>
      </c>
      <c r="C4">
        <v>1072174</v>
      </c>
      <c r="D4">
        <v>280188</v>
      </c>
      <c r="E4">
        <v>766826</v>
      </c>
      <c r="F4">
        <v>1242695</v>
      </c>
    </row>
    <row r="5" spans="1:6" x14ac:dyDescent="0.25">
      <c r="B5" s="34" t="s">
        <v>47</v>
      </c>
      <c r="C5">
        <v>717666</v>
      </c>
      <c r="D5">
        <v>273562</v>
      </c>
      <c r="E5">
        <v>737626</v>
      </c>
      <c r="F5">
        <v>1308539</v>
      </c>
    </row>
    <row r="6" spans="1:6" x14ac:dyDescent="0.25">
      <c r="B6" s="34" t="s">
        <v>48</v>
      </c>
      <c r="C6">
        <v>720203</v>
      </c>
      <c r="D6">
        <v>277549</v>
      </c>
      <c r="E6">
        <v>830345</v>
      </c>
      <c r="F6">
        <v>1234597</v>
      </c>
    </row>
    <row r="7" spans="1:6" x14ac:dyDescent="0.25">
      <c r="B7" s="34" t="s">
        <v>49</v>
      </c>
      <c r="C7">
        <v>710207</v>
      </c>
      <c r="D7">
        <v>205153</v>
      </c>
      <c r="E7">
        <v>847847</v>
      </c>
      <c r="F7">
        <v>1249442</v>
      </c>
    </row>
    <row r="8" spans="1:6" x14ac:dyDescent="0.25">
      <c r="B8" s="34" t="s">
        <v>50</v>
      </c>
      <c r="C8">
        <v>1033450</v>
      </c>
      <c r="D8">
        <v>215721</v>
      </c>
      <c r="E8">
        <v>894647</v>
      </c>
      <c r="F8">
        <v>1413969</v>
      </c>
    </row>
    <row r="9" spans="1:6" x14ac:dyDescent="0.25">
      <c r="B9" s="34" t="s">
        <v>51</v>
      </c>
      <c r="C9">
        <v>984683</v>
      </c>
      <c r="D9">
        <v>294740</v>
      </c>
      <c r="E9">
        <v>868612</v>
      </c>
      <c r="F9">
        <v>1227523</v>
      </c>
    </row>
    <row r="10" spans="1:6" x14ac:dyDescent="0.25">
      <c r="B10" s="34" t="s">
        <v>52</v>
      </c>
      <c r="C10">
        <v>862009</v>
      </c>
      <c r="D10">
        <v>270258</v>
      </c>
      <c r="E10">
        <v>806414</v>
      </c>
      <c r="F10">
        <v>1322969</v>
      </c>
    </row>
    <row r="11" spans="1:6" x14ac:dyDescent="0.25">
      <c r="B11" s="34" t="s">
        <v>53</v>
      </c>
      <c r="C11">
        <v>1039991</v>
      </c>
      <c r="D11">
        <v>308482</v>
      </c>
      <c r="E11">
        <v>732565</v>
      </c>
      <c r="F11">
        <v>1297853</v>
      </c>
    </row>
    <row r="12" spans="1:6" x14ac:dyDescent="0.25">
      <c r="B12" s="34" t="s">
        <v>54</v>
      </c>
      <c r="C12">
        <v>851969</v>
      </c>
      <c r="D12">
        <v>370396</v>
      </c>
      <c r="E12">
        <v>1019262</v>
      </c>
      <c r="F12">
        <v>1100125</v>
      </c>
    </row>
    <row r="13" spans="1:6" x14ac:dyDescent="0.25">
      <c r="B13" s="34" t="s">
        <v>55</v>
      </c>
      <c r="C13">
        <v>903168</v>
      </c>
      <c r="D13">
        <v>271227</v>
      </c>
      <c r="E13">
        <v>935144</v>
      </c>
      <c r="F13">
        <v>1289623</v>
      </c>
    </row>
    <row r="14" spans="1:6" x14ac:dyDescent="0.25">
      <c r="B14" s="34" t="s">
        <v>56</v>
      </c>
      <c r="C14">
        <v>969039</v>
      </c>
      <c r="D14">
        <v>276379</v>
      </c>
      <c r="E14">
        <v>740236</v>
      </c>
      <c r="F14">
        <v>1400757</v>
      </c>
    </row>
    <row r="15" spans="1:6" x14ac:dyDescent="0.25">
      <c r="B15" s="34" t="s">
        <v>57</v>
      </c>
      <c r="C15">
        <v>889598</v>
      </c>
      <c r="D15">
        <v>297864</v>
      </c>
      <c r="E15">
        <v>812760</v>
      </c>
      <c r="F15">
        <v>1421170</v>
      </c>
    </row>
    <row r="16" spans="1:6" x14ac:dyDescent="0.25">
      <c r="B16" s="34" t="s">
        <v>106</v>
      </c>
      <c r="C16">
        <v>10754157</v>
      </c>
      <c r="D16">
        <v>3341519</v>
      </c>
      <c r="E16">
        <v>9992284</v>
      </c>
      <c r="F16">
        <v>15509262</v>
      </c>
    </row>
  </sheetData>
  <mergeCells count="1">
    <mergeCell ref="A1:D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91DB-1C74-4882-AD75-F6715D85F58D}">
  <sheetPr>
    <tabColor theme="8"/>
  </sheetPr>
  <dimension ref="A1:E42"/>
  <sheetViews>
    <sheetView tabSelected="1" workbookViewId="0">
      <selection activeCell="J18" sqref="J18"/>
    </sheetView>
  </sheetViews>
  <sheetFormatPr defaultRowHeight="15" x14ac:dyDescent="0.25"/>
  <cols>
    <col min="1" max="1" width="3.5703125" customWidth="1"/>
    <col min="2" max="2" width="3.85546875" customWidth="1"/>
  </cols>
  <sheetData>
    <row r="1" spans="1:5" x14ac:dyDescent="0.25">
      <c r="A1" s="2" t="s">
        <v>110</v>
      </c>
      <c r="B1" s="2"/>
      <c r="C1" s="2"/>
      <c r="D1" s="2"/>
      <c r="E1" s="2"/>
    </row>
    <row r="3" spans="1:5" x14ac:dyDescent="0.25">
      <c r="B3" t="s">
        <v>111</v>
      </c>
    </row>
    <row r="5" spans="1:5" x14ac:dyDescent="0.25">
      <c r="B5" t="s">
        <v>16</v>
      </c>
      <c r="C5" t="s">
        <v>112</v>
      </c>
    </row>
    <row r="6" spans="1:5" x14ac:dyDescent="0.25">
      <c r="C6" s="3" t="s">
        <v>113</v>
      </c>
    </row>
    <row r="7" spans="1:5" x14ac:dyDescent="0.25">
      <c r="C7" s="3" t="s">
        <v>114</v>
      </c>
    </row>
    <row r="9" spans="1:5" x14ac:dyDescent="0.25">
      <c r="B9" t="s">
        <v>17</v>
      </c>
      <c r="C9" t="s">
        <v>115</v>
      </c>
    </row>
    <row r="10" spans="1:5" x14ac:dyDescent="0.25">
      <c r="C10" s="3" t="s">
        <v>116</v>
      </c>
    </row>
    <row r="11" spans="1:5" x14ac:dyDescent="0.25">
      <c r="C11" s="3" t="s">
        <v>117</v>
      </c>
    </row>
    <row r="13" spans="1:5" x14ac:dyDescent="0.25">
      <c r="B13" t="s">
        <v>18</v>
      </c>
      <c r="C13" t="s">
        <v>118</v>
      </c>
    </row>
    <row r="14" spans="1:5" x14ac:dyDescent="0.25">
      <c r="C14" s="3" t="s">
        <v>119</v>
      </c>
    </row>
    <row r="16" spans="1:5" x14ac:dyDescent="0.25">
      <c r="B16" t="s">
        <v>19</v>
      </c>
      <c r="C16" t="s">
        <v>120</v>
      </c>
    </row>
    <row r="17" spans="2:3" x14ac:dyDescent="0.25">
      <c r="C17" s="3" t="s">
        <v>121</v>
      </c>
    </row>
    <row r="20" spans="2:3" x14ac:dyDescent="0.25">
      <c r="B20" t="s">
        <v>122</v>
      </c>
    </row>
    <row r="22" spans="2:3" x14ac:dyDescent="0.25">
      <c r="B22" t="s">
        <v>16</v>
      </c>
      <c r="C22" t="s">
        <v>123</v>
      </c>
    </row>
    <row r="23" spans="2:3" x14ac:dyDescent="0.25">
      <c r="C23" s="3" t="s">
        <v>124</v>
      </c>
    </row>
    <row r="24" spans="2:3" x14ac:dyDescent="0.25">
      <c r="C24" s="3" t="s">
        <v>125</v>
      </c>
    </row>
    <row r="26" spans="2:3" x14ac:dyDescent="0.25">
      <c r="B26" t="s">
        <v>17</v>
      </c>
      <c r="C26" t="s">
        <v>126</v>
      </c>
    </row>
    <row r="27" spans="2:3" x14ac:dyDescent="0.25">
      <c r="C27" s="3" t="s">
        <v>127</v>
      </c>
    </row>
    <row r="29" spans="2:3" x14ac:dyDescent="0.25">
      <c r="B29" t="s">
        <v>18</v>
      </c>
      <c r="C29" t="s">
        <v>128</v>
      </c>
    </row>
    <row r="30" spans="2:3" x14ac:dyDescent="0.25">
      <c r="C30" s="3" t="s">
        <v>129</v>
      </c>
    </row>
    <row r="31" spans="2:3" x14ac:dyDescent="0.25">
      <c r="C31" s="3" t="s">
        <v>130</v>
      </c>
    </row>
    <row r="33" spans="2:3" x14ac:dyDescent="0.25">
      <c r="B33" t="s">
        <v>19</v>
      </c>
      <c r="C33" t="s">
        <v>131</v>
      </c>
    </row>
    <row r="34" spans="2:3" x14ac:dyDescent="0.25">
      <c r="C34" s="3" t="s">
        <v>132</v>
      </c>
    </row>
    <row r="37" spans="2:3" x14ac:dyDescent="0.25">
      <c r="B37" t="s">
        <v>133</v>
      </c>
    </row>
    <row r="39" spans="2:3" x14ac:dyDescent="0.25">
      <c r="B39" t="s">
        <v>16</v>
      </c>
      <c r="C39" t="s">
        <v>134</v>
      </c>
    </row>
    <row r="40" spans="2:3" x14ac:dyDescent="0.25">
      <c r="B40" t="s">
        <v>17</v>
      </c>
      <c r="C40" t="s">
        <v>135</v>
      </c>
    </row>
    <row r="41" spans="2:3" x14ac:dyDescent="0.25">
      <c r="B41" t="s">
        <v>18</v>
      </c>
      <c r="C41" t="s">
        <v>136</v>
      </c>
    </row>
    <row r="42" spans="2:3" x14ac:dyDescent="0.25">
      <c r="B42" t="s">
        <v>19</v>
      </c>
      <c r="C42" t="s">
        <v>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4 f 3 3 1 2 4 - c b 2 4 - 4 6 0 e - 9 a 6 c - f 9 9 2 0 7 1 e c b 0 7 "   x m l n s = " h t t p : / / s c h e m a s . m i c r o s o f t . c o m / D a t a M a s h u p " > A A A A A F I G A A B Q S w M E F A A C A A g A r Y 3 T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r Y 3 T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2 N 0 1 p Q E 7 S c V Q M A A L M X A A A T A B w A R m 9 y b X V s Y X M v U 2 V j d G l v b j E u b S C i G A A o o B Q A A A A A A A A A A A A A A A A A A A A A A A A A A A D t W N t u 2 k A Q f U f i H y z n x U g O E u r l o V E e C L Q E t S g R J q o q Q N Z i p u D G 3 o 1 2 1 x S E 8 u + d t Y 3 v o K S N 1 E Y 1 i g L s 2 H P O z B z O w g p w p M u o Z k X P n Y t m o 9 k Q a 8 J h q d 1 s g B P P 0 y 4 1 D 2 S z o e H D Y g F 3 A F c + b h 3 w 2 l 8 Z v 1 8 w d m 9 8 c j 1 o 9 x i V Q K U w 9 N 6 H 2 Z 0 A L m a W w 6 S c 3 V D o c 3 c D s z 6 I e 8 k e Z v 2 u d s v Z D 8 Q U x s C V 1 8 G i N b t 9 Z 0 / A A 4 f 5 9 p A u A y H 5 T q 1 F i H 0 i i Q A p Z o d L L O K B s P s g i e v Z Y 3 h g X L a 3 n t j q L V O j g e e Z m u Q B t M y Y 9 h p A d u z w C c l H O f f T o Q T / U o + C u v n Z p c v 4 n T 5 / n C r I e X z / m Y 5 0 f S a x K d d A l l i Z j m k m Z I F V x 5 F 4 3 c h C m d o 0 j n Y 9 z 3 K I R 7 i 4 V L z m r S R x b 0 3 o C v N O d g + Q J p 1 w Q s V 3 x v 0 e 8 w K f q q A w K l i Y + 7 2 O R E H H e v E a b Y m v H 0 1 t r 4 c J S D h T e 9 g / h C V s Z R j u Y X + Z D / x k r L t S e Y d U v n / b V g z C 6 A A o I p d u G s M K o U r L S H g Z O N I O q y s F P U K r I 6 r 3 9 p 0 g K 7 A H V 2 U O P V S l P X J p I E G U o 2 P Y A A 3 A H o 0 + 5 4 O P a d e H F O W p G v k N C E / b 3 l 0 u o 4 Y b h c G Y m q 6 u P B + h x N f 4 D o i z 1 l T j 2 x M 2 Q d a G k g v M T X 2 H j / P R S M k w K a k C N s p T i Z u n h s B l z H A l h m x l S 0 y R x s A 4 z g n T R I k z g o 1 D 8 b p R Y m X u 8 7 U m B A 5 K K 4 u r o K e i h F L R p D o p S i O n h p I A i i P P D T k z 1 w F n w Q N W M m Y / M x W H q 0 Z V U 5 R e q o p V Q k q U d O j 9 F 1 f I t h X 4 x j S D P j 9 M W r m O Q s M X / g J 4 V m 0 W C 9 u b J 6 U W j Q J j 9 X E + M L l R V N t d 4 W D v X L r C f M 2 G S 6 t S Z j 3 7 a h f 3 t X b t 2 r V r 1 6 5 d + z W 4 9 h h 8 t l F f O O U a e L l 0 S 7 m H T C u v s P G j x R f 5 H m F w 6 2 7 C T 2 i U M G M T a t 0 4 x t C M t o Q + / n O p c / y 6 a Z a F m v 1 J W m a y 0 e Q c v 0 A x b / r R g G r P r z 2 / 9 v z a 8 / 9 z z 0 + Z / x 2 3 j / B D n 6 + m 8 n y H P 9 P j w x j j j S q 6 p b 8 W q 7 d D v q J 2 / N r x n + r 4 p 3 4 t 5 6 0 + b X D 5 x / J z N p A s 4 g v t H 7 / l 6 t E + U v S 1 f 9 / L / / D U 5 W U P W 3 C w C I V u B d v c t M O V Z O T 5 Y 5 d 4 8 4 j v M r V O + P e k 3 b p z Y r B Z K t X b V Y K Y l J 8 / 5 q m A u / g F U E s B A i 0 A F A A C A A g A r Y 3 T W u 4 v n K m k A A A A 9 g A A A B I A A A A A A A A A A A A A A A A A A A A A A E N v b m Z p Z y 9 Q Y W N r Y W d l L n h t b F B L A Q I t A B Q A A g A I A K 2 N 0 1 p T c j g s m w A A A O E A A A A T A A A A A A A A A A A A A A A A A P A A A A B b Q 2 9 u d G V u d F 9 U e X B l c 1 0 u e G 1 s U E s B A i 0 A F A A C A A g A r Y 3 T W l A T t J x V A w A A s x c A A B M A A A A A A A A A A A A A A A A A 2 A E A A E Z v c m 1 1 b G F z L 1 N l Y 3 R p b 2 4 x L m 1 Q S w U G A A A A A A M A A w D C A A A A e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z U A A A A A A A A l N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2 Z X J h b G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M z N D N l O C 1 l O D A x L T R h Y T A t O G M 3 O S 0 w Z G N l Z D A 5 Z G E 4 Y 2 I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w v Q X V 0 b 1 J l b W 9 2 Z W R D b 2 x 1 b W 5 z M S 5 7 W W V h c i 1 N b 2 5 0 a C w w f S Z x d W 9 0 O y w m c X V v d D t T Z W N 0 a W 9 u M S 9 P d m V y Y W x s L 0 F 1 d G 9 S Z W 1 v d m V k Q 2 9 s d W 1 u c z E u e 0 1 v b n R o L D F 9 J n F 1 b 3 Q 7 L C Z x d W 9 0 O 1 N l Y 3 R p b 2 4 x L 0 9 2 Z X J h b G w v Q X V 0 b 1 J l b W 9 2 Z W R D b 2 x 1 b W 5 z M S 5 7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m V y Y W x s L 0 F 1 d G 9 S Z W 1 v d m V k Q 2 9 s d W 1 u c z E u e 1 l l Y X I t T W 9 u d G g s M H 0 m c X V v d D s s J n F 1 b 3 Q 7 U 2 V j d G l v b j E v T 3 Z l c m F s b C 9 B d X R v U m V t b 3 Z l Z E N v b H V t b n M x L n t N b 2 5 0 a C w x f S Z x d W 9 0 O y w m c X V v d D t T Z W N 0 a W 9 u M S 9 P d m V y Y W x s L 0 F 1 d G 9 S Z W 1 v d m V k Q 2 9 s d W 1 u c z E u e 1 J l d m V u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t T W 9 u d G g m c X V v d D s s J n F 1 b 3 Q 7 T W 9 u d G g m c X V v d D s s J n F 1 b 3 Q 7 U m V 2 Z W 5 1 Z S Z x d W 9 0 O 1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Y 2 9 2 Z X J 5 V G F y Z 2 V 0 U 2 h l Z X Q i I F Z h b H V l P S J z S 1 A w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M Y X N 0 V X B k Y X R l Z C I g V m F s d W U 9 I m Q y M D I 1 L T A 2 L T E 5 V D E w O j E 3 O j A 0 L j I 3 N j g 1 N D R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2 x 1 b W 5 U e X B l c y I g V m F s d W U 9 I n N C Z 0 1 G I i A v P j x F b n R y e S B U e X B l P S J G a W x s V G F y Z 2 V 0 I i B W Y W x 1 Z T 0 i c 0 9 2 Z X J h b G w i I C 8 + P C 9 T d G F i b G V F b n R y a W V z P j w v S X R l b T 4 8 S X R l b T 4 8 S X R l b U x v Y 2 F 0 a W 9 u P j x J d G V t V H l w Z T 5 G b 3 J t d W x h P C 9 J d G V t V H l w Z T 4 8 S X R l b V B h d G g + U 2 V j d G l v b j E v T 3 Z l c m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H J v Z H V j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O T g z Z G Z k L T J j O W E t N D E 1 Z S 0 5 M D l j L T I w Y 2 Q 5 M W V l Z j U w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E y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E w O j E 3 O j A 0 L j I 4 O T g 2 N D l a I i A v P j x F b n R y e S B U e X B l P S J G a W x s Q 2 9 s d W 1 u V H l w Z X M i I F Z h b H V l P S J z Q m d N R E F 3 T U Q i I C 8 + P E V u d H J 5 I F R 5 c G U 9 I k Z p b G x D b 2 x 1 b W 5 O Y W 1 l c y I g V m F s d W U 9 I n N b J n F 1 b 3 Q 7 W W V h c i 1 N b 2 5 0 a C Z x d W 9 0 O y w m c X V v d D t N b 2 5 0 a C Z x d W 9 0 O y w m c X V v d D t C c m 9 h Z G J h b m Q m c X V v d D s s J n F 1 b 3 Q 7 U 0 1 T I F B h Y 2 s m c X V v d D s s J n F 1 b 3 Q 7 R G F 0 Y S B Q Y W N r J n F 1 b 3 Q 7 L C Z x d W 9 0 O 0 1 v Y m l s Z S B Q b G F u J n F 1 b 3 Q 7 X S I g L z 4 8 R W 5 0 c n k g V H l w Z T 0 i U m V j b 3 Z l c n l U Y X J n Z X R T a G V l d C I g V m F s d W U 9 I n N L U D A 0 I i A v P j x F b n R y e S B U e X B l P S J S Z W N v d m V y e V R h c m d l d E N v b H V t b i I g V m F s d W U 9 I m w x M S I g L z 4 8 R W 5 0 c n k g V H l w Z T 0 i U m V j b 3 Z l c n l U Y X J n Z X R S b 3 c i I F Z h b H V l P S J s M y I g L z 4 8 R W 5 0 c n k g V H l w Z T 0 i R m l s b F R h c m d l d C I g V m F s d W U 9 I n N C e V B y b 2 R 1 Y 3 Q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e V B y b 2 R 1 Y 3 Q v Q X V 0 b 1 J l b W 9 2 Z W R D b 2 x 1 b W 5 z M S 5 7 W W V h c i 1 N b 2 5 0 a C w w f S Z x d W 9 0 O y w m c X V v d D t T Z W N 0 a W 9 u M S 9 C e V B y b 2 R 1 Y 3 Q v Q X V 0 b 1 J l b W 9 2 Z W R D b 2 x 1 b W 5 z M S 5 7 T W 9 u d G g s M X 0 m c X V v d D s s J n F 1 b 3 Q 7 U 2 V j d G l v b j E v Q n l Q c m 9 k d W N 0 L 0 F 1 d G 9 S Z W 1 v d m V k Q 2 9 s d W 1 u c z E u e 0 J y b 2 F k Y m F u Z C w y f S Z x d W 9 0 O y w m c X V v d D t T Z W N 0 a W 9 u M S 9 C e V B y b 2 R 1 Y 3 Q v Q X V 0 b 1 J l b W 9 2 Z W R D b 2 x 1 b W 5 z M S 5 7 U 0 1 T I F B h Y 2 s s M 3 0 m c X V v d D s s J n F 1 b 3 Q 7 U 2 V j d G l v b j E v Q n l Q c m 9 k d W N 0 L 0 F 1 d G 9 S Z W 1 v d m V k Q 2 9 s d W 1 u c z E u e 0 R h d G E g U G F j a y w 0 f S Z x d W 9 0 O y w m c X V v d D t T Z W N 0 a W 9 u M S 9 C e V B y b 2 R 1 Y 3 Q v Q X V 0 b 1 J l b W 9 2 Z W R D b 2 x 1 b W 5 z M S 5 7 T W 9 i a W x l I F B s Y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n l Q c m 9 k d W N 0 L 0 F 1 d G 9 S Z W 1 v d m V k Q 2 9 s d W 1 u c z E u e 1 l l Y X I t T W 9 u d G g s M H 0 m c X V v d D s s J n F 1 b 3 Q 7 U 2 V j d G l v b j E v Q n l Q c m 9 k d W N 0 L 0 F 1 d G 9 S Z W 1 v d m V k Q 2 9 s d W 1 u c z E u e 0 1 v b n R o L D F 9 J n F 1 b 3 Q 7 L C Z x d W 9 0 O 1 N l Y 3 R p b 2 4 x L 0 J 5 U H J v Z H V j d C 9 B d X R v U m V t b 3 Z l Z E N v b H V t b n M x L n t C c m 9 h Z G J h b m Q s M n 0 m c X V v d D s s J n F 1 b 3 Q 7 U 2 V j d G l v b j E v Q n l Q c m 9 k d W N 0 L 0 F 1 d G 9 S Z W 1 v d m V k Q 2 9 s d W 1 u c z E u e 1 N N U y B Q Y W N r L D N 9 J n F 1 b 3 Q 7 L C Z x d W 9 0 O 1 N l Y 3 R p b 2 4 x L 0 J 5 U H J v Z H V j d C 9 B d X R v U m V t b 3 Z l Z E N v b H V t b n M x L n t E Y X R h I F B h Y 2 s s N H 0 m c X V v d D s s J n F 1 b 3 Q 7 U 2 V j d G l v b j E v Q n l Q c m 9 k d W N 0 L 0 F 1 d G 9 S Z W 1 v d m V k Q 2 9 s d W 1 u c z E u e 0 1 v Y m l s Z S B Q b G F u L D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5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e V B y b 2 R 1 Y 3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l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H J v Z H V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H J v Z H V j d C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e V B y b 2 R 1 Y 3 Q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H J v Z H V j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l S Z W d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j g y N z g w N C 0 1 M T Q 5 L T R l M z E t Y j Y 5 Z S 0 y Z W Y 3 N z c 1 M 2 I 5 N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2 Z X J h b G w v Q X V 0 b 1 J l b W 9 2 Z W R D b 2 x 1 b W 5 z M S 5 7 W W V h c i 1 N b 2 5 0 a C w w f S Z x d W 9 0 O y w m c X V v d D t T Z W N 0 a W 9 u M S 9 P d m V y Y W x s L 0 F 1 d G 9 S Z W 1 v d m V k Q 2 9 s d W 1 u c z E u e 0 1 v b n R o L D F 9 J n F 1 b 3 Q 7 L C Z x d W 9 0 O 1 N l Y 3 R p b 2 4 x L 0 9 2 Z X J h b G w v Q X V 0 b 1 J l b W 9 2 Z W R D b 2 x 1 b W 5 z M S 5 7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m V y Y W x s L 0 F 1 d G 9 S Z W 1 v d m V k Q 2 9 s d W 1 u c z E u e 1 l l Y X I t T W 9 u d G g s M H 0 m c X V v d D s s J n F 1 b 3 Q 7 U 2 V j d G l v b j E v T 3 Z l c m F s b C 9 B d X R v U m V t b 3 Z l Z E N v b H V t b n M x L n t N b 2 5 0 a C w x f S Z x d W 9 0 O y w m c X V v d D t T Z W N 0 a W 9 u M S 9 P d m V y Y W x s L 0 F 1 d G 9 S Z W 1 v d m V k Q 2 9 s d W 1 u c z E u e 1 J l d m V u d W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U t M D Y t M T l U M T A 6 M T c 6 M D M u N D U 3 N T Q 4 N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5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m V n a W 9 u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m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l S Z W d p b 2 4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l S Z W d p b 2 4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m V n a W 9 u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e V B y b 2 R 1 Y 3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H J v Z H V j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l S Z W d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5 U m V n a W 9 u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i M T k x M 2 I 1 L T c 0 Z T k t N D I 1 O C 0 5 Z D k 5 L T U 4 Y 2 U w Y j B i O W Y z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m F s b C g z W W V h c i k v Q X V 0 b 1 J l b W 9 2 Z W R D b 2 x 1 b W 5 z M S 5 7 W W V h c i 1 N b 2 5 0 a C w w f S Z x d W 9 0 O y w m c X V v d D t T Z W N 0 a W 9 u M S 9 P d m V y Y W x s K D N Z Z W F y K S 9 B d X R v U m V t b 3 Z l Z E N v b H V t b n M x L n t N b 2 5 0 a C B J b m R l e C w x f S Z x d W 9 0 O y w m c X V v d D t T Z W N 0 a W 9 u M S 9 P d m V y Y W x s K D N Z Z W F y K S 9 B d X R v U m V t b 3 Z l Z E N v b H V t b n M x L n t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2 Z X J h b G w o M 1 l l Y X I p L 0 F 1 d G 9 S Z W 1 v d m V k Q 2 9 s d W 1 u c z E u e 1 l l Y X I t T W 9 u d G g s M H 0 m c X V v d D s s J n F 1 b 3 Q 7 U 2 V j d G l v b j E v T 3 Z l c m F s b C g z W W V h c i k v Q X V 0 b 1 J l b W 9 2 Z W R D b 2 x 1 b W 5 z M S 5 7 T W 9 u d G g g S W 5 k Z X g s M X 0 m c X V v d D s s J n F 1 b 3 Q 7 U 2 V j d G l v b j E v T 3 Z l c m F s b C g z W W V h c i k v Q X V 0 b 1 J l b W 9 2 Z W R D b 2 x 1 b W 5 z M S 5 7 U m V 2 Z W 5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1 N b 2 5 0 a C Z x d W 9 0 O y w m c X V v d D t N b 2 5 0 a C B J b m R l e C Z x d W 9 0 O y w m c X V v d D t S Z X Z l b n V l J n F 1 b 3 Q 7 X S I g L z 4 8 R W 5 0 c n k g V H l w Z T 0 i R m l s b E N v b H V t b l R 5 c G V z I i B W Y W x 1 Z T 0 i c 0 J n T U Y i I C 8 + P E V u d H J 5 I F R 5 c G U 9 I k Z p b G x M Y X N 0 V X B k Y X R l Z C I g V m F s d W U 9 I m Q y M D I 1 L T A 2 L T E 5 V D E w O j E 3 O j A 1 L j M 1 O D A w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U m V j b 3 Z l c n l U Y X J n Z X R T a G V l d C I g V m F s d W U 9 I n N L U D A 0 K D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9 2 Z X J h b G x f M 1 l l Y X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d m V y Y W x s K D N Z Z W F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J h b G w o M 1 l l Y X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g z W W V h c i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Y W x s K D N Z Z W F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m F s b C g z W W V h c i k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v B T b a q 2 T E S i o 9 h K w U Q G X Q A A A A A C A A A A A A A Q Z g A A A A E A A C A A A A A z F q q 5 A D b u t 8 s G P q 9 I m P x c m 1 4 B 3 A 4 D c c L D o f p S I M m a Q w A A A A A O g A A A A A I A A C A A A A A v C V y 8 X H r M M h y w H Z / 2 j A I h l o 1 M 0 + m 3 9 Z C X J c 0 a N R i F a l A A A A D 7 f 9 7 g m 7 p H Z U A U q K G Y S R s Q 5 9 j Z z 0 c Y O C w 4 5 I + y 8 p G t H 6 e x 1 K e D I e F 8 Y i T e T g M e w E X U G l F D Z Z N N X b 9 A 4 Y D L l u / G 9 Q 0 0 R y Z n H I h g G p T 6 j L 3 M D U A A A A C J K m G p p + T T G y 1 4 x 0 O I / m 3 3 C o G b a n 0 y 7 R g / r x i N O a 4 V g 5 6 H b + T 7 z c Y i v j y d P L H d a u W i P B 1 x / / n R 4 i n s D 4 N M G V x s < / D a t a M a s h u p > 
</file>

<file path=customXml/itemProps1.xml><?xml version="1.0" encoding="utf-8"?>
<ds:datastoreItem xmlns:ds="http://schemas.openxmlformats.org/officeDocument/2006/customXml" ds:itemID="{5F8313E4-F0E0-4739-BF59-6164B9476B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KP01</vt:lpstr>
      <vt:lpstr>KP02</vt:lpstr>
      <vt:lpstr>KP03</vt:lpstr>
      <vt:lpstr>MAPE</vt:lpstr>
      <vt:lpstr>KP04</vt:lpstr>
      <vt:lpstr>KP04(2)</vt:lpstr>
      <vt:lpstr>KP05</vt:lpstr>
      <vt:lpstr>KP06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Charm Myae Aung</dc:creator>
  <cp:lastModifiedBy>Htoo Wai Lwin</cp:lastModifiedBy>
  <dcterms:created xsi:type="dcterms:W3CDTF">2015-06-05T18:17:20Z</dcterms:created>
  <dcterms:modified xsi:type="dcterms:W3CDTF">2025-06-19T11:59:25Z</dcterms:modified>
</cp:coreProperties>
</file>