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ML\training\"/>
    </mc:Choice>
  </mc:AlternateContent>
  <bookViews>
    <workbookView xWindow="0" yWindow="0" windowWidth="20490" windowHeight="7485"/>
  </bookViews>
  <sheets>
    <sheet name="更新数据" sheetId="1" r:id="rId1"/>
    <sheet name="新闻" sheetId="3" r:id="rId2"/>
    <sheet name="内部分析" sheetId="4" r:id="rId3"/>
  </sheets>
  <definedNames>
    <definedName name="_xlnm._FilterDatabase" localSheetId="0" hidden="1">更新数据!$A$1:$P$41</definedName>
  </definedNames>
  <calcPr calcId="152511"/>
  <pivotCaches>
    <pivotCache cacheId="42" r:id="rId4"/>
  </pivotCaches>
</workbook>
</file>

<file path=xl/calcChain.xml><?xml version="1.0" encoding="utf-8"?>
<calcChain xmlns="http://schemas.openxmlformats.org/spreadsheetml/2006/main">
  <c r="G22" i="1" l="1"/>
  <c r="H15" i="1"/>
  <c r="H16" i="1"/>
  <c r="G13" i="1"/>
  <c r="G8" i="1"/>
  <c r="H8" i="1" s="1"/>
  <c r="F8" i="1"/>
  <c r="F20" i="1"/>
  <c r="G20" i="1" s="1"/>
  <c r="H20" i="1" s="1"/>
  <c r="F16" i="1"/>
  <c r="G16" i="1" s="1"/>
  <c r="F14" i="1"/>
  <c r="G14" i="1" s="1"/>
  <c r="H14" i="1" s="1"/>
  <c r="F37" i="1"/>
  <c r="G37" i="1" s="1"/>
  <c r="F13" i="1"/>
  <c r="F9" i="1"/>
  <c r="G9" i="1" s="1"/>
  <c r="F5" i="1"/>
  <c r="G5" i="1" s="1"/>
  <c r="H5" i="1" s="1"/>
  <c r="F39" i="1"/>
  <c r="G39" i="1" s="1"/>
  <c r="H39" i="1" s="1"/>
  <c r="F40" i="1"/>
  <c r="G40" i="1" s="1"/>
  <c r="H40" i="1" s="1"/>
  <c r="F36" i="1"/>
  <c r="G36" i="1" s="1"/>
  <c r="H36" i="1" s="1"/>
  <c r="F27" i="1"/>
  <c r="G27" i="1" s="1"/>
  <c r="H27" i="1" s="1"/>
  <c r="F24" i="1"/>
  <c r="G24" i="1" s="1"/>
  <c r="H24" i="1" s="1"/>
  <c r="F7" i="1"/>
  <c r="G7" i="1" s="1"/>
  <c r="H7" i="1" s="1"/>
  <c r="F4" i="1"/>
  <c r="G4" i="1" s="1"/>
  <c r="H4" i="1" s="1"/>
  <c r="F12" i="1"/>
  <c r="G12" i="1" s="1"/>
  <c r="H12" i="1" s="1"/>
  <c r="F3" i="1"/>
  <c r="G3" i="1" s="1"/>
  <c r="H3" i="1" s="1"/>
  <c r="F2" i="1"/>
  <c r="G2" i="1" s="1"/>
  <c r="H2" i="1" s="1"/>
  <c r="J5" i="1"/>
  <c r="J25" i="1"/>
  <c r="K25" i="1"/>
  <c r="L25" i="1"/>
  <c r="J29" i="1"/>
  <c r="L33" i="1"/>
  <c r="J37" i="1"/>
  <c r="H37" i="1" l="1"/>
  <c r="L37" i="1" s="1"/>
  <c r="K37" i="1"/>
  <c r="F41" i="1"/>
  <c r="G41" i="1" s="1"/>
  <c r="H41" i="1" s="1"/>
  <c r="F38" i="1"/>
  <c r="F33" i="1"/>
  <c r="G29" i="1"/>
  <c r="F21" i="1"/>
  <c r="F32" i="1"/>
  <c r="G32" i="1" s="1"/>
  <c r="H32" i="1" s="1"/>
  <c r="F28" i="1"/>
  <c r="G28" i="1" s="1"/>
  <c r="H28" i="1" s="1"/>
  <c r="F15" i="1"/>
  <c r="G15" i="1" s="1"/>
  <c r="F26" i="1"/>
  <c r="G26" i="1" s="1"/>
  <c r="H26" i="1" s="1"/>
  <c r="F11" i="1"/>
  <c r="G11" i="1" s="1"/>
  <c r="H11" i="1" s="1"/>
  <c r="F19" i="1"/>
  <c r="G19" i="1" s="1"/>
  <c r="H19" i="1" s="1"/>
  <c r="K5" i="1"/>
  <c r="F17" i="1" l="1"/>
  <c r="G17" i="1" s="1"/>
  <c r="G21" i="1"/>
  <c r="H21" i="1" s="1"/>
  <c r="L21" i="1" s="1"/>
  <c r="F22" i="1"/>
  <c r="H22" i="1" s="1"/>
  <c r="F10" i="1"/>
  <c r="G10" i="1" s="1"/>
  <c r="H10" i="1" s="1"/>
  <c r="F18" i="1"/>
  <c r="G18" i="1" s="1"/>
  <c r="H18" i="1" s="1"/>
  <c r="F6" i="1"/>
  <c r="G6" i="1" s="1"/>
  <c r="H6" i="1" s="1"/>
  <c r="J28" i="1"/>
  <c r="G38" i="1"/>
  <c r="J38" i="1"/>
  <c r="J2" i="1"/>
  <c r="L5" i="1"/>
  <c r="J9" i="1"/>
  <c r="H13" i="1"/>
  <c r="J13" i="1"/>
  <c r="J17" i="1"/>
  <c r="J24" i="1"/>
  <c r="J39" i="1"/>
  <c r="J12" i="1"/>
  <c r="K21" i="1"/>
  <c r="J3" i="1"/>
  <c r="J26" i="1"/>
  <c r="J32" i="1"/>
  <c r="H29" i="1"/>
  <c r="L29" i="1" s="1"/>
  <c r="K29" i="1"/>
  <c r="J40" i="1"/>
  <c r="J8" i="1"/>
  <c r="J4" i="1"/>
  <c r="J11" i="1"/>
  <c r="J27" i="1"/>
  <c r="J33" i="1"/>
  <c r="K33" i="1"/>
  <c r="J41" i="1"/>
  <c r="F23" i="1"/>
  <c r="G23" i="1" s="1"/>
  <c r="H23" i="1" s="1"/>
  <c r="F31" i="1"/>
  <c r="G31" i="1" s="1"/>
  <c r="H31" i="1" s="1"/>
  <c r="F34" i="1" l="1"/>
  <c r="J22" i="1"/>
  <c r="F30" i="1"/>
  <c r="G30" i="1" s="1"/>
  <c r="H30" i="1" s="1"/>
  <c r="J21" i="1"/>
  <c r="J15" i="1"/>
  <c r="L27" i="1"/>
  <c r="K27" i="1"/>
  <c r="L32" i="1"/>
  <c r="K32" i="1"/>
  <c r="L39" i="1"/>
  <c r="K39" i="1"/>
  <c r="H38" i="1"/>
  <c r="L38" i="1" s="1"/>
  <c r="K38" i="1"/>
  <c r="J19" i="1"/>
  <c r="L41" i="1"/>
  <c r="K41" i="1"/>
  <c r="L40" i="1"/>
  <c r="K40" i="1"/>
  <c r="L22" i="1"/>
  <c r="K22" i="1"/>
  <c r="H9" i="1"/>
  <c r="L9" i="1" s="1"/>
  <c r="K9" i="1"/>
  <c r="J36" i="1"/>
  <c r="J6" i="1"/>
  <c r="G34" i="1"/>
  <c r="J34" i="1"/>
  <c r="J30" i="1"/>
  <c r="J16" i="1"/>
  <c r="J7" i="1"/>
  <c r="L11" i="1"/>
  <c r="K11" i="1"/>
  <c r="L8" i="1"/>
  <c r="K8" i="1"/>
  <c r="L26" i="1"/>
  <c r="K26" i="1"/>
  <c r="L3" i="1"/>
  <c r="K3" i="1"/>
  <c r="L12" i="1"/>
  <c r="K12" i="1"/>
  <c r="L24" i="1"/>
  <c r="K24" i="1"/>
  <c r="L13" i="1"/>
  <c r="K13" i="1"/>
  <c r="J23" i="1"/>
  <c r="L4" i="1"/>
  <c r="K4" i="1"/>
  <c r="H17" i="1"/>
  <c r="L17" i="1" s="1"/>
  <c r="K17" i="1"/>
  <c r="J18" i="1"/>
  <c r="J14" i="1"/>
  <c r="J31" i="1"/>
  <c r="J10" i="1"/>
  <c r="J20" i="1"/>
  <c r="L2" i="1"/>
  <c r="K2" i="1"/>
  <c r="L28" i="1"/>
  <c r="K28" i="1"/>
  <c r="F35" i="1"/>
  <c r="G35" i="1" s="1"/>
  <c r="H35" i="1" s="1"/>
  <c r="L7" i="1" l="1"/>
  <c r="K7" i="1"/>
  <c r="L30" i="1"/>
  <c r="K30" i="1"/>
  <c r="L6" i="1"/>
  <c r="K6" i="1"/>
  <c r="L19" i="1"/>
  <c r="K19" i="1"/>
  <c r="J35" i="1"/>
  <c r="L10" i="1"/>
  <c r="K10" i="1"/>
  <c r="L23" i="1"/>
  <c r="K23" i="1"/>
  <c r="L14" i="1"/>
  <c r="K14" i="1"/>
  <c r="L20" i="1"/>
  <c r="K20" i="1"/>
  <c r="L31" i="1"/>
  <c r="K31" i="1"/>
  <c r="L18" i="1"/>
  <c r="K18" i="1"/>
  <c r="L16" i="1"/>
  <c r="K16" i="1"/>
  <c r="H34" i="1"/>
  <c r="L34" i="1" s="1"/>
  <c r="K34" i="1"/>
  <c r="L36" i="1"/>
  <c r="K36" i="1"/>
  <c r="L15" i="1"/>
  <c r="K15" i="1"/>
  <c r="L35" i="1" l="1"/>
  <c r="K35" i="1"/>
</calcChain>
</file>

<file path=xl/sharedStrings.xml><?xml version="1.0" encoding="utf-8"?>
<sst xmlns="http://schemas.openxmlformats.org/spreadsheetml/2006/main" count="301" uniqueCount="121">
  <si>
    <t>名称</t>
    <phoneticPr fontId="2" type="noConversion"/>
  </si>
  <si>
    <t>区域</t>
    <phoneticPr fontId="4" type="noConversion"/>
  </si>
  <si>
    <t>类型</t>
    <phoneticPr fontId="4" type="noConversion"/>
  </si>
  <si>
    <t>产品</t>
    <phoneticPr fontId="4" type="noConversion"/>
  </si>
  <si>
    <t>周期1</t>
    <phoneticPr fontId="4" type="noConversion"/>
  </si>
  <si>
    <t>周期2</t>
    <phoneticPr fontId="4" type="noConversion"/>
  </si>
  <si>
    <t>周期3</t>
    <phoneticPr fontId="4" type="noConversion"/>
  </si>
  <si>
    <t>周期4</t>
    <phoneticPr fontId="4" type="noConversion"/>
  </si>
  <si>
    <t>人民医院</t>
    <phoneticPr fontId="4" type="noConversion"/>
  </si>
  <si>
    <t>法拉市市区</t>
    <phoneticPr fontId="4" type="noConversion"/>
  </si>
  <si>
    <t>三级</t>
    <phoneticPr fontId="4" type="noConversion"/>
  </si>
  <si>
    <t>口服抗生素</t>
    <phoneticPr fontId="4" type="noConversion"/>
  </si>
  <si>
    <t>一代降糖药</t>
    <phoneticPr fontId="4" type="noConversion"/>
  </si>
  <si>
    <t>三代降糖药</t>
    <phoneticPr fontId="4" type="noConversion"/>
  </si>
  <si>
    <t>军区医院</t>
    <phoneticPr fontId="4" type="noConversion"/>
  </si>
  <si>
    <t>二级</t>
    <phoneticPr fontId="4" type="noConversion"/>
  </si>
  <si>
    <t>军区医院</t>
    <phoneticPr fontId="4" type="noConversion"/>
  </si>
  <si>
    <t>法拉市市区</t>
    <phoneticPr fontId="4" type="noConversion"/>
  </si>
  <si>
    <t>二级</t>
    <phoneticPr fontId="4" type="noConversion"/>
  </si>
  <si>
    <t>三代降糖药</t>
    <phoneticPr fontId="4" type="noConversion"/>
  </si>
  <si>
    <t>军区医院</t>
    <phoneticPr fontId="4" type="noConversion"/>
  </si>
  <si>
    <t>中日医院</t>
    <phoneticPr fontId="4" type="noConversion"/>
  </si>
  <si>
    <t>法拉市郊区</t>
    <phoneticPr fontId="4" type="noConversion"/>
  </si>
  <si>
    <t>三级</t>
    <phoneticPr fontId="4" type="noConversion"/>
  </si>
  <si>
    <t>口服抗生素</t>
    <phoneticPr fontId="4" type="noConversion"/>
  </si>
  <si>
    <t>一代降糖药</t>
    <phoneticPr fontId="4" type="noConversion"/>
  </si>
  <si>
    <t>铁路医院</t>
    <phoneticPr fontId="4" type="noConversion"/>
  </si>
  <si>
    <t>铁路医院</t>
    <phoneticPr fontId="4" type="noConversion"/>
  </si>
  <si>
    <t>法拉市市区</t>
    <phoneticPr fontId="4" type="noConversion"/>
  </si>
  <si>
    <t>二级</t>
    <phoneticPr fontId="4" type="noConversion"/>
  </si>
  <si>
    <t>三代降糖药</t>
    <phoneticPr fontId="4" type="noConversion"/>
  </si>
  <si>
    <t>口服抗生素</t>
    <phoneticPr fontId="4" type="noConversion"/>
  </si>
  <si>
    <t>一代降糖药</t>
    <phoneticPr fontId="4" type="noConversion"/>
  </si>
  <si>
    <t>第六医院</t>
    <phoneticPr fontId="4" type="noConversion"/>
  </si>
  <si>
    <t>法拉市郊区</t>
    <phoneticPr fontId="4" type="noConversion"/>
  </si>
  <si>
    <t>小营医院</t>
    <phoneticPr fontId="4" type="noConversion"/>
  </si>
  <si>
    <t>一级</t>
    <phoneticPr fontId="4" type="noConversion"/>
  </si>
  <si>
    <t>西河医院</t>
    <phoneticPr fontId="4" type="noConversion"/>
  </si>
  <si>
    <t>大学医院</t>
    <phoneticPr fontId="2" type="noConversion"/>
  </si>
  <si>
    <t>大学医院</t>
    <phoneticPr fontId="2" type="noConversion"/>
  </si>
  <si>
    <t>法拉市市区</t>
    <phoneticPr fontId="4" type="noConversion"/>
  </si>
  <si>
    <t>大学医院</t>
    <phoneticPr fontId="2" type="noConversion"/>
  </si>
  <si>
    <t>法拉市市区</t>
    <phoneticPr fontId="4" type="noConversion"/>
  </si>
  <si>
    <t>周期2</t>
  </si>
  <si>
    <t>周期2</t>
    <phoneticPr fontId="2" type="noConversion"/>
  </si>
  <si>
    <t>周期3</t>
  </si>
  <si>
    <t>周期4</t>
  </si>
  <si>
    <t>求和项:周期1</t>
  </si>
  <si>
    <t>行标签</t>
  </si>
  <si>
    <t>大学医院</t>
  </si>
  <si>
    <t>第六医院</t>
  </si>
  <si>
    <t>军区医院</t>
  </si>
  <si>
    <t>人民医院</t>
  </si>
  <si>
    <t>铁路医院</t>
  </si>
  <si>
    <t>西河医院</t>
  </si>
  <si>
    <t>小营医院</t>
  </si>
  <si>
    <t>中日医院</t>
  </si>
  <si>
    <t>总计</t>
  </si>
  <si>
    <t>求和项:周期2</t>
  </si>
  <si>
    <t>求和项:周期3</t>
  </si>
  <si>
    <t>求和项:周期4</t>
  </si>
  <si>
    <t>针对抗生素使用过快的问题，药剂科提出了抗生素处方权限管理的限制措施，导致抗生素处方下降</t>
  </si>
  <si>
    <t>针对抗生素使用过快的问题，药剂科提出了抗生素处方权限管理的限制措施，导致抗生素处方下降</t>
    <phoneticPr fontId="2" type="noConversion"/>
  </si>
  <si>
    <t>保险费用紧张，降糖药推荐病人药店自己购买</t>
    <phoneticPr fontId="2" type="noConversion"/>
  </si>
  <si>
    <t>保险费用紧张，口服抗生素受到限制，出现负增长</t>
    <phoneticPr fontId="2" type="noConversion"/>
  </si>
  <si>
    <t>·</t>
    <phoneticPr fontId="2" type="noConversion"/>
  </si>
  <si>
    <t>新的皮肤病用药进入医院开始销售，推动市场增长</t>
  </si>
  <si>
    <t>临床经验证明三代降糖药效果突出，医生逐步替代一代降糖药</t>
    <phoneticPr fontId="2" type="noConversion"/>
  </si>
  <si>
    <t>临床习惯使用一代降糖药，医生对三代不了解，不敢替换，病人支付能力低</t>
    <phoneticPr fontId="2" type="noConversion"/>
  </si>
  <si>
    <t>总潜力</t>
    <phoneticPr fontId="2" type="noConversion"/>
  </si>
  <si>
    <t>医院分级</t>
    <phoneticPr fontId="2" type="noConversion"/>
  </si>
  <si>
    <t>A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</si>
  <si>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</si>
  <si>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</si>
  <si>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</si>
  <si>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</t>
    <phoneticPr fontId="2" type="noConversion"/>
  </si>
  <si>
    <t>A</t>
    <phoneticPr fontId="2" type="noConversion"/>
  </si>
  <si>
    <t>B</t>
    <phoneticPr fontId="2" type="noConversion"/>
  </si>
  <si>
    <t>周期1</t>
    <phoneticPr fontId="2" type="noConversion"/>
  </si>
  <si>
    <t>玩家公司产品进入医院时间</t>
    <phoneticPr fontId="2" type="noConversion"/>
  </si>
  <si>
    <t>临床习惯使用一代降糖药，医生对三代降糖药不认可，不愿意使用，病人支付能力低也阻碍了三代的使用</t>
    <phoneticPr fontId="2" type="noConversion"/>
  </si>
  <si>
    <t>院内临床观察结果公布，证明三代降糖药效果突出，医生逐步替代一代降糖药</t>
    <phoneticPr fontId="2" type="noConversion"/>
  </si>
  <si>
    <t>建立全国皮肤研究中心，打造皮肤科研能力</t>
    <phoneticPr fontId="2" type="noConversion"/>
  </si>
  <si>
    <t>海港医院</t>
  </si>
  <si>
    <t>海港医院</t>
    <phoneticPr fontId="4" type="noConversion"/>
  </si>
  <si>
    <t>皮肤药</t>
    <phoneticPr fontId="2" type="noConversion"/>
  </si>
  <si>
    <t>皮肤药</t>
    <phoneticPr fontId="2" type="noConversion"/>
  </si>
  <si>
    <t>光华医院</t>
  </si>
  <si>
    <t>光华医院</t>
    <phoneticPr fontId="4" type="noConversion"/>
  </si>
  <si>
    <t>外科和呼吸科很强，抗生素使用量很大。</t>
    <phoneticPr fontId="2" type="noConversion"/>
  </si>
  <si>
    <t>内分泌科病人量大。降糖药使用较多。最近院内临床观察结果公布，证明三代降糖药效果突出，医生逐步替代一代降糖药</t>
    <phoneticPr fontId="2" type="noConversion"/>
  </si>
  <si>
    <t>皮肤科较小，没有专门的病房。</t>
    <phoneticPr fontId="2" type="noConversion"/>
  </si>
  <si>
    <t>事件1</t>
    <phoneticPr fontId="2" type="noConversion"/>
  </si>
  <si>
    <t>事件2</t>
  </si>
  <si>
    <t>事件3</t>
  </si>
  <si>
    <t>事件4</t>
  </si>
  <si>
    <t>周期1</t>
    <phoneticPr fontId="2" type="noConversion"/>
  </si>
  <si>
    <t>新的皮肤病用药进入医院开始销售，推动皮肤市场增长</t>
    <phoneticPr fontId="2" type="noConversion"/>
  </si>
  <si>
    <t>保险费用紧张，口服抗生素受到限制，市场出现明显负增长。降糖药推荐病人药店自己购买，院内市场下降。</t>
    <phoneticPr fontId="2" type="noConversion"/>
  </si>
  <si>
    <t>这是一家二级医院，300张病床。外科和内科都使用一些抗生素。皮肤科很小。内分泌临床习惯使用一代降糖药，医生对三代降糖药不认可，不愿意使用，病人支付能力低也阻碍了三代的使用.</t>
    <phoneticPr fontId="2" type="noConversion"/>
  </si>
  <si>
    <t>产品</t>
  </si>
  <si>
    <t>(全部)</t>
  </si>
  <si>
    <t>由于新扩建的外科病房投入使用，外科病人数量增长一倍</t>
    <phoneticPr fontId="2" type="noConversion"/>
  </si>
  <si>
    <t>由于新扩建的外科病房投入使用，外科病人数量增长一倍。新的皮肤病用药进入医院开始销售，推动皮肤市场增长</t>
    <phoneticPr fontId="2" type="noConversion"/>
  </si>
  <si>
    <t>新闻</t>
    <phoneticPr fontId="2" type="noConversion"/>
  </si>
  <si>
    <t>最近引进的国外进修的内分泌主任上任后，提倡三代降糖药的使用。</t>
    <phoneticPr fontId="2" type="noConversion"/>
  </si>
  <si>
    <t>新院长来到，医院硬件软件不断提高，病人量出现20%+明显增长</t>
    <phoneticPr fontId="2" type="noConversion"/>
  </si>
  <si>
    <t>这是一家三级医院。700张病床。建立全国皮肤研究中心，打造皮肤科研能力，是皮肤领域的最大医院。作为综合医院，抗生素和糖尿病产品也使用。</t>
    <phoneticPr fontId="2" type="noConversion"/>
  </si>
  <si>
    <t>这是一家二级医院。500张病床。最近从一家三级大医院调来一位新院长，医院硬件软件不断提高，病人量出现20%+明显增长.但整体上病人的支付能力不高。</t>
    <phoneticPr fontId="2" type="noConversion"/>
  </si>
  <si>
    <t>最近引进的国外工作的内分泌主任上任后，提倡三代降糖药的使用。</t>
    <phoneticPr fontId="2" type="noConversion"/>
  </si>
  <si>
    <t>新的皮肤病用药进入医院开始销售，推动市场增长</t>
    <phoneticPr fontId="2" type="noConversion"/>
  </si>
  <si>
    <t>这是一家二级医院，250张病床。外科和内科都使用一些抗生素。皮肤科很小。内分泌临床习惯使用一代降糖药，医生对三代降糖药不认可，不愿意使用，病人支付能力低也阻碍了三代的使用.</t>
    <phoneticPr fontId="2" type="noConversion"/>
  </si>
  <si>
    <t>这是一家二级医院，300张病床。外科病人多，外科医生习惯滥用抗生素。没有皮肤科。内分泌临床习惯使用一代降糖药。</t>
    <phoneticPr fontId="2" type="noConversion"/>
  </si>
  <si>
    <t>医院在糖尿病防治方面进行投资，吸引更多病人。但老病人多。一代降糖药更受到欢迎。</t>
    <phoneticPr fontId="2" type="noConversion"/>
  </si>
  <si>
    <t>这是一家一级医院，100张病床。没有皮肤科。但地处城市中心位置，病人较多。医院在糖尿病防治方面进行投资，吸引更多病人。但老病人多。一代降糖药更受到欢迎。</t>
    <phoneticPr fontId="2" type="noConversion"/>
  </si>
  <si>
    <t>院长着力打造皮肤科特色。医院的皮肤专家不断增加，知名度不断提升，更多皮肤病人来就医</t>
    <phoneticPr fontId="2" type="noConversion"/>
  </si>
  <si>
    <t>这是一家一级医院，100张病床。没有皮肤科。病人不多。</t>
    <phoneticPr fontId="2" type="noConversion"/>
  </si>
  <si>
    <t>医院硬件软件不断提高，病人量出现20%+明显增长</t>
    <phoneticPr fontId="2" type="noConversion"/>
  </si>
  <si>
    <t>这是一家一级医院，100张病床。新院长到来后，医院硬件软件不断提高，病人量出现20%+明显增长。着力打造皮肤科特色。医院的皮肤专家不断增加，知名度不断提升，更多皮肤病人来就医。</t>
    <phoneticPr fontId="2" type="noConversion"/>
  </si>
  <si>
    <t>这是一家三级医院。1000张病床。外科和呼吸科很强，抗生素使用量很大。内分泌科病人量大。降糖药使用较多。最近院内临床观察结果公布，证明三代降糖药效果突出，医生逐步替代一代降糖药。</t>
    <phoneticPr fontId="2" type="noConversion"/>
  </si>
  <si>
    <t>这是一家三级医院。1200张病床。外科和呼吸科很强，抗生素使用量很大。内分泌科病人量大。降糖药使用较多。最近院内临床观察结果公布，证明三代降糖药效果突出，医生逐步替代一代降糖药。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</si>
</sst>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_);[Red]\(0\)"/>
    <numFmt numFmtId="178" formatCode="_ * #,##0_ ;_ * \-#,##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9" fontId="0" fillId="0" borderId="0" xfId="2" applyFont="1">
      <alignment vertical="center"/>
    </xf>
    <xf numFmtId="176" fontId="3" fillId="0" borderId="2" xfId="1" applyNumberFormat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8" fontId="0" fillId="0" borderId="0" xfId="1" applyNumberFormat="1" applyFont="1" applyFill="1">
      <alignment vertical="center"/>
    </xf>
    <xf numFmtId="178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178" fontId="5" fillId="2" borderId="1" xfId="1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176" fontId="3" fillId="0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2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9" fontId="0" fillId="2" borderId="1" xfId="2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NG" refreshedDate="43004.474981481479" createdVersion="5" refreshedVersion="5" minRefreshableVersion="3" recordCount="40">
  <cacheSource type="worksheet">
    <worksheetSource ref="A1:L41" sheet="更新数据"/>
  </cacheSource>
  <cacheFields count="12">
    <cacheField name="名称" numFmtId="0">
      <sharedItems count="12">
        <s v="人民医院"/>
        <s v="军区医院"/>
        <s v="中日医院"/>
        <s v="铁路医院"/>
        <s v="海港医院"/>
        <s v="第六医院"/>
        <s v="小营医院"/>
        <s v="光华医院"/>
        <s v="西河医院"/>
        <s v="大学医院"/>
        <s v="第四医院" u="1"/>
        <s v="第十医院" u="1"/>
      </sharedItems>
    </cacheField>
    <cacheField name="区域" numFmtId="0">
      <sharedItems/>
    </cacheField>
    <cacheField name="类型" numFmtId="0">
      <sharedItems/>
    </cacheField>
    <cacheField name="产品" numFmtId="0">
      <sharedItems count="4">
        <s v="口服抗生素"/>
        <s v="一代降糖药"/>
        <s v="三代降糖药"/>
        <s v="皮肤药"/>
      </sharedItems>
    </cacheField>
    <cacheField name="周期1" numFmtId="178">
      <sharedItems containsString="0" containsBlank="1" containsNumber="1" containsInteger="1" minValue="40000" maxValue="12000000"/>
    </cacheField>
    <cacheField name="周期2" numFmtId="178">
      <sharedItems containsString="0" containsBlank="1" containsNumber="1" minValue="0" maxValue="10800000"/>
    </cacheField>
    <cacheField name="周期3" numFmtId="178">
      <sharedItems containsString="0" containsBlank="1" containsNumber="1" minValue="0" maxValue="11520000"/>
    </cacheField>
    <cacheField name="周期4" numFmtId="178">
      <sharedItems containsString="0" containsBlank="1" containsNumber="1" minValue="0" maxValue="12672000.000000002"/>
    </cacheField>
    <cacheField name="玩家公司产品进入医院时间" numFmtId="176">
      <sharedItems containsString="0" containsBlank="1" containsNumber="1" containsInteger="1" minValue="1" maxValue="3"/>
    </cacheField>
    <cacheField name="周期22" numFmtId="9">
      <sharedItems containsMixedTypes="1" containsNumber="1" minValue="-0.19999999999999996" maxValue="0.60000000000000009"/>
    </cacheField>
    <cacheField name="周期32" numFmtId="9">
      <sharedItems containsMixedTypes="1" containsNumber="1" minValue="-0.4" maxValue="0.5"/>
    </cacheField>
    <cacheField name="周期42" numFmtId="9">
      <sharedItems containsMixedTypes="1" containsNumber="1" minValue="-0.19999999999999996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法拉市市区"/>
    <s v="三级"/>
    <x v="0"/>
    <n v="10000000"/>
    <n v="10000000"/>
    <n v="8000000"/>
    <n v="6400000"/>
    <n v="1"/>
    <n v="0"/>
    <n v="-0.19999999999999996"/>
    <n v="-0.19999999999999996"/>
  </r>
  <r>
    <x v="0"/>
    <s v="法拉市市区"/>
    <s v="三级"/>
    <x v="1"/>
    <n v="2000000"/>
    <n v="1600000"/>
    <n v="960000"/>
    <n v="768000"/>
    <n v="1"/>
    <n v="-0.19999999999999996"/>
    <n v="-0.4"/>
    <n v="-0.19999999999999996"/>
  </r>
  <r>
    <x v="0"/>
    <s v="法拉市市区"/>
    <s v="三级"/>
    <x v="2"/>
    <n v="1900000"/>
    <n v="2470000"/>
    <n v="2223000"/>
    <n v="2000700"/>
    <n v="1"/>
    <n v="0.30000000000000004"/>
    <n v="-9.9999999999999978E-2"/>
    <n v="-9.9999999999999978E-2"/>
  </r>
  <r>
    <x v="0"/>
    <s v="法拉市市区"/>
    <s v="三级"/>
    <x v="3"/>
    <n v="200000"/>
    <n v="210000"/>
    <n v="315000"/>
    <n v="409500"/>
    <n v="2"/>
    <n v="5.0000000000000044E-2"/>
    <n v="0.5"/>
    <n v="0.30000000000000004"/>
  </r>
  <r>
    <x v="1"/>
    <s v="法拉市市区"/>
    <s v="二级"/>
    <x v="0"/>
    <n v="3000000"/>
    <n v="3150000"/>
    <n v="3307500"/>
    <n v="3472875"/>
    <n v="1"/>
    <n v="5.0000000000000044E-2"/>
    <n v="5.0000000000000044E-2"/>
    <n v="5.0000000000000044E-2"/>
  </r>
  <r>
    <x v="1"/>
    <s v="法拉市市区"/>
    <s v="二级"/>
    <x v="1"/>
    <n v="1000000"/>
    <n v="1100000"/>
    <n v="1210000"/>
    <n v="1331000"/>
    <n v="1"/>
    <n v="0.10000000000000009"/>
    <n v="0.10000000000000009"/>
    <n v="0.10000000000000009"/>
  </r>
  <r>
    <x v="1"/>
    <s v="法拉市市区"/>
    <s v="二级"/>
    <x v="2"/>
    <n v="300000"/>
    <n v="306000"/>
    <n v="312120"/>
    <n v="318362.40000000002"/>
    <n v="1"/>
    <n v="2.0000000000000018E-2"/>
    <n v="2.0000000000000018E-2"/>
    <n v="2.0000000000000018E-2"/>
  </r>
  <r>
    <x v="1"/>
    <s v="法拉市市区"/>
    <s v="二级"/>
    <x v="3"/>
    <n v="100000"/>
    <n v="105000"/>
    <n v="157500"/>
    <n v="204750"/>
    <n v="2"/>
    <n v="5.0000000000000044E-2"/>
    <n v="0.5"/>
    <n v="0.30000000000000004"/>
  </r>
  <r>
    <x v="2"/>
    <s v="法拉市郊区"/>
    <s v="三级"/>
    <x v="0"/>
    <n v="6000000"/>
    <n v="9600000"/>
    <n v="11520000"/>
    <n v="12672000.000000002"/>
    <n v="1"/>
    <n v="0.60000000000000009"/>
    <n v="0.19999999999999996"/>
    <n v="0.10000000000000009"/>
  </r>
  <r>
    <x v="2"/>
    <s v="法拉市郊区"/>
    <s v="三级"/>
    <x v="1"/>
    <n v="1200000"/>
    <n v="1080000"/>
    <n v="972000"/>
    <n v="874800"/>
    <n v="1"/>
    <n v="-9.9999999999999978E-2"/>
    <n v="-9.9999999999999978E-2"/>
    <n v="-9.9999999999999978E-2"/>
  </r>
  <r>
    <x v="2"/>
    <s v="法拉市郊区"/>
    <s v="三级"/>
    <x v="2"/>
    <n v="300000"/>
    <n v="450000"/>
    <n v="675000"/>
    <n v="1012500"/>
    <n v="1"/>
    <n v="0.5"/>
    <n v="0.5"/>
    <n v="0.5"/>
  </r>
  <r>
    <x v="2"/>
    <s v="法拉市郊区"/>
    <s v="三级"/>
    <x v="3"/>
    <n v="1000000"/>
    <n v="1200000"/>
    <n v="1560000"/>
    <n v="2028000"/>
    <n v="2"/>
    <n v="0.19999999999999996"/>
    <n v="0.30000000000000004"/>
    <n v="0.30000000000000004"/>
  </r>
  <r>
    <x v="3"/>
    <s v="法拉市市区"/>
    <s v="二级"/>
    <x v="0"/>
    <n v="5000000"/>
    <n v="6000000"/>
    <n v="7200000"/>
    <n v="8640000"/>
    <n v="1"/>
    <n v="0.19999999999999996"/>
    <n v="0.19999999999999996"/>
    <n v="0.19999999999999996"/>
  </r>
  <r>
    <x v="3"/>
    <s v="法拉市市区"/>
    <s v="二级"/>
    <x v="1"/>
    <n v="1200000"/>
    <n v="1320000"/>
    <n v="1452000.0000000002"/>
    <n v="1452000.0000000002"/>
    <n v="1"/>
    <n v="0.10000000000000009"/>
    <n v="0.10000000000000009"/>
    <n v="0"/>
  </r>
  <r>
    <x v="3"/>
    <s v="法拉市市区"/>
    <s v="二级"/>
    <x v="2"/>
    <n v="600000"/>
    <n v="660000"/>
    <n v="726000.00000000012"/>
    <n v="1089000.0000000002"/>
    <n v="1"/>
    <n v="0.10000000000000009"/>
    <n v="0.10000000000000009"/>
    <n v="0.5"/>
  </r>
  <r>
    <x v="3"/>
    <s v="法拉市市区"/>
    <s v="二级"/>
    <x v="3"/>
    <n v="120000"/>
    <n v="132000"/>
    <n v="198000"/>
    <n v="257400"/>
    <n v="3"/>
    <n v="0.10000000000000009"/>
    <n v="0.5"/>
    <n v="0.30000000000000004"/>
  </r>
  <r>
    <x v="4"/>
    <s v="法拉市市区"/>
    <s v="二级"/>
    <x v="0"/>
    <n v="1800000"/>
    <n v="1980000.0000000002"/>
    <n v="2178000.0000000005"/>
    <n v="2395800.0000000009"/>
    <n v="1"/>
    <n v="0.10000000000000009"/>
    <n v="0.10000000000000009"/>
    <n v="0.10000000000000009"/>
  </r>
  <r>
    <x v="4"/>
    <s v="法拉市市区"/>
    <s v="二级"/>
    <x v="1"/>
    <n v="600000"/>
    <n v="660000"/>
    <n v="726000.00000000012"/>
    <n v="798600.00000000023"/>
    <n v="1"/>
    <n v="0.10000000000000009"/>
    <n v="0.10000000000000009"/>
    <n v="0.10000000000000009"/>
  </r>
  <r>
    <x v="4"/>
    <s v="法拉市市区"/>
    <s v="二级"/>
    <x v="2"/>
    <n v="200000"/>
    <n v="220000.00000000003"/>
    <n v="242000.00000000006"/>
    <n v="266200.00000000006"/>
    <n v="1"/>
    <n v="0.10000000000000009"/>
    <n v="0.10000000000000009"/>
    <n v="9.9999999999999867E-2"/>
  </r>
  <r>
    <x v="4"/>
    <s v="法拉市市区"/>
    <s v="二级"/>
    <x v="3"/>
    <n v="60000"/>
    <n v="66000"/>
    <n v="99000"/>
    <n v="128700"/>
    <n v="3"/>
    <n v="0.10000000000000009"/>
    <n v="0.5"/>
    <n v="0.30000000000000004"/>
  </r>
  <r>
    <x v="5"/>
    <s v="法拉市郊区"/>
    <s v="二级"/>
    <x v="0"/>
    <n v="3600000"/>
    <n v="3960000.0000000005"/>
    <n v="2376000"/>
    <n v="2138400"/>
    <n v="1"/>
    <n v="0.10000000000000009"/>
    <n v="-0.4"/>
    <n v="-9.9999999999999978E-2"/>
  </r>
  <r>
    <x v="5"/>
    <s v="法拉市郊区"/>
    <s v="二级"/>
    <x v="1"/>
    <n v="720000"/>
    <n v="792000.00000000012"/>
    <n v="871200.00000000023"/>
    <n v="958320.00000000035"/>
    <n v="1"/>
    <n v="0.10000000000000009"/>
    <n v="0.10000000000000009"/>
    <n v="0.10000000000000009"/>
  </r>
  <r>
    <x v="5"/>
    <s v="法拉市郊区"/>
    <s v="二级"/>
    <x v="2"/>
    <n v="250000"/>
    <n v="300000"/>
    <n v="360000"/>
    <n v="432000"/>
    <n v="1"/>
    <n v="0.19999999999999996"/>
    <n v="0.19999999999999996"/>
    <n v="0.19999999999999996"/>
  </r>
  <r>
    <x v="5"/>
    <s v="法拉市郊区"/>
    <s v="二级"/>
    <x v="3"/>
    <m/>
    <m/>
    <m/>
    <m/>
    <m/>
    <e v="#DIV/0!"/>
    <e v="#DIV/0!"/>
    <e v="#DIV/0!"/>
  </r>
  <r>
    <x v="6"/>
    <s v="法拉市市区"/>
    <s v="一级"/>
    <x v="0"/>
    <n v="3000000"/>
    <n v="3300000.0000000005"/>
    <n v="3630000.0000000009"/>
    <n v="3993000.0000000014"/>
    <n v="1"/>
    <n v="0.10000000000000009"/>
    <n v="0.10000000000000009"/>
    <n v="0.10000000000000009"/>
  </r>
  <r>
    <x v="6"/>
    <s v="法拉市市区"/>
    <s v="一级"/>
    <x v="1"/>
    <n v="1000000"/>
    <n v="1400000"/>
    <n v="1820000"/>
    <n v="2366000"/>
    <n v="1"/>
    <n v="0.39999999999999991"/>
    <n v="0.30000000000000004"/>
    <n v="0.30000000000000004"/>
  </r>
  <r>
    <x v="6"/>
    <s v="法拉市市区"/>
    <s v="一级"/>
    <x v="2"/>
    <n v="180000"/>
    <n v="216000"/>
    <n v="259200"/>
    <n v="311040"/>
    <n v="1"/>
    <n v="0.19999999999999996"/>
    <n v="0.19999999999999996"/>
    <n v="0.19999999999999996"/>
  </r>
  <r>
    <x v="6"/>
    <s v="法拉市市区"/>
    <s v="一级"/>
    <x v="3"/>
    <m/>
    <m/>
    <n v="0"/>
    <n v="0"/>
    <m/>
    <e v="#DIV/0!"/>
    <e v="#DIV/0!"/>
    <e v="#DIV/0!"/>
  </r>
  <r>
    <x v="7"/>
    <s v="法拉市市区"/>
    <s v="一级"/>
    <x v="0"/>
    <n v="1080000"/>
    <n v="1188000"/>
    <n v="1306800"/>
    <n v="1437480"/>
    <n v="1"/>
    <n v="0.10000000000000009"/>
    <n v="0.10000000000000009"/>
    <n v="0.10000000000000009"/>
  </r>
  <r>
    <x v="7"/>
    <s v="法拉市市区"/>
    <s v="一级"/>
    <x v="1"/>
    <n v="360000"/>
    <n v="396000.00000000006"/>
    <n v="435600.00000000012"/>
    <n v="479160.00000000017"/>
    <n v="1"/>
    <n v="0.10000000000000009"/>
    <n v="0.10000000000000009"/>
    <n v="0.10000000000000009"/>
  </r>
  <r>
    <x v="7"/>
    <s v="法拉市市区"/>
    <s v="一级"/>
    <x v="2"/>
    <n v="40000"/>
    <n v="42000"/>
    <n v="44100"/>
    <n v="46305"/>
    <n v="1"/>
    <n v="5.0000000000000044E-2"/>
    <n v="5.0000000000000044E-2"/>
    <n v="5.0000000000000044E-2"/>
  </r>
  <r>
    <x v="7"/>
    <s v="法拉市市区"/>
    <s v="一级"/>
    <x v="3"/>
    <m/>
    <n v="0"/>
    <m/>
    <m/>
    <m/>
    <e v="#DIV/0!"/>
    <e v="#DIV/0!"/>
    <e v="#DIV/0!"/>
  </r>
  <r>
    <x v="8"/>
    <s v="法拉市郊区"/>
    <s v="一级"/>
    <x v="0"/>
    <n v="720000"/>
    <n v="936000"/>
    <n v="1216800"/>
    <n v="1581840"/>
    <n v="1"/>
    <n v="0.30000000000000004"/>
    <n v="0.30000000000000004"/>
    <n v="0.30000000000000004"/>
  </r>
  <r>
    <x v="8"/>
    <s v="法拉市郊区"/>
    <s v="一级"/>
    <x v="1"/>
    <n v="432000"/>
    <n v="432000"/>
    <n v="432000"/>
    <n v="432000"/>
    <n v="1"/>
    <n v="0"/>
    <n v="0"/>
    <n v="0"/>
  </r>
  <r>
    <x v="8"/>
    <s v="法拉市郊区"/>
    <s v="一级"/>
    <x v="2"/>
    <n v="100000"/>
    <n v="100000"/>
    <n v="100000"/>
    <n v="100000"/>
    <n v="1"/>
    <n v="0"/>
    <n v="0"/>
    <n v="0"/>
  </r>
  <r>
    <x v="8"/>
    <s v="法拉市郊区"/>
    <s v="一级"/>
    <x v="3"/>
    <n v="290000"/>
    <n v="435000"/>
    <n v="565500"/>
    <n v="735150"/>
    <n v="2"/>
    <n v="0.5"/>
    <n v="0.30000000000000004"/>
    <n v="0.30000000000000004"/>
  </r>
  <r>
    <x v="9"/>
    <s v="法拉市市区"/>
    <s v="三级"/>
    <x v="0"/>
    <n v="12000000"/>
    <n v="10800000"/>
    <n v="9720000"/>
    <n v="8748000"/>
    <n v="1"/>
    <n v="-9.9999999999999978E-2"/>
    <n v="-9.9999999999999978E-2"/>
    <n v="-9.9999999999999978E-2"/>
  </r>
  <r>
    <x v="9"/>
    <s v="法拉市市区"/>
    <s v="三级"/>
    <x v="1"/>
    <n v="1300000"/>
    <n v="1170000"/>
    <n v="1053000"/>
    <n v="947700"/>
    <n v="1"/>
    <n v="-9.9999999999999978E-2"/>
    <n v="-9.9999999999999978E-2"/>
    <n v="-9.9999999999999978E-2"/>
  </r>
  <r>
    <x v="9"/>
    <s v="法拉市市区"/>
    <s v="三级"/>
    <x v="2"/>
    <n v="1000000"/>
    <n v="1400000"/>
    <n v="1959999.9999999998"/>
    <n v="2743999.9999999995"/>
    <n v="1"/>
    <n v="0.39999999999999991"/>
    <n v="0.39999999999999991"/>
    <n v="0.39999999999999991"/>
  </r>
  <r>
    <x v="9"/>
    <s v="法拉市市区"/>
    <s v="三级"/>
    <x v="3"/>
    <n v="300000"/>
    <n v="330000"/>
    <n v="495000"/>
    <n v="643500"/>
    <n v="3"/>
    <n v="0.10000000000000009"/>
    <n v="0.5"/>
    <n v="0.30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14" firstHeaderRow="0" firstDataRow="1" firstDataCol="1" rowPageCount="1" colPageCount="1"/>
  <pivotFields count="12">
    <pivotField axis="axisRow" showAll="0" sortType="descending">
      <items count="13">
        <item x="9"/>
        <item x="5"/>
        <item m="1" x="11"/>
        <item m="1" x="10"/>
        <item x="1"/>
        <item x="0"/>
        <item x="3"/>
        <item x="8"/>
        <item x="6"/>
        <item x="2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 defaultSubtotal="0"/>
    <pivotField showAll="0"/>
    <pivotField showAll="0"/>
    <pivotField showAll="0"/>
  </pivotFields>
  <rowFields count="1">
    <field x="0"/>
  </rowFields>
  <rowItems count="11">
    <i>
      <x/>
    </i>
    <i>
      <x v="5"/>
    </i>
    <i>
      <x v="9"/>
    </i>
    <i>
      <x v="6"/>
    </i>
    <i>
      <x v="1"/>
    </i>
    <i>
      <x v="4"/>
    </i>
    <i>
      <x v="8"/>
    </i>
    <i>
      <x v="10"/>
    </i>
    <i>
      <x v="7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求和项:周期1" fld="4" showDataAs="percentOfTotal" baseField="0" baseItem="0" numFmtId="10"/>
    <dataField name="求和项:周期2" fld="5" showDataAs="percentOfTotal" baseField="0" baseItem="0" numFmtId="10"/>
    <dataField name="求和项:周期3" fld="6" showDataAs="percentOfTotal" baseField="0" baseItem="0" numFmtId="10"/>
    <dataField name="求和项:周期4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80" zoomScaleNormal="80" workbookViewId="0">
      <selection activeCell="AD13" sqref="AD13"/>
    </sheetView>
  </sheetViews>
  <sheetFormatPr defaultRowHeight="13.5" x14ac:dyDescent="0.15"/>
  <cols>
    <col min="1" max="1" width="10.25" customWidth="1"/>
    <col min="2" max="2" width="21.875" customWidth="1"/>
    <col min="3" max="3" width="7.75" customWidth="1"/>
    <col min="4" max="4" width="15.125" customWidth="1"/>
    <col min="5" max="5" width="21.875" style="9" customWidth="1"/>
    <col min="6" max="7" width="25.625" style="9" customWidth="1"/>
    <col min="8" max="8" width="15.75" style="9" bestFit="1" customWidth="1"/>
    <col min="9" max="9" width="30.75" style="1" bestFit="1" customWidth="1"/>
    <col min="10" max="12" width="11.75" hidden="1" customWidth="1"/>
    <col min="13" max="13" width="11.75" style="19" hidden="1" customWidth="1"/>
    <col min="14" max="16" width="41" style="19" hidden="1" customWidth="1"/>
    <col min="17" max="18" width="21.125" customWidth="1"/>
  </cols>
  <sheetData>
    <row r="1" spans="1:16" ht="14.25" x14ac:dyDescent="0.1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6" t="s">
        <v>79</v>
      </c>
      <c r="J1" s="5" t="s">
        <v>44</v>
      </c>
      <c r="K1" s="5" t="s">
        <v>45</v>
      </c>
      <c r="L1" s="5" t="s">
        <v>46</v>
      </c>
      <c r="M1" s="18" t="s">
        <v>92</v>
      </c>
      <c r="N1" s="18" t="s">
        <v>93</v>
      </c>
      <c r="O1" s="18" t="s">
        <v>94</v>
      </c>
      <c r="P1" s="18" t="s">
        <v>95</v>
      </c>
    </row>
    <row r="2" spans="1:16" ht="27" x14ac:dyDescent="0.15">
      <c r="A2" s="15" t="s">
        <v>8</v>
      </c>
      <c r="B2" s="15" t="s">
        <v>9</v>
      </c>
      <c r="C2" s="15" t="s">
        <v>10</v>
      </c>
      <c r="D2" s="15" t="s">
        <v>11</v>
      </c>
      <c r="E2" s="16">
        <v>10000000</v>
      </c>
      <c r="F2" s="16">
        <f>E2*1</f>
        <v>10000000</v>
      </c>
      <c r="G2" s="16">
        <f>F2*0.8</f>
        <v>8000000</v>
      </c>
      <c r="H2" s="16">
        <f>G2*0.8</f>
        <v>6400000</v>
      </c>
      <c r="I2" s="7">
        <v>1</v>
      </c>
      <c r="J2" s="4">
        <f>F2/E2-1</f>
        <v>0</v>
      </c>
      <c r="K2" s="4">
        <f>G2/F2-1</f>
        <v>-0.19999999999999996</v>
      </c>
      <c r="L2" s="4">
        <f>H2/G2-1</f>
        <v>-0.19999999999999996</v>
      </c>
      <c r="M2" s="19" t="s">
        <v>89</v>
      </c>
      <c r="O2" s="20" t="s">
        <v>64</v>
      </c>
    </row>
    <row r="3" spans="1:16" ht="14.25" customHeight="1" x14ac:dyDescent="0.15">
      <c r="A3" s="15" t="s">
        <v>8</v>
      </c>
      <c r="B3" s="15" t="s">
        <v>9</v>
      </c>
      <c r="C3" s="15" t="s">
        <v>10</v>
      </c>
      <c r="D3" s="15" t="s">
        <v>12</v>
      </c>
      <c r="E3" s="16">
        <v>2000000</v>
      </c>
      <c r="F3" s="16">
        <f>E3*0.8</f>
        <v>1600000</v>
      </c>
      <c r="G3" s="16">
        <f>F3*0.6</f>
        <v>960000</v>
      </c>
      <c r="H3" s="16">
        <f>G3*0.8</f>
        <v>768000</v>
      </c>
      <c r="I3" s="7">
        <v>1</v>
      </c>
      <c r="J3" s="4">
        <f t="shared" ref="J3:J41" si="0">F3/E3-1</f>
        <v>-0.19999999999999996</v>
      </c>
      <c r="K3" s="4">
        <f t="shared" ref="K3:K41" si="1">G3/F3-1</f>
        <v>-0.4</v>
      </c>
      <c r="L3" s="4">
        <f t="shared" ref="L3:L41" si="2">H3/G3-1</f>
        <v>-0.19999999999999996</v>
      </c>
      <c r="M3" s="21" t="s">
        <v>90</v>
      </c>
      <c r="O3" s="20" t="s">
        <v>63</v>
      </c>
    </row>
    <row r="4" spans="1:16" ht="35.25" customHeight="1" x14ac:dyDescent="0.15">
      <c r="A4" s="15" t="s">
        <v>8</v>
      </c>
      <c r="B4" s="15" t="s">
        <v>9</v>
      </c>
      <c r="C4" s="15" t="s">
        <v>10</v>
      </c>
      <c r="D4" s="15" t="s">
        <v>13</v>
      </c>
      <c r="E4" s="16">
        <v>1900000</v>
      </c>
      <c r="F4" s="16">
        <f>E4*1.3</f>
        <v>2470000</v>
      </c>
      <c r="G4" s="16">
        <f>F4*0.9</f>
        <v>2223000</v>
      </c>
      <c r="H4" s="16">
        <f>G4*0.9</f>
        <v>2000700</v>
      </c>
      <c r="I4" s="7">
        <v>1</v>
      </c>
      <c r="J4" s="4">
        <f t="shared" si="0"/>
        <v>0.30000000000000004</v>
      </c>
      <c r="K4" s="4">
        <f t="shared" si="1"/>
        <v>-9.9999999999999978E-2</v>
      </c>
      <c r="L4" s="4">
        <f t="shared" si="2"/>
        <v>-9.9999999999999978E-2</v>
      </c>
      <c r="M4" s="21"/>
      <c r="O4" s="20" t="s">
        <v>63</v>
      </c>
    </row>
    <row r="5" spans="1:16" ht="27" x14ac:dyDescent="0.15">
      <c r="A5" s="15" t="s">
        <v>8</v>
      </c>
      <c r="B5" s="15" t="s">
        <v>9</v>
      </c>
      <c r="C5" s="15" t="s">
        <v>10</v>
      </c>
      <c r="D5" s="17" t="s">
        <v>85</v>
      </c>
      <c r="E5" s="16">
        <v>200000</v>
      </c>
      <c r="F5" s="16">
        <f>E5*1.05</f>
        <v>210000</v>
      </c>
      <c r="G5" s="16">
        <f>F5*1.5</f>
        <v>315000</v>
      </c>
      <c r="H5" s="16">
        <f>G5*1.3</f>
        <v>409500</v>
      </c>
      <c r="I5" s="7">
        <v>2</v>
      </c>
      <c r="J5" s="4">
        <f t="shared" si="0"/>
        <v>5.0000000000000044E-2</v>
      </c>
      <c r="K5" s="4">
        <f t="shared" si="1"/>
        <v>0.5</v>
      </c>
      <c r="L5" s="4">
        <f t="shared" si="2"/>
        <v>0.30000000000000004</v>
      </c>
      <c r="M5" s="19" t="s">
        <v>91</v>
      </c>
      <c r="N5" s="19" t="s">
        <v>66</v>
      </c>
      <c r="O5" s="20"/>
    </row>
    <row r="6" spans="1:16" ht="14.25" x14ac:dyDescent="0.15">
      <c r="A6" s="15" t="s">
        <v>14</v>
      </c>
      <c r="B6" s="15" t="s">
        <v>9</v>
      </c>
      <c r="C6" s="15" t="s">
        <v>15</v>
      </c>
      <c r="D6" s="15" t="s">
        <v>11</v>
      </c>
      <c r="E6" s="16">
        <v>3000000</v>
      </c>
      <c r="F6" s="16">
        <f>E6*1.05</f>
        <v>3150000</v>
      </c>
      <c r="G6" s="16">
        <f t="shared" ref="G6:H6" si="3">F6*1.05</f>
        <v>3307500</v>
      </c>
      <c r="H6" s="16">
        <f t="shared" si="3"/>
        <v>3472875</v>
      </c>
      <c r="I6" s="7">
        <v>1</v>
      </c>
      <c r="J6" s="4">
        <f t="shared" si="0"/>
        <v>5.0000000000000044E-2</v>
      </c>
      <c r="K6" s="4">
        <f t="shared" si="1"/>
        <v>5.0000000000000044E-2</v>
      </c>
      <c r="L6" s="4">
        <f t="shared" si="2"/>
        <v>5.0000000000000044E-2</v>
      </c>
    </row>
    <row r="7" spans="1:16" ht="14.25" x14ac:dyDescent="0.15">
      <c r="A7" s="15" t="s">
        <v>14</v>
      </c>
      <c r="B7" s="15" t="s">
        <v>9</v>
      </c>
      <c r="C7" s="15" t="s">
        <v>15</v>
      </c>
      <c r="D7" s="15" t="s">
        <v>12</v>
      </c>
      <c r="E7" s="16">
        <v>1000000</v>
      </c>
      <c r="F7" s="16">
        <f>E7*1.1</f>
        <v>1100000</v>
      </c>
      <c r="G7" s="16">
        <f t="shared" ref="G7:H7" si="4">F7*1.1</f>
        <v>1210000</v>
      </c>
      <c r="H7" s="16">
        <f t="shared" si="4"/>
        <v>1331000</v>
      </c>
      <c r="I7" s="7">
        <v>1</v>
      </c>
      <c r="J7" s="4">
        <f t="shared" si="0"/>
        <v>0.10000000000000009</v>
      </c>
      <c r="K7" s="4">
        <f t="shared" si="1"/>
        <v>0.10000000000000009</v>
      </c>
      <c r="L7" s="4">
        <f t="shared" si="2"/>
        <v>0.10000000000000009</v>
      </c>
      <c r="M7" s="20"/>
    </row>
    <row r="8" spans="1:16" ht="40.5" x14ac:dyDescent="0.15">
      <c r="A8" s="15" t="s">
        <v>16</v>
      </c>
      <c r="B8" s="15" t="s">
        <v>17</v>
      </c>
      <c r="C8" s="15" t="s">
        <v>18</v>
      </c>
      <c r="D8" s="15" t="s">
        <v>19</v>
      </c>
      <c r="E8" s="16">
        <v>300000</v>
      </c>
      <c r="F8" s="16">
        <f>E8*1.02</f>
        <v>306000</v>
      </c>
      <c r="G8" s="16">
        <f t="shared" ref="G8:H8" si="5">F8*1.02</f>
        <v>312120</v>
      </c>
      <c r="H8" s="16">
        <f t="shared" si="5"/>
        <v>318362.40000000002</v>
      </c>
      <c r="I8" s="7">
        <v>1</v>
      </c>
      <c r="J8" s="4">
        <f t="shared" si="0"/>
        <v>2.0000000000000018E-2</v>
      </c>
      <c r="K8" s="4">
        <f t="shared" si="1"/>
        <v>2.0000000000000018E-2</v>
      </c>
      <c r="L8" s="4">
        <f t="shared" si="2"/>
        <v>2.0000000000000018E-2</v>
      </c>
      <c r="M8" s="19" t="s">
        <v>80</v>
      </c>
    </row>
    <row r="9" spans="1:16" ht="27" x14ac:dyDescent="0.15">
      <c r="A9" s="15" t="s">
        <v>20</v>
      </c>
      <c r="B9" s="15" t="s">
        <v>17</v>
      </c>
      <c r="C9" s="15" t="s">
        <v>18</v>
      </c>
      <c r="D9" s="17" t="s">
        <v>86</v>
      </c>
      <c r="E9" s="16">
        <v>100000</v>
      </c>
      <c r="F9" s="16">
        <f>E9*1.05</f>
        <v>105000</v>
      </c>
      <c r="G9" s="16">
        <f>F9*1.5</f>
        <v>157500</v>
      </c>
      <c r="H9" s="16">
        <f>G9*1.3</f>
        <v>204750</v>
      </c>
      <c r="I9" s="7">
        <v>2</v>
      </c>
      <c r="J9" s="4">
        <f t="shared" si="0"/>
        <v>5.0000000000000044E-2</v>
      </c>
      <c r="K9" s="4">
        <f t="shared" si="1"/>
        <v>0.5</v>
      </c>
      <c r="L9" s="4">
        <f t="shared" si="2"/>
        <v>0.30000000000000004</v>
      </c>
      <c r="M9" s="20"/>
      <c r="N9" s="19" t="s">
        <v>66</v>
      </c>
    </row>
    <row r="10" spans="1:16" ht="27" x14ac:dyDescent="0.15">
      <c r="A10" s="15" t="s">
        <v>21</v>
      </c>
      <c r="B10" s="15" t="s">
        <v>22</v>
      </c>
      <c r="C10" s="15" t="s">
        <v>23</v>
      </c>
      <c r="D10" s="15" t="s">
        <v>24</v>
      </c>
      <c r="E10" s="16">
        <v>6000000</v>
      </c>
      <c r="F10" s="16">
        <f>E10*1.6</f>
        <v>9600000</v>
      </c>
      <c r="G10" s="16">
        <f>F10*1.2</f>
        <v>11520000</v>
      </c>
      <c r="H10" s="16">
        <f t="shared" ref="H10" si="6">G10*1.1</f>
        <v>12672000.000000002</v>
      </c>
      <c r="I10" s="7">
        <v>1</v>
      </c>
      <c r="J10" s="4">
        <f t="shared" si="0"/>
        <v>0.60000000000000009</v>
      </c>
      <c r="K10" s="4">
        <f t="shared" si="1"/>
        <v>0.19999999999999996</v>
      </c>
      <c r="L10" s="4">
        <f t="shared" si="2"/>
        <v>0.10000000000000009</v>
      </c>
      <c r="M10" s="20"/>
      <c r="N10" s="20" t="s">
        <v>102</v>
      </c>
    </row>
    <row r="11" spans="1:16" ht="14.25" x14ac:dyDescent="0.15">
      <c r="A11" s="15" t="s">
        <v>21</v>
      </c>
      <c r="B11" s="15" t="s">
        <v>22</v>
      </c>
      <c r="C11" s="15" t="s">
        <v>23</v>
      </c>
      <c r="D11" s="15" t="s">
        <v>25</v>
      </c>
      <c r="E11" s="16">
        <v>1200000</v>
      </c>
      <c r="F11" s="16">
        <f>E11*0.9</f>
        <v>1080000</v>
      </c>
      <c r="G11" s="16">
        <f t="shared" ref="G11:H11" si="7">F11*0.9</f>
        <v>972000</v>
      </c>
      <c r="H11" s="16">
        <f t="shared" si="7"/>
        <v>874800</v>
      </c>
      <c r="I11" s="7">
        <v>1</v>
      </c>
      <c r="J11" s="4">
        <f t="shared" si="0"/>
        <v>-9.9999999999999978E-2</v>
      </c>
      <c r="K11" s="4">
        <f t="shared" si="1"/>
        <v>-9.9999999999999978E-2</v>
      </c>
      <c r="L11" s="4">
        <f t="shared" si="2"/>
        <v>-9.9999999999999978E-2</v>
      </c>
      <c r="M11" s="20"/>
    </row>
    <row r="12" spans="1:16" ht="27" x14ac:dyDescent="0.15">
      <c r="A12" s="15" t="s">
        <v>21</v>
      </c>
      <c r="B12" s="15" t="s">
        <v>22</v>
      </c>
      <c r="C12" s="15" t="s">
        <v>23</v>
      </c>
      <c r="D12" s="15" t="s">
        <v>19</v>
      </c>
      <c r="E12" s="16">
        <v>300000</v>
      </c>
      <c r="F12" s="16">
        <f>E12*1.5</f>
        <v>450000</v>
      </c>
      <c r="G12" s="16">
        <f t="shared" ref="G12:H12" si="8">F12*1.5</f>
        <v>675000</v>
      </c>
      <c r="H12" s="16">
        <f t="shared" si="8"/>
        <v>1012500</v>
      </c>
      <c r="I12" s="7">
        <v>1</v>
      </c>
      <c r="J12" s="4">
        <f t="shared" si="0"/>
        <v>0.5</v>
      </c>
      <c r="K12" s="4">
        <f t="shared" si="1"/>
        <v>0.5</v>
      </c>
      <c r="L12" s="4">
        <f t="shared" si="2"/>
        <v>0.5</v>
      </c>
      <c r="M12" s="19" t="s">
        <v>81</v>
      </c>
    </row>
    <row r="13" spans="1:16" ht="27" x14ac:dyDescent="0.15">
      <c r="A13" s="15" t="s">
        <v>21</v>
      </c>
      <c r="B13" s="15" t="s">
        <v>22</v>
      </c>
      <c r="C13" s="15" t="s">
        <v>23</v>
      </c>
      <c r="D13" s="17" t="s">
        <v>86</v>
      </c>
      <c r="E13" s="16">
        <v>1000000</v>
      </c>
      <c r="F13" s="16">
        <f>E13*1.2</f>
        <v>1200000</v>
      </c>
      <c r="G13" s="16">
        <f>F13*1.3</f>
        <v>1560000</v>
      </c>
      <c r="H13" s="16">
        <f>G13*1.3</f>
        <v>2028000</v>
      </c>
      <c r="I13" s="7">
        <v>2</v>
      </c>
      <c r="J13" s="4">
        <f t="shared" si="0"/>
        <v>0.19999999999999996</v>
      </c>
      <c r="K13" s="4">
        <f t="shared" si="1"/>
        <v>0.30000000000000004</v>
      </c>
      <c r="L13" s="4">
        <f t="shared" si="2"/>
        <v>0.30000000000000004</v>
      </c>
      <c r="M13" s="20" t="s">
        <v>82</v>
      </c>
      <c r="N13" s="19" t="s">
        <v>66</v>
      </c>
    </row>
    <row r="14" spans="1:16" ht="27" x14ac:dyDescent="0.15">
      <c r="A14" s="15" t="s">
        <v>26</v>
      </c>
      <c r="B14" s="15" t="s">
        <v>17</v>
      </c>
      <c r="C14" s="15" t="s">
        <v>18</v>
      </c>
      <c r="D14" s="15" t="s">
        <v>24</v>
      </c>
      <c r="E14" s="16">
        <v>5000000</v>
      </c>
      <c r="F14" s="16">
        <f>E14*1.2</f>
        <v>6000000</v>
      </c>
      <c r="G14" s="16">
        <f t="shared" ref="G14:H14" si="9">F14*1.2</f>
        <v>7200000</v>
      </c>
      <c r="H14" s="16">
        <f t="shared" si="9"/>
        <v>8640000</v>
      </c>
      <c r="I14" s="7">
        <v>1</v>
      </c>
      <c r="J14" s="4">
        <f t="shared" si="0"/>
        <v>0.19999999999999996</v>
      </c>
      <c r="K14" s="4">
        <f t="shared" si="1"/>
        <v>0.19999999999999996</v>
      </c>
      <c r="L14" s="4">
        <f t="shared" si="2"/>
        <v>0.19999999999999996</v>
      </c>
      <c r="M14" s="19" t="s">
        <v>106</v>
      </c>
      <c r="N14" s="20"/>
    </row>
    <row r="15" spans="1:16" ht="14.25" x14ac:dyDescent="0.15">
      <c r="A15" s="15" t="s">
        <v>26</v>
      </c>
      <c r="B15" s="15" t="s">
        <v>17</v>
      </c>
      <c r="C15" s="15" t="s">
        <v>18</v>
      </c>
      <c r="D15" s="15" t="s">
        <v>25</v>
      </c>
      <c r="E15" s="16">
        <v>1200000</v>
      </c>
      <c r="F15" s="16">
        <f>E15*1.1</f>
        <v>1320000</v>
      </c>
      <c r="G15" s="16">
        <f t="shared" ref="G15:H16" si="10">F15*1.1</f>
        <v>1452000.0000000002</v>
      </c>
      <c r="H15" s="16">
        <f>G15*1</f>
        <v>1452000.0000000002</v>
      </c>
      <c r="I15" s="7">
        <v>1</v>
      </c>
      <c r="J15" s="4">
        <f t="shared" si="0"/>
        <v>0.10000000000000009</v>
      </c>
      <c r="K15" s="4">
        <f t="shared" si="1"/>
        <v>0.10000000000000009</v>
      </c>
      <c r="L15" s="4">
        <f t="shared" si="2"/>
        <v>0</v>
      </c>
      <c r="M15" s="20"/>
    </row>
    <row r="16" spans="1:16" ht="27" x14ac:dyDescent="0.15">
      <c r="A16" s="15" t="s">
        <v>27</v>
      </c>
      <c r="B16" s="15" t="s">
        <v>28</v>
      </c>
      <c r="C16" s="15" t="s">
        <v>29</v>
      </c>
      <c r="D16" s="15" t="s">
        <v>30</v>
      </c>
      <c r="E16" s="16">
        <v>600000</v>
      </c>
      <c r="F16" s="16">
        <f>E16*1.1</f>
        <v>660000</v>
      </c>
      <c r="G16" s="16">
        <f t="shared" si="10"/>
        <v>726000.00000000012</v>
      </c>
      <c r="H16" s="16">
        <f>G16*1.5</f>
        <v>1089000.0000000002</v>
      </c>
      <c r="I16" s="7">
        <v>1</v>
      </c>
      <c r="J16" s="4">
        <f t="shared" si="0"/>
        <v>0.10000000000000009</v>
      </c>
      <c r="K16" s="4">
        <f t="shared" si="1"/>
        <v>0.10000000000000009</v>
      </c>
      <c r="L16" s="4">
        <f t="shared" si="2"/>
        <v>0.5</v>
      </c>
      <c r="P16" s="19" t="s">
        <v>105</v>
      </c>
    </row>
    <row r="17" spans="1:15" ht="27" x14ac:dyDescent="0.15">
      <c r="A17" s="15" t="s">
        <v>27</v>
      </c>
      <c r="B17" s="15" t="s">
        <v>28</v>
      </c>
      <c r="C17" s="15" t="s">
        <v>29</v>
      </c>
      <c r="D17" s="17" t="s">
        <v>86</v>
      </c>
      <c r="E17" s="16">
        <v>120000</v>
      </c>
      <c r="F17" s="16">
        <f>E17*1.1</f>
        <v>132000</v>
      </c>
      <c r="G17" s="16">
        <f>F17*1.5</f>
        <v>198000</v>
      </c>
      <c r="H17" s="16">
        <f t="shared" ref="F15:H22" si="11">G17*1.3</f>
        <v>257400</v>
      </c>
      <c r="I17" s="7">
        <v>3</v>
      </c>
      <c r="J17" s="4">
        <f t="shared" si="0"/>
        <v>0.10000000000000009</v>
      </c>
      <c r="K17" s="4">
        <f t="shared" si="1"/>
        <v>0.5</v>
      </c>
      <c r="L17" s="4">
        <f t="shared" si="2"/>
        <v>0.30000000000000004</v>
      </c>
      <c r="M17" s="20"/>
      <c r="O17" s="19" t="s">
        <v>110</v>
      </c>
    </row>
    <row r="18" spans="1:15" ht="14.25" x14ac:dyDescent="0.15">
      <c r="A18" s="17" t="s">
        <v>84</v>
      </c>
      <c r="B18" s="15" t="s">
        <v>28</v>
      </c>
      <c r="C18" s="15" t="s">
        <v>29</v>
      </c>
      <c r="D18" s="15" t="s">
        <v>31</v>
      </c>
      <c r="E18" s="16">
        <v>1800000</v>
      </c>
      <c r="F18" s="16">
        <f>E18*1.1</f>
        <v>1980000.0000000002</v>
      </c>
      <c r="G18" s="16">
        <f t="shared" ref="G18:H18" si="12">F18*1.1</f>
        <v>2178000.0000000005</v>
      </c>
      <c r="H18" s="16">
        <f t="shared" si="12"/>
        <v>2395800.0000000009</v>
      </c>
      <c r="I18" s="7">
        <v>1</v>
      </c>
      <c r="J18" s="4">
        <f t="shared" si="0"/>
        <v>0.10000000000000009</v>
      </c>
      <c r="K18" s="4">
        <f t="shared" si="1"/>
        <v>0.10000000000000009</v>
      </c>
      <c r="L18" s="4">
        <f t="shared" si="2"/>
        <v>0.10000000000000009</v>
      </c>
      <c r="N18" s="20"/>
    </row>
    <row r="19" spans="1:15" ht="14.25" x14ac:dyDescent="0.15">
      <c r="A19" s="17" t="s">
        <v>84</v>
      </c>
      <c r="B19" s="15" t="s">
        <v>28</v>
      </c>
      <c r="C19" s="15" t="s">
        <v>29</v>
      </c>
      <c r="D19" s="15" t="s">
        <v>32</v>
      </c>
      <c r="E19" s="16">
        <v>600000</v>
      </c>
      <c r="F19" s="16">
        <f>E19*1.1</f>
        <v>660000</v>
      </c>
      <c r="G19" s="16">
        <f t="shared" ref="G19:H20" si="13">F19*1.1</f>
        <v>726000.00000000012</v>
      </c>
      <c r="H19" s="16">
        <f t="shared" si="13"/>
        <v>798600.00000000023</v>
      </c>
      <c r="I19" s="7">
        <v>1</v>
      </c>
      <c r="J19" s="4">
        <f t="shared" si="0"/>
        <v>0.10000000000000009</v>
      </c>
      <c r="K19" s="4">
        <f t="shared" si="1"/>
        <v>0.10000000000000009</v>
      </c>
      <c r="L19" s="4">
        <f t="shared" si="2"/>
        <v>0.10000000000000009</v>
      </c>
      <c r="M19" s="20"/>
    </row>
    <row r="20" spans="1:15" ht="27" x14ac:dyDescent="0.15">
      <c r="A20" s="17" t="s">
        <v>84</v>
      </c>
      <c r="B20" s="15" t="s">
        <v>28</v>
      </c>
      <c r="C20" s="15" t="s">
        <v>29</v>
      </c>
      <c r="D20" s="15" t="s">
        <v>30</v>
      </c>
      <c r="E20" s="16">
        <v>200000</v>
      </c>
      <c r="F20" s="16">
        <f>E20*1.1</f>
        <v>220000.00000000003</v>
      </c>
      <c r="G20" s="16">
        <f t="shared" si="13"/>
        <v>242000.00000000006</v>
      </c>
      <c r="H20" s="16">
        <f t="shared" si="13"/>
        <v>266200.00000000006</v>
      </c>
      <c r="I20" s="7">
        <v>1</v>
      </c>
      <c r="J20" s="4">
        <f t="shared" si="0"/>
        <v>0.10000000000000009</v>
      </c>
      <c r="K20" s="4">
        <f t="shared" si="1"/>
        <v>0.10000000000000009</v>
      </c>
      <c r="L20" s="4">
        <f t="shared" si="2"/>
        <v>9.9999999999999867E-2</v>
      </c>
      <c r="M20" s="19" t="s">
        <v>68</v>
      </c>
    </row>
    <row r="21" spans="1:15" ht="27" x14ac:dyDescent="0.15">
      <c r="A21" s="17" t="s">
        <v>84</v>
      </c>
      <c r="B21" s="15" t="s">
        <v>28</v>
      </c>
      <c r="C21" s="15" t="s">
        <v>29</v>
      </c>
      <c r="D21" s="17" t="s">
        <v>86</v>
      </c>
      <c r="E21" s="16">
        <v>60000</v>
      </c>
      <c r="F21" s="16">
        <f>E21*1.1</f>
        <v>66000</v>
      </c>
      <c r="G21" s="16">
        <f>F21*1.5</f>
        <v>99000</v>
      </c>
      <c r="H21" s="16">
        <f t="shared" ref="H21" si="14">G21*1.3</f>
        <v>128700</v>
      </c>
      <c r="I21" s="7">
        <v>3</v>
      </c>
      <c r="J21" s="4">
        <f t="shared" si="0"/>
        <v>0.10000000000000009</v>
      </c>
      <c r="K21" s="4">
        <f t="shared" si="1"/>
        <v>0.5</v>
      </c>
      <c r="L21" s="4">
        <f t="shared" si="2"/>
        <v>0.30000000000000004</v>
      </c>
      <c r="M21" s="20"/>
      <c r="O21" s="19" t="s">
        <v>66</v>
      </c>
    </row>
    <row r="22" spans="1:15" ht="40.5" x14ac:dyDescent="0.15">
      <c r="A22" s="15" t="s">
        <v>33</v>
      </c>
      <c r="B22" s="15" t="s">
        <v>34</v>
      </c>
      <c r="C22" s="15" t="s">
        <v>29</v>
      </c>
      <c r="D22" s="15" t="s">
        <v>31</v>
      </c>
      <c r="E22" s="16">
        <v>3600000</v>
      </c>
      <c r="F22" s="16">
        <f>E22*1.1</f>
        <v>3960000.0000000005</v>
      </c>
      <c r="G22" s="16">
        <f>F22*0.6</f>
        <v>2376000</v>
      </c>
      <c r="H22" s="16">
        <f>G22*0.9</f>
        <v>2138400</v>
      </c>
      <c r="I22" s="7">
        <v>1</v>
      </c>
      <c r="J22" s="4">
        <f t="shared" si="0"/>
        <v>0.10000000000000009</v>
      </c>
      <c r="K22" s="4">
        <f t="shared" si="1"/>
        <v>-0.4</v>
      </c>
      <c r="L22" s="4">
        <f t="shared" si="2"/>
        <v>-9.9999999999999978E-2</v>
      </c>
      <c r="N22" s="20"/>
      <c r="O22" s="19" t="s">
        <v>62</v>
      </c>
    </row>
    <row r="23" spans="1:15" ht="14.25" x14ac:dyDescent="0.15">
      <c r="A23" s="15" t="s">
        <v>33</v>
      </c>
      <c r="B23" s="15" t="s">
        <v>34</v>
      </c>
      <c r="C23" s="15" t="s">
        <v>29</v>
      </c>
      <c r="D23" s="15" t="s">
        <v>32</v>
      </c>
      <c r="E23" s="16">
        <v>720000</v>
      </c>
      <c r="F23" s="16">
        <f>E23*1.1</f>
        <v>792000.00000000012</v>
      </c>
      <c r="G23" s="16">
        <f t="shared" ref="G23:H23" si="15">F23*1.1</f>
        <v>871200.00000000023</v>
      </c>
      <c r="H23" s="16">
        <f t="shared" si="15"/>
        <v>958320.00000000035</v>
      </c>
      <c r="I23" s="7">
        <v>1</v>
      </c>
      <c r="J23" s="4">
        <f t="shared" si="0"/>
        <v>0.10000000000000009</v>
      </c>
      <c r="K23" s="4">
        <f t="shared" si="1"/>
        <v>0.10000000000000009</v>
      </c>
      <c r="L23" s="4">
        <f t="shared" si="2"/>
        <v>0.10000000000000009</v>
      </c>
      <c r="M23" s="20"/>
    </row>
    <row r="24" spans="1:15" ht="27" x14ac:dyDescent="0.15">
      <c r="A24" s="15" t="s">
        <v>33</v>
      </c>
      <c r="B24" s="15" t="s">
        <v>34</v>
      </c>
      <c r="C24" s="15" t="s">
        <v>29</v>
      </c>
      <c r="D24" s="15" t="s">
        <v>30</v>
      </c>
      <c r="E24" s="16">
        <v>250000</v>
      </c>
      <c r="F24" s="16">
        <f>E24*1.2</f>
        <v>300000</v>
      </c>
      <c r="G24" s="16">
        <f t="shared" ref="G24:H24" si="16">F24*1.2</f>
        <v>360000</v>
      </c>
      <c r="H24" s="16">
        <f t="shared" si="16"/>
        <v>432000</v>
      </c>
      <c r="I24" s="7">
        <v>1</v>
      </c>
      <c r="J24" s="4">
        <f t="shared" si="0"/>
        <v>0.19999999999999996</v>
      </c>
      <c r="K24" s="4">
        <f t="shared" si="1"/>
        <v>0.19999999999999996</v>
      </c>
      <c r="L24" s="4">
        <f t="shared" si="2"/>
        <v>0.19999999999999996</v>
      </c>
      <c r="M24" s="19" t="s">
        <v>68</v>
      </c>
    </row>
    <row r="25" spans="1:15" ht="14.25" x14ac:dyDescent="0.15">
      <c r="A25" s="15" t="s">
        <v>33</v>
      </c>
      <c r="B25" s="15" t="s">
        <v>34</v>
      </c>
      <c r="C25" s="15" t="s">
        <v>29</v>
      </c>
      <c r="D25" s="17" t="s">
        <v>86</v>
      </c>
      <c r="E25" s="16"/>
      <c r="F25" s="16"/>
      <c r="G25" s="16"/>
      <c r="H25" s="16"/>
      <c r="I25" s="7"/>
      <c r="J25" s="4" t="e">
        <f t="shared" si="0"/>
        <v>#DIV/0!</v>
      </c>
      <c r="K25" s="4" t="e">
        <f t="shared" si="1"/>
        <v>#DIV/0!</v>
      </c>
      <c r="L25" s="4" t="e">
        <f t="shared" si="2"/>
        <v>#DIV/0!</v>
      </c>
      <c r="M25" s="20"/>
    </row>
    <row r="26" spans="1:15" ht="14.25" x14ac:dyDescent="0.15">
      <c r="A26" s="15" t="s">
        <v>35</v>
      </c>
      <c r="B26" s="15" t="s">
        <v>28</v>
      </c>
      <c r="C26" s="15" t="s">
        <v>36</v>
      </c>
      <c r="D26" s="15" t="s">
        <v>31</v>
      </c>
      <c r="E26" s="16">
        <v>3000000</v>
      </c>
      <c r="F26" s="16">
        <f>E26*1.1</f>
        <v>3300000.0000000005</v>
      </c>
      <c r="G26" s="16">
        <f t="shared" ref="G26:H26" si="17">F26*1.1</f>
        <v>3630000.0000000009</v>
      </c>
      <c r="H26" s="16">
        <f t="shared" si="17"/>
        <v>3993000.0000000014</v>
      </c>
      <c r="I26" s="7">
        <v>1</v>
      </c>
      <c r="J26" s="4">
        <f t="shared" si="0"/>
        <v>0.10000000000000009</v>
      </c>
      <c r="K26" s="4">
        <f t="shared" si="1"/>
        <v>0.10000000000000009</v>
      </c>
      <c r="L26" s="4">
        <f t="shared" si="2"/>
        <v>0.10000000000000009</v>
      </c>
      <c r="M26" s="20"/>
      <c r="N26" s="20"/>
    </row>
    <row r="27" spans="1:15" ht="27" x14ac:dyDescent="0.15">
      <c r="A27" s="15" t="s">
        <v>35</v>
      </c>
      <c r="B27" s="15" t="s">
        <v>28</v>
      </c>
      <c r="C27" s="15" t="s">
        <v>36</v>
      </c>
      <c r="D27" s="15" t="s">
        <v>32</v>
      </c>
      <c r="E27" s="16">
        <v>1000000</v>
      </c>
      <c r="F27" s="16">
        <f>E27*1.4</f>
        <v>1400000</v>
      </c>
      <c r="G27" s="16">
        <f>F27*1.3</f>
        <v>1820000</v>
      </c>
      <c r="H27" s="16">
        <f>G27*1.3</f>
        <v>2366000</v>
      </c>
      <c r="I27" s="7">
        <v>1</v>
      </c>
      <c r="J27" s="4">
        <f t="shared" si="0"/>
        <v>0.39999999999999991</v>
      </c>
      <c r="K27" s="4">
        <f t="shared" si="1"/>
        <v>0.30000000000000004</v>
      </c>
      <c r="L27" s="4">
        <f t="shared" si="2"/>
        <v>0.30000000000000004</v>
      </c>
      <c r="M27" s="20" t="s">
        <v>113</v>
      </c>
    </row>
    <row r="28" spans="1:15" ht="14.25" x14ac:dyDescent="0.15">
      <c r="A28" s="15" t="s">
        <v>35</v>
      </c>
      <c r="B28" s="15" t="s">
        <v>28</v>
      </c>
      <c r="C28" s="15" t="s">
        <v>36</v>
      </c>
      <c r="D28" s="15" t="s">
        <v>30</v>
      </c>
      <c r="E28" s="16">
        <v>180000</v>
      </c>
      <c r="F28" s="16">
        <f>E28*1.2</f>
        <v>216000</v>
      </c>
      <c r="G28" s="16">
        <f t="shared" ref="G28:H28" si="18">F28*1.2</f>
        <v>259200</v>
      </c>
      <c r="H28" s="16">
        <f t="shared" si="18"/>
        <v>311040</v>
      </c>
      <c r="I28" s="7">
        <v>1</v>
      </c>
      <c r="J28" s="4">
        <f t="shared" si="0"/>
        <v>0.19999999999999996</v>
      </c>
      <c r="K28" s="4">
        <f t="shared" si="1"/>
        <v>0.19999999999999996</v>
      </c>
      <c r="L28" s="4">
        <f t="shared" si="2"/>
        <v>0.19999999999999996</v>
      </c>
      <c r="M28" s="20"/>
    </row>
    <row r="29" spans="1:15" ht="14.25" x14ac:dyDescent="0.15">
      <c r="A29" s="15" t="s">
        <v>35</v>
      </c>
      <c r="B29" s="15" t="s">
        <v>28</v>
      </c>
      <c r="C29" s="15" t="s">
        <v>36</v>
      </c>
      <c r="D29" s="17" t="s">
        <v>86</v>
      </c>
      <c r="E29" s="16"/>
      <c r="F29" s="16"/>
      <c r="G29" s="16">
        <f t="shared" ref="F27:H29" si="19">F29*1.2</f>
        <v>0</v>
      </c>
      <c r="H29" s="16">
        <f t="shared" si="19"/>
        <v>0</v>
      </c>
      <c r="I29" s="7"/>
      <c r="J29" s="4" t="e">
        <f t="shared" si="0"/>
        <v>#DIV/0!</v>
      </c>
      <c r="K29" s="4" t="e">
        <f t="shared" si="1"/>
        <v>#DIV/0!</v>
      </c>
      <c r="L29" s="4" t="e">
        <f t="shared" si="2"/>
        <v>#DIV/0!</v>
      </c>
      <c r="M29" s="20"/>
    </row>
    <row r="30" spans="1:15" ht="14.25" x14ac:dyDescent="0.15">
      <c r="A30" s="17" t="s">
        <v>88</v>
      </c>
      <c r="B30" s="15" t="s">
        <v>28</v>
      </c>
      <c r="C30" s="15" t="s">
        <v>36</v>
      </c>
      <c r="D30" s="15" t="s">
        <v>31</v>
      </c>
      <c r="E30" s="16">
        <v>1080000</v>
      </c>
      <c r="F30" s="16">
        <f>E30*1.1</f>
        <v>1188000</v>
      </c>
      <c r="G30" s="16">
        <f t="shared" ref="G30:H30" si="20">F30*1.1</f>
        <v>1306800</v>
      </c>
      <c r="H30" s="16">
        <f t="shared" si="20"/>
        <v>1437480</v>
      </c>
      <c r="I30" s="7">
        <v>1</v>
      </c>
      <c r="J30" s="4">
        <f t="shared" si="0"/>
        <v>0.10000000000000009</v>
      </c>
      <c r="K30" s="4">
        <f t="shared" si="1"/>
        <v>0.10000000000000009</v>
      </c>
      <c r="L30" s="4">
        <f t="shared" si="2"/>
        <v>0.10000000000000009</v>
      </c>
      <c r="M30" s="20"/>
      <c r="N30" s="20"/>
    </row>
    <row r="31" spans="1:15" ht="14.25" x14ac:dyDescent="0.15">
      <c r="A31" s="17" t="s">
        <v>88</v>
      </c>
      <c r="B31" s="15" t="s">
        <v>28</v>
      </c>
      <c r="C31" s="15" t="s">
        <v>36</v>
      </c>
      <c r="D31" s="15" t="s">
        <v>32</v>
      </c>
      <c r="E31" s="16">
        <v>360000</v>
      </c>
      <c r="F31" s="16">
        <f>E31*1.1</f>
        <v>396000.00000000006</v>
      </c>
      <c r="G31" s="16">
        <f t="shared" ref="G31:H31" si="21">F31*1.1</f>
        <v>435600.00000000012</v>
      </c>
      <c r="H31" s="16">
        <f t="shared" si="21"/>
        <v>479160.00000000017</v>
      </c>
      <c r="I31" s="7">
        <v>1</v>
      </c>
      <c r="J31" s="4">
        <f t="shared" si="0"/>
        <v>0.10000000000000009</v>
      </c>
      <c r="K31" s="4">
        <f t="shared" si="1"/>
        <v>0.10000000000000009</v>
      </c>
      <c r="L31" s="4">
        <f t="shared" si="2"/>
        <v>0.10000000000000009</v>
      </c>
      <c r="M31" s="20"/>
    </row>
    <row r="32" spans="1:15" ht="14.25" x14ac:dyDescent="0.15">
      <c r="A32" s="17" t="s">
        <v>88</v>
      </c>
      <c r="B32" s="15" t="s">
        <v>28</v>
      </c>
      <c r="C32" s="15" t="s">
        <v>36</v>
      </c>
      <c r="D32" s="15" t="s">
        <v>30</v>
      </c>
      <c r="E32" s="16">
        <v>40000</v>
      </c>
      <c r="F32" s="16">
        <f>E32*1.05</f>
        <v>42000</v>
      </c>
      <c r="G32" s="16">
        <f t="shared" ref="G32:H32" si="22">F32*1.05</f>
        <v>44100</v>
      </c>
      <c r="H32" s="16">
        <f t="shared" si="22"/>
        <v>46305</v>
      </c>
      <c r="I32" s="7">
        <v>1</v>
      </c>
      <c r="J32" s="4">
        <f t="shared" si="0"/>
        <v>5.0000000000000044E-2</v>
      </c>
      <c r="K32" s="4">
        <f t="shared" si="1"/>
        <v>5.0000000000000044E-2</v>
      </c>
      <c r="L32" s="4">
        <f t="shared" si="2"/>
        <v>5.0000000000000044E-2</v>
      </c>
      <c r="M32" s="20"/>
    </row>
    <row r="33" spans="1:15" ht="14.25" x14ac:dyDescent="0.15">
      <c r="A33" s="17" t="s">
        <v>88</v>
      </c>
      <c r="B33" s="15" t="s">
        <v>28</v>
      </c>
      <c r="C33" s="15" t="s">
        <v>36</v>
      </c>
      <c r="D33" s="17" t="s">
        <v>86</v>
      </c>
      <c r="E33" s="16"/>
      <c r="F33" s="16">
        <f>E33*1.3</f>
        <v>0</v>
      </c>
      <c r="G33" s="16"/>
      <c r="H33" s="16"/>
      <c r="I33" s="7"/>
      <c r="J33" s="4" t="e">
        <f t="shared" si="0"/>
        <v>#DIV/0!</v>
      </c>
      <c r="K33" s="4" t="e">
        <f t="shared" si="1"/>
        <v>#DIV/0!</v>
      </c>
      <c r="L33" s="4" t="e">
        <f t="shared" si="2"/>
        <v>#DIV/0!</v>
      </c>
      <c r="M33" s="20"/>
    </row>
    <row r="34" spans="1:15" ht="27" x14ac:dyDescent="0.15">
      <c r="A34" s="15" t="s">
        <v>37</v>
      </c>
      <c r="B34" s="15" t="s">
        <v>34</v>
      </c>
      <c r="C34" s="15" t="s">
        <v>36</v>
      </c>
      <c r="D34" s="15" t="s">
        <v>31</v>
      </c>
      <c r="E34" s="16">
        <v>720000</v>
      </c>
      <c r="F34" s="16">
        <f t="shared" ref="F34:H35" si="23">E34*1.3</f>
        <v>936000</v>
      </c>
      <c r="G34" s="16">
        <f t="shared" si="23"/>
        <v>1216800</v>
      </c>
      <c r="H34" s="16">
        <f t="shared" si="23"/>
        <v>1581840</v>
      </c>
      <c r="I34" s="7">
        <v>1</v>
      </c>
      <c r="J34" s="4">
        <f t="shared" si="0"/>
        <v>0.30000000000000004</v>
      </c>
      <c r="K34" s="4">
        <f t="shared" si="1"/>
        <v>0.30000000000000004</v>
      </c>
      <c r="L34" s="4">
        <f t="shared" si="2"/>
        <v>0.30000000000000004</v>
      </c>
      <c r="M34" s="19" t="s">
        <v>117</v>
      </c>
      <c r="N34" s="20"/>
    </row>
    <row r="35" spans="1:15" ht="14.25" x14ac:dyDescent="0.15">
      <c r="A35" s="15" t="s">
        <v>37</v>
      </c>
      <c r="B35" s="15" t="s">
        <v>34</v>
      </c>
      <c r="C35" s="15" t="s">
        <v>36</v>
      </c>
      <c r="D35" s="15" t="s">
        <v>32</v>
      </c>
      <c r="E35" s="16">
        <v>432000</v>
      </c>
      <c r="F35" s="16">
        <f>E35</f>
        <v>432000</v>
      </c>
      <c r="G35" s="16">
        <f t="shared" ref="G35:H35" si="24">F35</f>
        <v>432000</v>
      </c>
      <c r="H35" s="16">
        <f t="shared" si="24"/>
        <v>432000</v>
      </c>
      <c r="I35" s="7">
        <v>1</v>
      </c>
      <c r="J35" s="4">
        <f t="shared" si="0"/>
        <v>0</v>
      </c>
      <c r="K35" s="4">
        <f t="shared" si="1"/>
        <v>0</v>
      </c>
      <c r="L35" s="4">
        <f t="shared" si="2"/>
        <v>0</v>
      </c>
      <c r="M35" s="20"/>
    </row>
    <row r="36" spans="1:15" ht="14.25" x14ac:dyDescent="0.15">
      <c r="A36" s="15" t="s">
        <v>37</v>
      </c>
      <c r="B36" s="15" t="s">
        <v>34</v>
      </c>
      <c r="C36" s="15" t="s">
        <v>36</v>
      </c>
      <c r="D36" s="15" t="s">
        <v>30</v>
      </c>
      <c r="E36" s="16">
        <v>100000</v>
      </c>
      <c r="F36" s="16">
        <f>E36</f>
        <v>100000</v>
      </c>
      <c r="G36" s="16">
        <f t="shared" ref="G36:H36" si="25">F36</f>
        <v>100000</v>
      </c>
      <c r="H36" s="16">
        <f t="shared" si="25"/>
        <v>100000</v>
      </c>
      <c r="I36" s="7">
        <v>1</v>
      </c>
      <c r="J36" s="4">
        <f t="shared" si="0"/>
        <v>0</v>
      </c>
      <c r="K36" s="4">
        <f t="shared" si="1"/>
        <v>0</v>
      </c>
      <c r="L36" s="4">
        <f t="shared" si="2"/>
        <v>0</v>
      </c>
      <c r="M36" s="20"/>
    </row>
    <row r="37" spans="1:15" ht="27" x14ac:dyDescent="0.15">
      <c r="A37" s="15" t="s">
        <v>37</v>
      </c>
      <c r="B37" s="15" t="s">
        <v>34</v>
      </c>
      <c r="C37" s="15" t="s">
        <v>36</v>
      </c>
      <c r="D37" s="17" t="s">
        <v>86</v>
      </c>
      <c r="E37" s="16">
        <v>290000</v>
      </c>
      <c r="F37" s="16">
        <f>E37*1.5</f>
        <v>435000</v>
      </c>
      <c r="G37" s="16">
        <f t="shared" ref="G37:H37" si="26">F37*1.3</f>
        <v>565500</v>
      </c>
      <c r="H37" s="16">
        <f t="shared" si="26"/>
        <v>735150</v>
      </c>
      <c r="I37" s="7">
        <v>2</v>
      </c>
      <c r="J37" s="4">
        <f t="shared" si="0"/>
        <v>0.5</v>
      </c>
      <c r="K37" s="4">
        <f t="shared" si="1"/>
        <v>0.30000000000000004</v>
      </c>
      <c r="L37" s="4">
        <f t="shared" si="2"/>
        <v>0.30000000000000004</v>
      </c>
      <c r="M37" s="20" t="s">
        <v>115</v>
      </c>
      <c r="N37" s="19" t="s">
        <v>66</v>
      </c>
    </row>
    <row r="38" spans="1:15" ht="14.25" x14ac:dyDescent="0.15">
      <c r="A38" s="15" t="s">
        <v>38</v>
      </c>
      <c r="B38" s="15" t="s">
        <v>17</v>
      </c>
      <c r="C38" s="15" t="s">
        <v>23</v>
      </c>
      <c r="D38" s="15" t="s">
        <v>24</v>
      </c>
      <c r="E38" s="16">
        <v>12000000</v>
      </c>
      <c r="F38" s="16">
        <f>E38*0.9</f>
        <v>10800000</v>
      </c>
      <c r="G38" s="16">
        <f>F38*0.9</f>
        <v>9720000</v>
      </c>
      <c r="H38" s="16">
        <f>G38*0.9</f>
        <v>8748000</v>
      </c>
      <c r="I38" s="7">
        <v>1</v>
      </c>
      <c r="J38" s="4">
        <f t="shared" si="0"/>
        <v>-9.9999999999999978E-2</v>
      </c>
      <c r="K38" s="4">
        <f t="shared" si="1"/>
        <v>-9.9999999999999978E-2</v>
      </c>
      <c r="L38" s="4">
        <f t="shared" si="2"/>
        <v>-9.9999999999999978E-2</v>
      </c>
      <c r="M38" s="20"/>
      <c r="N38" s="20" t="s">
        <v>65</v>
      </c>
    </row>
    <row r="39" spans="1:15" ht="14.25" x14ac:dyDescent="0.15">
      <c r="A39" s="15" t="s">
        <v>38</v>
      </c>
      <c r="B39" s="15" t="s">
        <v>17</v>
      </c>
      <c r="C39" s="15" t="s">
        <v>23</v>
      </c>
      <c r="D39" s="15" t="s">
        <v>25</v>
      </c>
      <c r="E39" s="16">
        <v>1300000</v>
      </c>
      <c r="F39" s="16">
        <f>E39*0.9</f>
        <v>1170000</v>
      </c>
      <c r="G39" s="16">
        <f t="shared" ref="G39:H39" si="27">F39*0.9</f>
        <v>1053000</v>
      </c>
      <c r="H39" s="16">
        <f t="shared" si="27"/>
        <v>947700</v>
      </c>
      <c r="I39" s="7">
        <v>1</v>
      </c>
      <c r="J39" s="4">
        <f t="shared" si="0"/>
        <v>-9.9999999999999978E-2</v>
      </c>
      <c r="K39" s="4">
        <f t="shared" si="1"/>
        <v>-9.9999999999999978E-2</v>
      </c>
      <c r="L39" s="4">
        <f t="shared" si="2"/>
        <v>-9.9999999999999978E-2</v>
      </c>
      <c r="M39" s="20"/>
    </row>
    <row r="40" spans="1:15" ht="27" x14ac:dyDescent="0.15">
      <c r="A40" s="15" t="s">
        <v>39</v>
      </c>
      <c r="B40" s="15" t="s">
        <v>40</v>
      </c>
      <c r="C40" s="15" t="s">
        <v>23</v>
      </c>
      <c r="D40" s="15" t="s">
        <v>19</v>
      </c>
      <c r="E40" s="16">
        <v>1000000</v>
      </c>
      <c r="F40" s="16">
        <f>E40*1.4</f>
        <v>1400000</v>
      </c>
      <c r="G40" s="16">
        <f t="shared" ref="G40:H40" si="28">F40*1.4</f>
        <v>1959999.9999999998</v>
      </c>
      <c r="H40" s="16">
        <f t="shared" si="28"/>
        <v>2743999.9999999995</v>
      </c>
      <c r="I40" s="7">
        <v>1</v>
      </c>
      <c r="J40" s="4">
        <f t="shared" si="0"/>
        <v>0.39999999999999991</v>
      </c>
      <c r="K40" s="4">
        <f t="shared" si="1"/>
        <v>0.39999999999999991</v>
      </c>
      <c r="L40" s="4">
        <f t="shared" si="2"/>
        <v>0.39999999999999991</v>
      </c>
      <c r="M40" s="19" t="s">
        <v>67</v>
      </c>
    </row>
    <row r="41" spans="1:15" ht="27" x14ac:dyDescent="0.15">
      <c r="A41" s="15" t="s">
        <v>41</v>
      </c>
      <c r="B41" s="15" t="s">
        <v>42</v>
      </c>
      <c r="C41" s="15" t="s">
        <v>23</v>
      </c>
      <c r="D41" s="17" t="s">
        <v>86</v>
      </c>
      <c r="E41" s="16">
        <v>300000</v>
      </c>
      <c r="F41" s="16">
        <f>E41*1.1</f>
        <v>330000</v>
      </c>
      <c r="G41" s="16">
        <f>F41*1.5</f>
        <v>495000</v>
      </c>
      <c r="H41" s="16">
        <f>G41*1.3</f>
        <v>643500</v>
      </c>
      <c r="I41" s="7">
        <v>3</v>
      </c>
      <c r="J41" s="4">
        <f t="shared" si="0"/>
        <v>0.10000000000000009</v>
      </c>
      <c r="K41" s="4">
        <f t="shared" si="1"/>
        <v>0.5</v>
      </c>
      <c r="L41" s="4">
        <f t="shared" si="2"/>
        <v>0.30000000000000004</v>
      </c>
      <c r="M41" s="20"/>
      <c r="O41" s="19" t="s">
        <v>66</v>
      </c>
    </row>
    <row r="42" spans="1:15" x14ac:dyDescent="0.15">
      <c r="A42" s="2"/>
      <c r="B42" s="2"/>
      <c r="C42" s="2"/>
      <c r="D42" s="2"/>
      <c r="E42" s="8"/>
      <c r="F42" s="8"/>
      <c r="G42" s="8"/>
      <c r="H42" s="8"/>
      <c r="I42" s="3"/>
    </row>
  </sheetData>
  <mergeCells count="1">
    <mergeCell ref="M3:M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opLeftCell="A9" zoomScale="90" zoomScaleNormal="90" workbookViewId="0">
      <selection activeCell="B12" sqref="B12"/>
    </sheetView>
  </sheetViews>
  <sheetFormatPr defaultRowHeight="13.5" x14ac:dyDescent="0.15"/>
  <cols>
    <col min="1" max="1" width="15.125" customWidth="1"/>
    <col min="2" max="2" width="49.75" style="19" customWidth="1"/>
    <col min="3" max="3" width="36.875" style="19" customWidth="1"/>
    <col min="4" max="5" width="25.375" style="19" customWidth="1"/>
    <col min="6" max="6" width="9" style="19"/>
  </cols>
  <sheetData>
    <row r="2" spans="1:5" x14ac:dyDescent="0.15">
      <c r="A2" t="s">
        <v>104</v>
      </c>
    </row>
    <row r="3" spans="1:5" x14ac:dyDescent="0.15">
      <c r="A3" s="24"/>
      <c r="B3" s="22" t="s">
        <v>96</v>
      </c>
      <c r="C3" s="22" t="s">
        <v>43</v>
      </c>
      <c r="D3" s="22" t="s">
        <v>45</v>
      </c>
      <c r="E3" s="22" t="s">
        <v>46</v>
      </c>
    </row>
    <row r="4" spans="1:5" ht="90" customHeight="1" x14ac:dyDescent="0.15">
      <c r="A4" s="25" t="s">
        <v>49</v>
      </c>
      <c r="B4" s="22" t="s">
        <v>120</v>
      </c>
      <c r="C4" s="22"/>
      <c r="D4" s="23"/>
      <c r="E4" s="22"/>
    </row>
    <row r="5" spans="1:5" ht="81" x14ac:dyDescent="0.15">
      <c r="A5" s="25" t="s">
        <v>52</v>
      </c>
      <c r="B5" s="22" t="s">
        <v>119</v>
      </c>
      <c r="C5" s="22" t="s">
        <v>97</v>
      </c>
      <c r="D5" s="23" t="s">
        <v>98</v>
      </c>
      <c r="E5" s="22"/>
    </row>
    <row r="6" spans="1:5" ht="54" x14ac:dyDescent="0.15">
      <c r="A6" s="25" t="s">
        <v>56</v>
      </c>
      <c r="B6" s="22" t="s">
        <v>107</v>
      </c>
      <c r="C6" s="22" t="s">
        <v>103</v>
      </c>
      <c r="D6" s="22"/>
      <c r="E6" s="22"/>
    </row>
    <row r="7" spans="1:5" ht="67.5" x14ac:dyDescent="0.15">
      <c r="A7" s="25" t="s">
        <v>53</v>
      </c>
      <c r="B7" s="22" t="s">
        <v>108</v>
      </c>
      <c r="C7" s="22"/>
      <c r="D7" s="22" t="s">
        <v>110</v>
      </c>
      <c r="E7" s="22" t="s">
        <v>109</v>
      </c>
    </row>
    <row r="8" spans="1:5" ht="54" x14ac:dyDescent="0.15">
      <c r="A8" s="25" t="s">
        <v>50</v>
      </c>
      <c r="B8" s="22" t="s">
        <v>112</v>
      </c>
      <c r="C8" s="22"/>
      <c r="D8" s="22" t="s">
        <v>61</v>
      </c>
      <c r="E8" s="22"/>
    </row>
    <row r="9" spans="1:5" ht="75" customHeight="1" x14ac:dyDescent="0.15">
      <c r="A9" s="25" t="s">
        <v>51</v>
      </c>
      <c r="B9" s="22" t="s">
        <v>99</v>
      </c>
      <c r="C9" s="22" t="s">
        <v>97</v>
      </c>
      <c r="D9" s="22"/>
      <c r="E9" s="22"/>
    </row>
    <row r="10" spans="1:5" ht="67.5" x14ac:dyDescent="0.15">
      <c r="A10" s="25" t="s">
        <v>55</v>
      </c>
      <c r="B10" s="23" t="s">
        <v>114</v>
      </c>
      <c r="C10" s="22"/>
      <c r="D10" s="22"/>
      <c r="E10" s="22"/>
    </row>
    <row r="11" spans="1:5" ht="67.5" x14ac:dyDescent="0.15">
      <c r="A11" s="25" t="s">
        <v>83</v>
      </c>
      <c r="B11" s="22" t="s">
        <v>111</v>
      </c>
      <c r="C11" s="22"/>
      <c r="D11" s="22" t="s">
        <v>97</v>
      </c>
      <c r="E11" s="22"/>
    </row>
    <row r="12" spans="1:5" ht="83.25" customHeight="1" x14ac:dyDescent="0.15">
      <c r="A12" s="25" t="s">
        <v>54</v>
      </c>
      <c r="B12" s="23" t="s">
        <v>118</v>
      </c>
      <c r="C12" s="22" t="s">
        <v>97</v>
      </c>
      <c r="D12" s="22"/>
      <c r="E12" s="22"/>
    </row>
    <row r="13" spans="1:5" ht="47.25" customHeight="1" x14ac:dyDescent="0.15">
      <c r="A13" s="25" t="s">
        <v>87</v>
      </c>
      <c r="B13" s="23" t="s">
        <v>116</v>
      </c>
      <c r="C13" s="22"/>
      <c r="D13" s="22"/>
      <c r="E13" s="22"/>
    </row>
    <row r="17" spans="2:2" x14ac:dyDescent="0.15">
      <c r="B17" s="21"/>
    </row>
    <row r="18" spans="2:2" x14ac:dyDescent="0.15">
      <c r="B18" s="21"/>
    </row>
  </sheetData>
  <mergeCells count="1">
    <mergeCell ref="B17:B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L6" sqref="L6"/>
    </sheetView>
  </sheetViews>
  <sheetFormatPr defaultRowHeight="13.5" x14ac:dyDescent="0.15"/>
  <cols>
    <col min="1" max="1" width="9.75" customWidth="1"/>
    <col min="2" max="5" width="14.375" bestFit="1" customWidth="1"/>
    <col min="9" max="9" width="6.75" customWidth="1"/>
  </cols>
  <sheetData>
    <row r="1" spans="1:10" x14ac:dyDescent="0.15">
      <c r="A1" s="10" t="s">
        <v>100</v>
      </c>
      <c r="B1" t="s">
        <v>101</v>
      </c>
    </row>
    <row r="2" spans="1:10" x14ac:dyDescent="0.15">
      <c r="A2" t="s">
        <v>69</v>
      </c>
      <c r="G2" t="s">
        <v>70</v>
      </c>
    </row>
    <row r="3" spans="1:10" x14ac:dyDescent="0.15">
      <c r="A3" s="10" t="s">
        <v>48</v>
      </c>
      <c r="B3" t="s">
        <v>47</v>
      </c>
      <c r="C3" t="s">
        <v>58</v>
      </c>
      <c r="D3" t="s">
        <v>59</v>
      </c>
      <c r="E3" t="s">
        <v>60</v>
      </c>
      <c r="G3" t="s">
        <v>78</v>
      </c>
      <c r="H3" t="s">
        <v>43</v>
      </c>
      <c r="I3" t="s">
        <v>45</v>
      </c>
      <c r="J3" t="s">
        <v>46</v>
      </c>
    </row>
    <row r="4" spans="1:10" x14ac:dyDescent="0.15">
      <c r="A4" s="11" t="s">
        <v>49</v>
      </c>
      <c r="B4" s="12">
        <v>0.23192273478205616</v>
      </c>
      <c r="C4" s="12">
        <v>0.19710528587460074</v>
      </c>
      <c r="D4" s="12">
        <v>0.18715781586206351</v>
      </c>
      <c r="E4" s="12">
        <v>0.17534491585465103</v>
      </c>
      <c r="G4" t="s">
        <v>71</v>
      </c>
      <c r="H4" t="s">
        <v>71</v>
      </c>
      <c r="I4" t="s">
        <v>71</v>
      </c>
      <c r="J4" t="s">
        <v>72</v>
      </c>
    </row>
    <row r="5" spans="1:10" x14ac:dyDescent="0.15">
      <c r="A5" s="11" t="s">
        <v>52</v>
      </c>
      <c r="B5" s="12">
        <v>0.22398017537171178</v>
      </c>
      <c r="C5" s="12">
        <v>0.20544988921819698</v>
      </c>
      <c r="D5" s="12">
        <v>0.16268072019821636</v>
      </c>
      <c r="E5" s="12">
        <v>0.12836986922457949</v>
      </c>
      <c r="G5" t="s">
        <v>72</v>
      </c>
      <c r="H5" t="s">
        <v>72</v>
      </c>
      <c r="I5" t="s">
        <v>72</v>
      </c>
      <c r="J5" t="s">
        <v>77</v>
      </c>
    </row>
    <row r="6" spans="1:10" x14ac:dyDescent="0.15">
      <c r="A6" s="11" t="s">
        <v>56</v>
      </c>
      <c r="B6" s="12">
        <v>0.13502350997585463</v>
      </c>
      <c r="C6" s="12">
        <v>0.17739475728714069</v>
      </c>
      <c r="D6" s="12">
        <v>0.20836658256732757</v>
      </c>
      <c r="E6" s="12">
        <v>0.22230790041854084</v>
      </c>
      <c r="G6" t="s">
        <v>73</v>
      </c>
      <c r="H6" t="s">
        <v>73</v>
      </c>
      <c r="I6" t="s">
        <v>76</v>
      </c>
      <c r="J6" t="s">
        <v>72</v>
      </c>
    </row>
    <row r="7" spans="1:10" x14ac:dyDescent="0.15">
      <c r="A7" s="11" t="s">
        <v>53</v>
      </c>
      <c r="B7" s="12">
        <v>0.10992502223916635</v>
      </c>
      <c r="C7" s="12">
        <v>0.11670934883319425</v>
      </c>
      <c r="D7" s="12">
        <v>0.13548709137398851</v>
      </c>
      <c r="E7" s="12">
        <v>0.15330081979269908</v>
      </c>
      <c r="G7" t="s">
        <v>73</v>
      </c>
      <c r="H7" t="s">
        <v>73</v>
      </c>
      <c r="I7" t="s">
        <v>73</v>
      </c>
      <c r="J7" t="s">
        <v>72</v>
      </c>
    </row>
    <row r="8" spans="1:10" x14ac:dyDescent="0.15">
      <c r="A8" s="11" t="s">
        <v>50</v>
      </c>
      <c r="B8" s="12">
        <v>7.2594993010547712E-2</v>
      </c>
      <c r="C8" s="12">
        <v>7.2684372572152059E-2</v>
      </c>
      <c r="D8" s="12">
        <v>5.1036866750652818E-2</v>
      </c>
      <c r="E8" s="12">
        <v>4.729294908543967E-2</v>
      </c>
      <c r="G8" t="s">
        <v>73</v>
      </c>
      <c r="H8" t="s">
        <v>73</v>
      </c>
      <c r="I8" t="s">
        <v>75</v>
      </c>
      <c r="J8" t="s">
        <v>75</v>
      </c>
    </row>
    <row r="9" spans="1:10" x14ac:dyDescent="0.15">
      <c r="A9" s="11" t="s">
        <v>51</v>
      </c>
      <c r="B9" s="12">
        <v>6.9894522811030632E-2</v>
      </c>
      <c r="C9" s="12">
        <v>6.7058958938796653E-2</v>
      </c>
      <c r="D9" s="12">
        <v>7.0560816952072433E-2</v>
      </c>
      <c r="E9" s="12">
        <v>7.1393860631327688E-2</v>
      </c>
      <c r="G9" t="s">
        <v>73</v>
      </c>
      <c r="H9" t="s">
        <v>73</v>
      </c>
      <c r="I9" t="s">
        <v>73</v>
      </c>
      <c r="J9" t="s">
        <v>73</v>
      </c>
    </row>
    <row r="10" spans="1:10" x14ac:dyDescent="0.15">
      <c r="A10" s="11" t="s">
        <v>55</v>
      </c>
      <c r="B10" s="12">
        <v>6.63997966704791E-2</v>
      </c>
      <c r="C10" s="12">
        <v>7.0727706960550168E-2</v>
      </c>
      <c r="D10" s="12">
        <v>8.0777245412737606E-2</v>
      </c>
      <c r="E10" s="12">
        <v>8.9393848794420097E-2</v>
      </c>
      <c r="G10" t="s">
        <v>73</v>
      </c>
      <c r="H10" t="s">
        <v>73</v>
      </c>
      <c r="I10" t="s">
        <v>73</v>
      </c>
      <c r="J10" t="s">
        <v>73</v>
      </c>
    </row>
    <row r="11" spans="1:10" x14ac:dyDescent="0.15">
      <c r="A11" s="11" t="s">
        <v>83</v>
      </c>
      <c r="B11" s="12">
        <v>4.2254416063032152E-2</v>
      </c>
      <c r="C11" s="12">
        <v>4.2097085143728598E-2</v>
      </c>
      <c r="D11" s="12">
        <v>4.5912240132476273E-2</v>
      </c>
      <c r="E11" s="12">
        <v>4.8104860162429618E-2</v>
      </c>
      <c r="G11" t="s">
        <v>74</v>
      </c>
      <c r="H11" t="s">
        <v>74</v>
      </c>
      <c r="I11" t="s">
        <v>74</v>
      </c>
      <c r="J11" t="s">
        <v>74</v>
      </c>
    </row>
    <row r="12" spans="1:10" x14ac:dyDescent="0.15">
      <c r="A12" s="11" t="s">
        <v>54</v>
      </c>
      <c r="B12" s="12">
        <v>2.4494853221502098E-2</v>
      </c>
      <c r="C12" s="12">
        <v>2.7378931315282132E-2</v>
      </c>
      <c r="D12" s="12">
        <v>3.274412860973492E-2</v>
      </c>
      <c r="E12" s="12">
        <v>3.8183006590187592E-2</v>
      </c>
      <c r="G12" t="s">
        <v>75</v>
      </c>
      <c r="H12" t="s">
        <v>75</v>
      </c>
      <c r="I12" t="s">
        <v>75</v>
      </c>
      <c r="J12" t="s">
        <v>75</v>
      </c>
    </row>
    <row r="13" spans="1:10" x14ac:dyDescent="0.15">
      <c r="A13" s="11" t="s">
        <v>87</v>
      </c>
      <c r="B13" s="12">
        <v>2.3509975854619392E-2</v>
      </c>
      <c r="C13" s="12">
        <v>2.3393663856357723E-2</v>
      </c>
      <c r="D13" s="12">
        <v>2.5276492140730002E-2</v>
      </c>
      <c r="E13" s="12">
        <v>2.6307969445724902E-2</v>
      </c>
      <c r="G13" t="s">
        <v>75</v>
      </c>
      <c r="H13" t="s">
        <v>75</v>
      </c>
      <c r="I13" t="s">
        <v>75</v>
      </c>
      <c r="J13" t="s">
        <v>75</v>
      </c>
    </row>
    <row r="14" spans="1:10" x14ac:dyDescent="0.15">
      <c r="A14" s="11" t="s">
        <v>57</v>
      </c>
      <c r="B14" s="12">
        <v>1</v>
      </c>
      <c r="C14" s="12">
        <v>1</v>
      </c>
      <c r="D14" s="12">
        <v>1</v>
      </c>
      <c r="E14" s="12">
        <v>1</v>
      </c>
    </row>
    <row r="16" spans="1:10" x14ac:dyDescent="0.15">
      <c r="A16" s="11"/>
    </row>
    <row r="17" spans="1:1" x14ac:dyDescent="0.15">
      <c r="A17" s="11"/>
    </row>
    <row r="18" spans="1:1" x14ac:dyDescent="0.15">
      <c r="A18" s="11"/>
    </row>
    <row r="19" spans="1:1" x14ac:dyDescent="0.15">
      <c r="A19" s="11"/>
    </row>
    <row r="20" spans="1:1" x14ac:dyDescent="0.15">
      <c r="A20" s="11"/>
    </row>
    <row r="21" spans="1:1" x14ac:dyDescent="0.15">
      <c r="A21" s="11"/>
    </row>
    <row r="22" spans="1:1" x14ac:dyDescent="0.15">
      <c r="A22" s="11"/>
    </row>
    <row r="23" spans="1:1" x14ac:dyDescent="0.15">
      <c r="A23" s="11"/>
    </row>
    <row r="24" spans="1:1" x14ac:dyDescent="0.15">
      <c r="A24" s="11"/>
    </row>
    <row r="25" spans="1:1" x14ac:dyDescent="0.15">
      <c r="A25" s="11"/>
    </row>
  </sheetData>
  <phoneticPr fontId="2" type="noConversion"/>
  <conditionalFormatting sqref="G4:J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更新数据</vt:lpstr>
      <vt:lpstr>新闻</vt:lpstr>
      <vt:lpstr>内部分析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QING</cp:lastModifiedBy>
  <dcterms:created xsi:type="dcterms:W3CDTF">2017-09-25T10:29:29Z</dcterms:created>
  <dcterms:modified xsi:type="dcterms:W3CDTF">2017-09-26T03:28:08Z</dcterms:modified>
</cp:coreProperties>
</file>