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29"/>
  </bookViews>
  <sheets>
    <sheet name="sales_rep" sheetId="1" r:id="rId1"/>
    <sheet name="product" sheetId="2" r:id="rId2"/>
    <sheet name="hospital" sheetId="3" r:id="rId3"/>
    <sheet name="pp_info" sheetId="4" r:id="rId4"/>
    <sheet name="news" sheetId="5" r:id="rId5"/>
    <sheet name="flm_target" sheetId="6" r:id="rId6"/>
  </sheets>
  <definedNames>
    <definedName name="_xlnm._FilterDatabase" localSheetId="3" hidden="1">pp_info!$A$1:$P$41</definedName>
    <definedName name="_FilterDatabase_0" localSheetId="3">pp_info!$A$1:$P$41</definedName>
    <definedName name="_FilterDatabase_0_0" localSheetId="3">pp_info!$A$1:$P$41</definedName>
    <definedName name="_FilterDatabase_0_0_0" localSheetId="3">pp_info!$A$1:$P$41</definedName>
    <definedName name="_FilterDatabase_0_0_0_0" localSheetId="3">pp_info!$A$1:$P$41</definedName>
    <definedName name="_FilterDatabase_0_0_0_0_0" localSheetId="3">pp_info!$A$1:$P$41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9" i="3" l="1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3" i="3"/>
  <c r="I4" i="3"/>
  <c r="I5" i="3"/>
  <c r="I6" i="3"/>
  <c r="I7" i="3"/>
  <c r="I8" i="3"/>
  <c r="I2" i="3"/>
  <c r="H22" i="3"/>
  <c r="H26" i="3"/>
  <c r="H30" i="3"/>
  <c r="H34" i="3"/>
  <c r="H38" i="3"/>
  <c r="H10" i="3"/>
  <c r="H14" i="3"/>
  <c r="H18" i="3"/>
  <c r="H6" i="3"/>
  <c r="H2" i="3"/>
  <c r="G42" i="3"/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2" i="4"/>
  <c r="D2" i="4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" i="4"/>
  <c r="J5" i="4"/>
  <c r="J6" i="4"/>
  <c r="J3" i="4"/>
  <c r="J2" i="4"/>
  <c r="J3" i="3"/>
  <c r="K3" i="3" s="1"/>
  <c r="J4" i="3"/>
  <c r="K4" i="3" s="1"/>
  <c r="J5" i="3"/>
  <c r="K5" i="3" s="1"/>
  <c r="J6" i="3"/>
  <c r="K6" i="3" s="1"/>
  <c r="J7" i="3"/>
  <c r="K7" i="3" s="1"/>
  <c r="J8" i="3"/>
  <c r="K8" i="3" s="1"/>
  <c r="J9" i="3"/>
  <c r="K9" i="3" s="1"/>
  <c r="J10" i="3"/>
  <c r="K10" i="3" s="1"/>
  <c r="J11" i="3"/>
  <c r="K11" i="3" s="1"/>
  <c r="J12" i="3"/>
  <c r="K12" i="3" s="1"/>
  <c r="J13" i="3"/>
  <c r="K13" i="3" s="1"/>
  <c r="J14" i="3"/>
  <c r="K14" i="3" s="1"/>
  <c r="J15" i="3"/>
  <c r="K15" i="3" s="1"/>
  <c r="J16" i="3"/>
  <c r="K16" i="3" s="1"/>
  <c r="J17" i="3"/>
  <c r="K17" i="3" s="1"/>
  <c r="J18" i="3"/>
  <c r="K18" i="3" s="1"/>
  <c r="J19" i="3"/>
  <c r="K19" i="3" s="1"/>
  <c r="J20" i="3"/>
  <c r="K20" i="3" s="1"/>
  <c r="J21" i="3"/>
  <c r="K21" i="3" s="1"/>
  <c r="J22" i="3"/>
  <c r="K22" i="3" s="1"/>
  <c r="J23" i="3"/>
  <c r="K23" i="3" s="1"/>
  <c r="J24" i="3"/>
  <c r="K24" i="3" s="1"/>
  <c r="J25" i="3"/>
  <c r="K25" i="3" s="1"/>
  <c r="J26" i="3"/>
  <c r="K26" i="3" s="1"/>
  <c r="J27" i="3"/>
  <c r="K27" i="3" s="1"/>
  <c r="J28" i="3"/>
  <c r="K28" i="3" s="1"/>
  <c r="J29" i="3"/>
  <c r="K29" i="3" s="1"/>
  <c r="J30" i="3"/>
  <c r="K30" i="3" s="1"/>
  <c r="J31" i="3"/>
  <c r="K31" i="3" s="1"/>
  <c r="J32" i="3"/>
  <c r="K32" i="3" s="1"/>
  <c r="J33" i="3"/>
  <c r="K33" i="3" s="1"/>
  <c r="J34" i="3"/>
  <c r="K34" i="3" s="1"/>
  <c r="J35" i="3"/>
  <c r="K35" i="3" s="1"/>
  <c r="J36" i="3"/>
  <c r="K36" i="3" s="1"/>
  <c r="J37" i="3"/>
  <c r="K37" i="3" s="1"/>
  <c r="J38" i="3"/>
  <c r="K38" i="3" s="1"/>
  <c r="J39" i="3"/>
  <c r="K39" i="3" s="1"/>
  <c r="J40" i="3"/>
  <c r="K40" i="3" s="1"/>
  <c r="J41" i="3"/>
  <c r="K41" i="3" s="1"/>
  <c r="J2" i="3"/>
  <c r="K2" i="3" s="1"/>
  <c r="N3" i="4" l="1"/>
  <c r="N6" i="4"/>
  <c r="N10" i="4"/>
  <c r="N11" i="4"/>
  <c r="N12" i="4"/>
  <c r="N14" i="4"/>
  <c r="N16" i="4"/>
  <c r="N18" i="4"/>
  <c r="N19" i="4"/>
  <c r="N20" i="4"/>
  <c r="N26" i="4"/>
  <c r="N27" i="4"/>
  <c r="N28" i="4"/>
  <c r="N30" i="4"/>
  <c r="N31" i="4"/>
  <c r="N32" i="4"/>
  <c r="N34" i="4"/>
  <c r="N35" i="4"/>
  <c r="N36" i="4"/>
  <c r="N38" i="4"/>
  <c r="N39" i="4"/>
  <c r="N40" i="4"/>
  <c r="N2" i="4"/>
  <c r="L3" i="4"/>
  <c r="L4" i="4"/>
  <c r="L6" i="4"/>
  <c r="L7" i="4"/>
  <c r="L8" i="4"/>
  <c r="L10" i="4"/>
  <c r="L11" i="4"/>
  <c r="L12" i="4"/>
  <c r="L14" i="4"/>
  <c r="L15" i="4"/>
  <c r="L16" i="4"/>
  <c r="L18" i="4"/>
  <c r="L19" i="4"/>
  <c r="L20" i="4"/>
  <c r="L22" i="4"/>
  <c r="L23" i="4"/>
  <c r="L24" i="4"/>
  <c r="L26" i="4"/>
  <c r="L27" i="4"/>
  <c r="L28" i="4"/>
  <c r="L31" i="4"/>
  <c r="L32" i="4"/>
  <c r="L34" i="4"/>
  <c r="L35" i="4"/>
  <c r="L36" i="4"/>
  <c r="L38" i="4"/>
  <c r="L39" i="4"/>
  <c r="L40" i="4"/>
  <c r="L2" i="4"/>
  <c r="S3" i="4" l="1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6" i="4"/>
  <c r="S27" i="4"/>
  <c r="S28" i="4"/>
  <c r="S30" i="4"/>
  <c r="S31" i="4"/>
  <c r="S32" i="4"/>
  <c r="S34" i="4"/>
  <c r="S35" i="4"/>
  <c r="S36" i="4"/>
  <c r="S37" i="4"/>
  <c r="S38" i="4"/>
  <c r="S39" i="4"/>
  <c r="S40" i="4"/>
  <c r="S41" i="4"/>
  <c r="S2" i="4"/>
  <c r="B3" i="6"/>
  <c r="B4" i="6" s="1"/>
  <c r="B5" i="6" s="1"/>
  <c r="B6" i="6" s="1"/>
  <c r="N41" i="3"/>
  <c r="O41" i="3" s="1"/>
  <c r="M41" i="3"/>
  <c r="G41" i="3"/>
  <c r="N40" i="3"/>
  <c r="O40" i="3" s="1"/>
  <c r="M40" i="3"/>
  <c r="G40" i="3"/>
  <c r="N39" i="3"/>
  <c r="O39" i="3" s="1"/>
  <c r="M39" i="3"/>
  <c r="G39" i="3"/>
  <c r="N38" i="3"/>
  <c r="O38" i="3" s="1"/>
  <c r="M38" i="3"/>
  <c r="G38" i="3"/>
  <c r="N37" i="3"/>
  <c r="O37" i="3" s="1"/>
  <c r="M37" i="3"/>
  <c r="G37" i="3"/>
  <c r="N36" i="3"/>
  <c r="O36" i="3" s="1"/>
  <c r="M36" i="3"/>
  <c r="G36" i="3"/>
  <c r="N35" i="3"/>
  <c r="O35" i="3" s="1"/>
  <c r="M35" i="3"/>
  <c r="G35" i="3"/>
  <c r="N34" i="3"/>
  <c r="O34" i="3" s="1"/>
  <c r="M34" i="3"/>
  <c r="G34" i="3"/>
  <c r="M33" i="3"/>
  <c r="G33" i="3"/>
  <c r="M32" i="3"/>
  <c r="N32" i="3" s="1"/>
  <c r="O32" i="3" s="1"/>
  <c r="G32" i="3"/>
  <c r="M31" i="3"/>
  <c r="N31" i="3" s="1"/>
  <c r="O31" i="3" s="1"/>
  <c r="G31" i="3"/>
  <c r="M30" i="3"/>
  <c r="N30" i="3" s="1"/>
  <c r="O30" i="3" s="1"/>
  <c r="G30" i="3"/>
  <c r="N29" i="3"/>
  <c r="O29" i="3" s="1"/>
  <c r="G29" i="3"/>
  <c r="M28" i="3"/>
  <c r="N28" i="3" s="1"/>
  <c r="O28" i="3" s="1"/>
  <c r="G28" i="3"/>
  <c r="M27" i="3"/>
  <c r="N27" i="3" s="1"/>
  <c r="O27" i="3" s="1"/>
  <c r="G27" i="3"/>
  <c r="M26" i="3"/>
  <c r="N26" i="3" s="1"/>
  <c r="O26" i="3" s="1"/>
  <c r="G26" i="3"/>
  <c r="G25" i="3"/>
  <c r="M24" i="3"/>
  <c r="N24" i="3" s="1"/>
  <c r="O24" i="3" s="1"/>
  <c r="G24" i="3"/>
  <c r="M23" i="3"/>
  <c r="N23" i="3" s="1"/>
  <c r="O23" i="3" s="1"/>
  <c r="G23" i="3"/>
  <c r="M22" i="3"/>
  <c r="N22" i="3" s="1"/>
  <c r="O22" i="3" s="1"/>
  <c r="G22" i="3"/>
  <c r="M21" i="3"/>
  <c r="N21" i="3" s="1"/>
  <c r="O21" i="3" s="1"/>
  <c r="G21" i="3"/>
  <c r="M20" i="3"/>
  <c r="N20" i="3" s="1"/>
  <c r="O20" i="3" s="1"/>
  <c r="G20" i="3"/>
  <c r="M19" i="3"/>
  <c r="N19" i="3" s="1"/>
  <c r="O19" i="3" s="1"/>
  <c r="G19" i="3"/>
  <c r="M18" i="3"/>
  <c r="N18" i="3" s="1"/>
  <c r="O18" i="3" s="1"/>
  <c r="G18" i="3"/>
  <c r="M17" i="3"/>
  <c r="N17" i="3" s="1"/>
  <c r="O17" i="3" s="1"/>
  <c r="G17" i="3"/>
  <c r="M16" i="3"/>
  <c r="N16" i="3" s="1"/>
  <c r="O16" i="3" s="1"/>
  <c r="G16" i="3"/>
  <c r="M15" i="3"/>
  <c r="N15" i="3" s="1"/>
  <c r="O15" i="3" s="1"/>
  <c r="G15" i="3"/>
  <c r="M14" i="3"/>
  <c r="N14" i="3" s="1"/>
  <c r="O14" i="3" s="1"/>
  <c r="G14" i="3"/>
  <c r="M13" i="3"/>
  <c r="N13" i="3" s="1"/>
  <c r="O13" i="3" s="1"/>
  <c r="G13" i="3"/>
  <c r="M12" i="3"/>
  <c r="N12" i="3" s="1"/>
  <c r="O12" i="3" s="1"/>
  <c r="G12" i="3"/>
  <c r="M11" i="3"/>
  <c r="N11" i="3" s="1"/>
  <c r="O11" i="3" s="1"/>
  <c r="G11" i="3"/>
  <c r="M10" i="3"/>
  <c r="N10" i="3" s="1"/>
  <c r="O10" i="3" s="1"/>
  <c r="G10" i="3"/>
  <c r="M9" i="3"/>
  <c r="N9" i="3" s="1"/>
  <c r="O9" i="3" s="1"/>
  <c r="G9" i="3"/>
  <c r="M8" i="3"/>
  <c r="N8" i="3" s="1"/>
  <c r="O8" i="3" s="1"/>
  <c r="G8" i="3"/>
  <c r="M7" i="3"/>
  <c r="N7" i="3" s="1"/>
  <c r="O7" i="3" s="1"/>
  <c r="G7" i="3"/>
  <c r="M6" i="3"/>
  <c r="N6" i="3" s="1"/>
  <c r="O6" i="3" s="1"/>
  <c r="G6" i="3"/>
  <c r="M5" i="3"/>
  <c r="N5" i="3" s="1"/>
  <c r="O5" i="3" s="1"/>
  <c r="G5" i="3"/>
  <c r="M4" i="3"/>
  <c r="N4" i="3" s="1"/>
  <c r="O4" i="3" s="1"/>
  <c r="G4" i="3"/>
  <c r="M3" i="3"/>
  <c r="N3" i="3" s="1"/>
  <c r="O3" i="3" s="1"/>
  <c r="G3" i="3"/>
  <c r="M2" i="3"/>
  <c r="N2" i="3" s="1"/>
  <c r="O2" i="3" s="1"/>
  <c r="G2" i="3"/>
</calcChain>
</file>

<file path=xl/sharedStrings.xml><?xml version="1.0" encoding="utf-8"?>
<sst xmlns="http://schemas.openxmlformats.org/spreadsheetml/2006/main" count="286" uniqueCount="109">
  <si>
    <t>业务代表</t>
  </si>
  <si>
    <t>销售技巧</t>
  </si>
  <si>
    <t>产品知识</t>
  </si>
  <si>
    <t>动力值</t>
  </si>
  <si>
    <t>sales_level</t>
  </si>
  <si>
    <t>pp_real_volume_by_sr</t>
  </si>
  <si>
    <t>pp_real_revenue_by_sr</t>
  </si>
  <si>
    <t>pp_sr_acc_revenue</t>
  </si>
  <si>
    <t>pp_sales_skills_index</t>
  </si>
  <si>
    <t>pp_product_knowledge_index</t>
  </si>
  <si>
    <t>pp_motivation_index</t>
  </si>
  <si>
    <t>pp_sr_acc_field_work</t>
  </si>
  <si>
    <t>pp_target_revenue_realization_by_sr</t>
  </si>
  <si>
    <t>小宋</t>
  </si>
  <si>
    <t>8年销售经验，在各类医院和产品的销售中积累了丰富的经验。善于发现客户需求，善于探查客户心理</t>
  </si>
  <si>
    <t>医学院校临床专业毕业，对疾病知识有一定的基础，工作中积累了丰富的产品知识</t>
  </si>
  <si>
    <t>加入公司3年，没有得到升职，最近由于同事得到提升而垂头丧气，对个人未来发展感到茫然</t>
  </si>
  <si>
    <t>senior</t>
  </si>
  <si>
    <t>小兰</t>
  </si>
  <si>
    <t>5年销售经验，熟练运用拜访技巧，善于发现客户需求，可以敏锐的发现业务机会</t>
  </si>
  <si>
    <t>化学专业毕业，有较强的学习能力，工作中积累了丰富的产品知识</t>
  </si>
  <si>
    <t>加入公司2年，工作积极认真，希望在公司长期发展</t>
  </si>
  <si>
    <t>middle</t>
  </si>
  <si>
    <t>小白</t>
  </si>
  <si>
    <t>2年销售经验，以前的公司没有提供系统的销售培训，拜访技巧上比较随意，只关注客户关系，缺乏专业推广的能力</t>
  </si>
  <si>
    <t>英语专业毕业，有较强的学习能力，很聪明</t>
  </si>
  <si>
    <t>加入公司不到1年，认为目前的公司是个人发展的很好的平台，愿意接受挑战</t>
  </si>
  <si>
    <t>junior</t>
  </si>
  <si>
    <t>小木</t>
  </si>
  <si>
    <t>3年销售经验，一对一拜访技巧上比较简单，只关注产品宣传和会议活动，但人际敏感度较低</t>
  </si>
  <si>
    <t>药学专业研究生毕业，有一定学习能力</t>
  </si>
  <si>
    <t>加入公司不到1年，工作积极主动，做事认真可靠</t>
  </si>
  <si>
    <t>小青</t>
  </si>
  <si>
    <t>5年销售经验，善于发现客户需求，并利用各种沟通方式实现销售</t>
  </si>
  <si>
    <t>生物专业毕业，工作中积累了丰富的产品知识</t>
  </si>
  <si>
    <t>加入公司2年多，工作态度时好时坏，不愿意承担压力</t>
  </si>
  <si>
    <t>prod_code</t>
  </si>
  <si>
    <t>品牌</t>
  </si>
  <si>
    <t>类别</t>
  </si>
  <si>
    <t>上市时间</t>
  </si>
  <si>
    <t>单价（公司考核价）</t>
  </si>
  <si>
    <t>单位成本</t>
  </si>
  <si>
    <t>医保</t>
  </si>
  <si>
    <t>类型</t>
  </si>
  <si>
    <t>美素</t>
  </si>
  <si>
    <t>口服抗生素</t>
  </si>
  <si>
    <t>甲类</t>
  </si>
  <si>
    <t>首仿</t>
  </si>
  <si>
    <t>美平</t>
  </si>
  <si>
    <t>一代降糖药</t>
  </si>
  <si>
    <t>乙类</t>
  </si>
  <si>
    <t>美乐</t>
  </si>
  <si>
    <t>三代降糖药</t>
  </si>
  <si>
    <t>美通</t>
  </si>
  <si>
    <t>皮肤药</t>
  </si>
  <si>
    <t>自费</t>
  </si>
  <si>
    <t>原研</t>
  </si>
  <si>
    <t>名称</t>
  </si>
  <si>
    <t>hosp_code</t>
  </si>
  <si>
    <t>区域</t>
  </si>
  <si>
    <t>产品</t>
  </si>
  <si>
    <t>周期0</t>
  </si>
  <si>
    <t>周期1</t>
  </si>
  <si>
    <t>周期2</t>
  </si>
  <si>
    <t>周期3</t>
  </si>
  <si>
    <t>周期4</t>
  </si>
  <si>
    <t>人民医院</t>
  </si>
  <si>
    <t>法拉市市区</t>
  </si>
  <si>
    <t>三级</t>
  </si>
  <si>
    <t>军区医院</t>
  </si>
  <si>
    <t>二级</t>
  </si>
  <si>
    <t>中日医院</t>
  </si>
  <si>
    <t>法拉市郊区</t>
  </si>
  <si>
    <t>铁路医院</t>
  </si>
  <si>
    <t>海港医院</t>
  </si>
  <si>
    <t>第六医院</t>
  </si>
  <si>
    <t>小营医院</t>
  </si>
  <si>
    <t>一级</t>
  </si>
  <si>
    <t>光华医院</t>
  </si>
  <si>
    <t>西河医院</t>
  </si>
  <si>
    <t>大学医院</t>
  </si>
  <si>
    <t>pp_sr_sales_performance</t>
  </si>
  <si>
    <t>pp_deployment_quality_index</t>
  </si>
  <si>
    <t>pp_customer_relationship_index</t>
  </si>
  <si>
    <t>pp_real_revenue</t>
  </si>
  <si>
    <t>pp_real_volume</t>
  </si>
  <si>
    <t>pp_promotional_support_index</t>
  </si>
  <si>
    <t>pp_sales_performance</t>
  </si>
  <si>
    <t>pp_offer_attractiveness</t>
  </si>
  <si>
    <t>pp_acc_offer_attractiveness</t>
  </si>
  <si>
    <t>这是一家三级医院。1200张病床。外科和呼吸科很强，抗生素使用量很大。内分泌科病人量大。降糖药使用较多。最近院内临床观察结果公布，证明三代降糖药效果突出，医生逐步替代一代降糖药。</t>
  </si>
  <si>
    <t>这是一家三级医院。1000张病床。外科和呼吸科很强，抗生素使用量很大。内分泌科病人量大。降糖药使用较多。最近院内临床观察结果公布，证明三代降糖药效果突出，医生逐步替代一代降糖药。</t>
  </si>
  <si>
    <t>新的皮肤病用药进入医院开始销售，推动皮肤市场增长</t>
  </si>
  <si>
    <t>保险费用紧张，口服抗生素受到限制，市场出现明显负增长。降糖药推荐病人药店自己购买，院内市场下降。</t>
  </si>
  <si>
    <t>这是一家三级医院。700张病床。建立全国皮肤研究中心，打造皮肤科研能力，是皮肤领域的最大医院。作为综合医院，抗生素和糖尿病产品也使用。</t>
  </si>
  <si>
    <t>由于新扩建的外科病房投入使用，外科病人数量增长一倍。新的皮肤病用药进入医院开始销售，推动皮肤市场增长</t>
  </si>
  <si>
    <t>这是一家二级医院。500张病床。最近从一家三级大医院调来一位新院长，医院硬件软件不断提高，病人量出现20%+明显增长.但整体上病人的支付能力不高。</t>
  </si>
  <si>
    <t>新的皮肤病用药进入医院开始销售，推动市场增长</t>
  </si>
  <si>
    <t>最近引进的国外工作的内分泌主任上任后，提倡三代降糖药的使用。</t>
  </si>
  <si>
    <t>这是一家二级医院，300张病床。外科病人多，外科医生习惯滥用抗生素。没有皮肤科。内分泌临床习惯使用一代降糖药。</t>
  </si>
  <si>
    <t>针对抗生素使用过快的问题，药剂科提出了抗生素处方权限管理的限制措施，导致抗生素处方下降</t>
  </si>
  <si>
    <t>这是一家二级医院，300张病床。外科和内科都使用一些抗生素。皮肤科很小。内分泌临床习惯使用一代降糖药，医生对三代降糖药不认可，不愿意使用，病人支付能力低也阻碍了三代的使用.</t>
  </si>
  <si>
    <t>这是一家一级医院，100张病床。没有皮肤科。但地处城市中心位置，病人较多。医院在糖尿病防治方面进行投资，吸引更多病人。但老病人多。一代降糖药更受到欢迎。</t>
  </si>
  <si>
    <t>这是一家二级医院，250张病床。外科和内科都使用一些抗生素。皮肤科很小。内分泌临床习惯使用一代降糖药，医生对三代降糖药不认可，不愿意使用，病人支付能力低也阻碍了三代的使用.</t>
  </si>
  <si>
    <t>这是一家一级医院，100张病床。新院长到来后，医院硬件软件不断提高，病人量出现20%+明显增长。着力打造皮肤科特色。医院的皮肤专家不断增加，知名度不断提升，更多皮肤病人来就医。</t>
  </si>
  <si>
    <t>这是一家一级医院，100张病床。没有皮肤科。病人不多。</t>
  </si>
  <si>
    <t>target</t>
  </si>
  <si>
    <t>market share</t>
    <phoneticPr fontId="6" type="noConversion"/>
  </si>
  <si>
    <t>real_revenue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</si>
</sst>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_);[Red]\(0\)"/>
    <numFmt numFmtId="177" formatCode="_ * #,##0.00_ ;_ * \-#,##0.00_ ;_ * \-??_ ;_ @_ "/>
    <numFmt numFmtId="178" formatCode="0_ "/>
    <numFmt numFmtId="179" formatCode="_ * #,##0_ ;_ * \-#,##0_ ;_ * \-??_ ;_ @_ "/>
    <numFmt numFmtId="180" formatCode="0.00_ "/>
  </numFmts>
  <fonts count="7" x14ac:knownFonts="1">
    <font>
      <sz val="11"/>
      <color rgb="FF000000"/>
      <name val="宋体"/>
      <family val="2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rgb="FF000000"/>
      <name val="Calibri"/>
      <family val="2"/>
      <charset val="1"/>
    </font>
    <font>
      <sz val="11"/>
      <color rgb="FF000000"/>
      <name val="宋体"/>
      <family val="2"/>
      <charset val="134"/>
    </font>
    <font>
      <sz val="9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177" fontId="5" fillId="0" borderId="0" applyBorder="0" applyProtection="0">
      <alignment vertical="center"/>
    </xf>
    <xf numFmtId="9" fontId="5" fillId="0" borderId="0" applyBorder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>
      <alignment vertical="center"/>
    </xf>
    <xf numFmtId="0" fontId="2" fillId="0" borderId="0" xfId="0" applyFont="1" applyAlignment="1">
      <alignment vertical="center" wrapText="1"/>
    </xf>
    <xf numFmtId="176" fontId="0" fillId="0" borderId="0" xfId="0" applyNumberFormat="1">
      <alignment vertical="center"/>
    </xf>
    <xf numFmtId="176" fontId="0" fillId="0" borderId="0" xfId="1" applyNumberFormat="1" applyFont="1" applyBorder="1" applyAlignment="1" applyProtection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9" fontId="2" fillId="0" borderId="0" xfId="2" applyFont="1" applyBorder="1" applyAlignment="1" applyProtection="1">
      <alignment vertical="center"/>
    </xf>
    <xf numFmtId="179" fontId="0" fillId="0" borderId="0" xfId="1" applyNumberFormat="1" applyFont="1" applyBorder="1" applyAlignment="1" applyProtection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9" fontId="1" fillId="2" borderId="1" xfId="1" applyNumberFormat="1" applyFont="1" applyFill="1" applyBorder="1" applyAlignment="1" applyProtection="1">
      <alignment horizontal="center" vertical="center"/>
    </xf>
    <xf numFmtId="0" fontId="2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179" fontId="2" fillId="2" borderId="1" xfId="1" applyNumberFormat="1" applyFont="1" applyFill="1" applyBorder="1" applyAlignment="1" applyProtection="1">
      <alignment vertical="center"/>
    </xf>
    <xf numFmtId="0" fontId="3" fillId="2" borderId="1" xfId="0" applyFont="1" applyFill="1" applyBorder="1">
      <alignment vertical="center"/>
    </xf>
    <xf numFmtId="0" fontId="4" fillId="0" borderId="0" xfId="0" applyFont="1">
      <alignment vertical="center"/>
    </xf>
    <xf numFmtId="176" fontId="4" fillId="0" borderId="0" xfId="0" applyNumberFormat="1" applyFont="1">
      <alignment vertical="center"/>
    </xf>
    <xf numFmtId="0" fontId="4" fillId="0" borderId="0" xfId="0" applyFont="1" applyAlignment="1">
      <alignment vertical="center" wrapText="1"/>
    </xf>
    <xf numFmtId="176" fontId="4" fillId="0" borderId="0" xfId="0" applyNumberFormat="1" applyFont="1" applyAlignment="1">
      <alignment vertical="center" wrapText="1"/>
    </xf>
    <xf numFmtId="0" fontId="0" fillId="2" borderId="1" xfId="0" applyFill="1" applyBorder="1">
      <alignment vertical="center"/>
    </xf>
    <xf numFmtId="0" fontId="0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left" vertical="center"/>
    </xf>
    <xf numFmtId="9" fontId="0" fillId="2" borderId="1" xfId="2" applyFont="1" applyFill="1" applyBorder="1" applyAlignment="1" applyProtection="1">
      <alignment vertical="center" wrapText="1"/>
    </xf>
    <xf numFmtId="180" fontId="0" fillId="0" borderId="0" xfId="0" applyNumberFormat="1" applyAlignment="1">
      <alignment vertical="center" wrapText="1"/>
    </xf>
    <xf numFmtId="180" fontId="0" fillId="0" borderId="0" xfId="0" applyNumberFormat="1">
      <alignment vertical="center"/>
    </xf>
    <xf numFmtId="0" fontId="2" fillId="0" borderId="2" xfId="0" applyFont="1" applyFill="1" applyBorder="1">
      <alignment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topLeftCell="C1" zoomScaleNormal="100" workbookViewId="0">
      <selection activeCell="D2" sqref="D2"/>
    </sheetView>
  </sheetViews>
  <sheetFormatPr defaultRowHeight="13.5" x14ac:dyDescent="0.15"/>
  <cols>
    <col min="1" max="1" width="12.5"/>
    <col min="2" max="2" width="38" style="1"/>
    <col min="3" max="3" width="28.875" style="1"/>
    <col min="4" max="4" width="28.5" style="1"/>
    <col min="5" max="5" width="22.5" style="1"/>
    <col min="6" max="6" width="28"/>
    <col min="7" max="7" width="25.75"/>
    <col min="8" max="8" width="21.875"/>
    <col min="9" max="9" width="28.5"/>
    <col min="10" max="10" width="31.375"/>
    <col min="11" max="11" width="25.875"/>
    <col min="12" max="12" width="22.75"/>
    <col min="13" max="13" width="44.25"/>
    <col min="14" max="14" width="25.5"/>
    <col min="15" max="256" width="7.625"/>
    <col min="257" max="257" width="12.5"/>
    <col min="258" max="258" width="31.625"/>
    <col min="259" max="259" width="28.875"/>
    <col min="260" max="260" width="28.5"/>
    <col min="261" max="261" width="22.5"/>
    <col min="262" max="262" width="28"/>
    <col min="263" max="263" width="25.75"/>
    <col min="264" max="264" width="21.875"/>
    <col min="265" max="265" width="28.5"/>
    <col min="266" max="266" width="31.375"/>
    <col min="267" max="267" width="25.875"/>
    <col min="268" max="268" width="22.75"/>
    <col min="269" max="269" width="44.25"/>
    <col min="270" max="270" width="25.5"/>
    <col min="271" max="512" width="7.625"/>
    <col min="513" max="513" width="12.5"/>
    <col min="514" max="514" width="31.625"/>
    <col min="515" max="515" width="28.875"/>
    <col min="516" max="516" width="28.5"/>
    <col min="517" max="517" width="22.5"/>
    <col min="518" max="518" width="28"/>
    <col min="519" max="519" width="25.75"/>
    <col min="520" max="520" width="21.875"/>
    <col min="521" max="521" width="28.5"/>
    <col min="522" max="522" width="31.375"/>
    <col min="523" max="523" width="25.875"/>
    <col min="524" max="524" width="22.75"/>
    <col min="525" max="525" width="44.25"/>
    <col min="526" max="526" width="25.5"/>
    <col min="527" max="768" width="7.625"/>
    <col min="769" max="769" width="12.5"/>
    <col min="770" max="770" width="31.625"/>
    <col min="771" max="771" width="28.875"/>
    <col min="772" max="772" width="28.5"/>
    <col min="773" max="773" width="22.5"/>
    <col min="774" max="774" width="28"/>
    <col min="775" max="775" width="25.75"/>
    <col min="776" max="776" width="21.875"/>
    <col min="777" max="777" width="28.5"/>
    <col min="778" max="778" width="31.375"/>
    <col min="779" max="779" width="25.875"/>
    <col min="780" max="780" width="22.75"/>
    <col min="781" max="781" width="44.25"/>
    <col min="782" max="782" width="25.5"/>
    <col min="783" max="1025" width="7.625"/>
  </cols>
  <sheetData>
    <row r="1" spans="1:13" s="2" customFormat="1" ht="14.25" x14ac:dyDescent="0.1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57" x14ac:dyDescent="0.15">
      <c r="A2" s="4" t="s">
        <v>13</v>
      </c>
      <c r="B2" s="5" t="s">
        <v>14</v>
      </c>
      <c r="C2" s="5" t="s">
        <v>15</v>
      </c>
      <c r="D2" s="5" t="s">
        <v>16</v>
      </c>
      <c r="E2" s="1" t="s">
        <v>17</v>
      </c>
      <c r="F2" s="6">
        <v>2910</v>
      </c>
      <c r="G2" s="6">
        <v>230000</v>
      </c>
      <c r="H2" s="7">
        <v>1000000</v>
      </c>
      <c r="I2" s="6">
        <v>60</v>
      </c>
      <c r="J2" s="6">
        <v>55</v>
      </c>
      <c r="K2" s="6">
        <v>48</v>
      </c>
      <c r="L2" s="6">
        <v>0</v>
      </c>
      <c r="M2" s="6">
        <v>90</v>
      </c>
    </row>
    <row r="3" spans="1:13" ht="42.75" x14ac:dyDescent="0.15">
      <c r="A3" s="8" t="s">
        <v>18</v>
      </c>
      <c r="B3" s="5" t="s">
        <v>19</v>
      </c>
      <c r="C3" s="5" t="s">
        <v>20</v>
      </c>
      <c r="D3" s="5" t="s">
        <v>21</v>
      </c>
      <c r="E3" s="1" t="s">
        <v>22</v>
      </c>
      <c r="F3" s="6">
        <v>2080</v>
      </c>
      <c r="G3" s="6">
        <v>160000</v>
      </c>
      <c r="H3" s="7">
        <v>560000</v>
      </c>
      <c r="I3" s="6">
        <v>36</v>
      </c>
      <c r="J3" s="6">
        <v>42</v>
      </c>
      <c r="K3" s="6">
        <v>65</v>
      </c>
      <c r="L3" s="6">
        <v>0</v>
      </c>
      <c r="M3" s="6">
        <v>120</v>
      </c>
    </row>
    <row r="4" spans="1:13" ht="42.75" x14ac:dyDescent="0.15">
      <c r="A4" s="4" t="s">
        <v>23</v>
      </c>
      <c r="B4" s="5" t="s">
        <v>24</v>
      </c>
      <c r="C4" s="5" t="s">
        <v>25</v>
      </c>
      <c r="D4" s="5" t="s">
        <v>26</v>
      </c>
      <c r="E4" s="1" t="s">
        <v>27</v>
      </c>
      <c r="F4" s="6">
        <v>794</v>
      </c>
      <c r="G4" s="6">
        <v>61300</v>
      </c>
      <c r="H4" s="7">
        <v>100000</v>
      </c>
      <c r="I4" s="6">
        <v>22</v>
      </c>
      <c r="J4" s="6">
        <v>19</v>
      </c>
      <c r="K4" s="6">
        <v>65</v>
      </c>
      <c r="L4" s="6">
        <v>0</v>
      </c>
      <c r="M4" s="6">
        <v>80</v>
      </c>
    </row>
    <row r="5" spans="1:13" ht="42.75" x14ac:dyDescent="0.15">
      <c r="A5" s="4" t="s">
        <v>28</v>
      </c>
      <c r="B5" s="5" t="s">
        <v>29</v>
      </c>
      <c r="C5" s="5" t="s">
        <v>30</v>
      </c>
      <c r="D5" s="5" t="s">
        <v>31</v>
      </c>
      <c r="E5" s="1" t="s">
        <v>27</v>
      </c>
      <c r="F5" s="6">
        <v>1132</v>
      </c>
      <c r="G5" s="6">
        <v>87000</v>
      </c>
      <c r="H5" s="7">
        <v>150000</v>
      </c>
      <c r="I5" s="6">
        <v>18</v>
      </c>
      <c r="J5" s="6">
        <v>15</v>
      </c>
      <c r="K5" s="6">
        <v>60</v>
      </c>
      <c r="L5" s="6">
        <v>0</v>
      </c>
      <c r="M5" s="6">
        <v>90</v>
      </c>
    </row>
    <row r="6" spans="1:13" ht="28.5" x14ac:dyDescent="0.15">
      <c r="A6" s="4" t="s">
        <v>32</v>
      </c>
      <c r="B6" s="5" t="s">
        <v>33</v>
      </c>
      <c r="C6" s="5" t="s">
        <v>34</v>
      </c>
      <c r="D6" s="5" t="s">
        <v>35</v>
      </c>
      <c r="E6" s="1" t="s">
        <v>22</v>
      </c>
      <c r="F6" s="6">
        <v>1686</v>
      </c>
      <c r="G6" s="6">
        <v>130000</v>
      </c>
      <c r="H6" s="7">
        <v>500000</v>
      </c>
      <c r="I6" s="6">
        <v>33</v>
      </c>
      <c r="J6" s="6">
        <v>38</v>
      </c>
      <c r="K6" s="6">
        <v>55</v>
      </c>
      <c r="L6" s="6">
        <v>0</v>
      </c>
      <c r="M6" s="6">
        <v>90</v>
      </c>
    </row>
  </sheetData>
  <phoneticPr fontId="6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Normal="100" workbookViewId="0">
      <selection activeCell="F13" sqref="F13"/>
    </sheetView>
  </sheetViews>
  <sheetFormatPr defaultRowHeight="13.5" x14ac:dyDescent="0.15"/>
  <cols>
    <col min="1" max="1" width="10.375"/>
    <col min="2" max="2" width="13.375"/>
    <col min="3" max="3" width="12.875"/>
    <col min="4" max="4" width="10.75"/>
    <col min="5" max="5" width="19.5"/>
    <col min="6" max="6" width="13.375"/>
    <col min="7" max="7" width="10.375"/>
    <col min="8" max="1025" width="7.625"/>
  </cols>
  <sheetData>
    <row r="1" spans="1:8" ht="14.25" x14ac:dyDescent="0.15">
      <c r="A1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9" t="s">
        <v>42</v>
      </c>
      <c r="H1" s="9" t="s">
        <v>43</v>
      </c>
    </row>
    <row r="2" spans="1:8" ht="14.25" x14ac:dyDescent="0.15">
      <c r="A2">
        <v>1</v>
      </c>
      <c r="B2" s="10" t="s">
        <v>44</v>
      </c>
      <c r="C2" s="10" t="s">
        <v>45</v>
      </c>
      <c r="D2" s="10">
        <v>2000</v>
      </c>
      <c r="E2" s="11">
        <v>89</v>
      </c>
      <c r="F2" s="11">
        <v>44</v>
      </c>
      <c r="G2" s="12" t="s">
        <v>46</v>
      </c>
      <c r="H2" s="8" t="s">
        <v>47</v>
      </c>
    </row>
    <row r="3" spans="1:8" ht="14.25" x14ac:dyDescent="0.15">
      <c r="A3">
        <v>2</v>
      </c>
      <c r="B3" s="10" t="s">
        <v>48</v>
      </c>
      <c r="C3" s="10" t="s">
        <v>49</v>
      </c>
      <c r="D3" s="10">
        <v>2003</v>
      </c>
      <c r="E3" s="11">
        <v>65</v>
      </c>
      <c r="F3" s="11">
        <v>31</v>
      </c>
      <c r="G3" s="12" t="s">
        <v>50</v>
      </c>
      <c r="H3" s="8" t="s">
        <v>47</v>
      </c>
    </row>
    <row r="4" spans="1:8" ht="14.25" x14ac:dyDescent="0.15">
      <c r="A4">
        <v>3</v>
      </c>
      <c r="B4" s="10" t="s">
        <v>51</v>
      </c>
      <c r="C4" s="10" t="s">
        <v>52</v>
      </c>
      <c r="D4" s="10">
        <v>2011</v>
      </c>
      <c r="E4" s="11">
        <v>95</v>
      </c>
      <c r="F4" s="11">
        <v>30</v>
      </c>
      <c r="G4" s="12" t="s">
        <v>50</v>
      </c>
      <c r="H4" s="8" t="s">
        <v>47</v>
      </c>
    </row>
    <row r="5" spans="1:8" ht="14.25" x14ac:dyDescent="0.15">
      <c r="A5">
        <v>4</v>
      </c>
      <c r="B5" s="10" t="s">
        <v>53</v>
      </c>
      <c r="C5" s="10" t="s">
        <v>54</v>
      </c>
      <c r="D5" s="10">
        <v>2012</v>
      </c>
      <c r="E5" s="11">
        <v>55</v>
      </c>
      <c r="F5" s="11">
        <v>11</v>
      </c>
      <c r="G5" s="12" t="s">
        <v>55</v>
      </c>
      <c r="H5" s="8" t="s">
        <v>56</v>
      </c>
    </row>
  </sheetData>
  <phoneticPr fontId="6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zoomScaleNormal="100" workbookViewId="0">
      <selection activeCell="H21" sqref="H21"/>
    </sheetView>
  </sheetViews>
  <sheetFormatPr defaultRowHeight="13.5" x14ac:dyDescent="0.15"/>
  <cols>
    <col min="1" max="1" width="10.25"/>
    <col min="2" max="2" width="0" hidden="1"/>
    <col min="3" max="3" width="12.625"/>
    <col min="4" max="5" width="12.375"/>
    <col min="6" max="6" width="0" hidden="1"/>
    <col min="7" max="7" width="21.875"/>
    <col min="8" max="8" width="9.5" bestFit="1" customWidth="1"/>
    <col min="9" max="9" width="9.5" customWidth="1"/>
    <col min="12" max="12" width="21.875" style="13"/>
    <col min="13" max="14" width="25.5" style="13"/>
    <col min="15" max="15" width="15.625" style="13"/>
    <col min="16" max="16" width="7.625"/>
    <col min="17" max="17" width="16.125"/>
    <col min="18" max="1029" width="7.625"/>
  </cols>
  <sheetData>
    <row r="1" spans="1:15" ht="14.25" x14ac:dyDescent="0.15">
      <c r="A1" s="14" t="s">
        <v>57</v>
      </c>
      <c r="B1" s="15" t="s">
        <v>58</v>
      </c>
      <c r="C1" s="15" t="s">
        <v>59</v>
      </c>
      <c r="D1" s="14" t="s">
        <v>43</v>
      </c>
      <c r="E1" s="14" t="s">
        <v>60</v>
      </c>
      <c r="F1" s="15" t="s">
        <v>36</v>
      </c>
      <c r="G1" s="15" t="s">
        <v>61</v>
      </c>
      <c r="H1" s="15"/>
      <c r="I1" s="15"/>
      <c r="J1" s="15"/>
      <c r="K1" s="15"/>
      <c r="L1" s="16" t="s">
        <v>62</v>
      </c>
      <c r="M1" s="16" t="s">
        <v>63</v>
      </c>
      <c r="N1" s="16" t="s">
        <v>64</v>
      </c>
      <c r="O1" s="16" t="s">
        <v>65</v>
      </c>
    </row>
    <row r="2" spans="1:15" ht="14.25" x14ac:dyDescent="0.15">
      <c r="A2" s="17" t="s">
        <v>66</v>
      </c>
      <c r="B2" s="18">
        <v>1</v>
      </c>
      <c r="C2" s="18" t="s">
        <v>67</v>
      </c>
      <c r="D2" s="17" t="s">
        <v>68</v>
      </c>
      <c r="E2" s="17" t="s">
        <v>45</v>
      </c>
      <c r="F2" s="18">
        <v>1</v>
      </c>
      <c r="G2" s="18">
        <f t="shared" ref="G2:G41" si="0">ROUND(L2*0.85,0)</f>
        <v>8500000</v>
      </c>
      <c r="H2" s="18">
        <f>SUM(G2:G5)</f>
        <v>11985000</v>
      </c>
      <c r="I2" s="18">
        <f>H2/$G$42</f>
        <v>0.22398017537171178</v>
      </c>
      <c r="J2" s="18">
        <f ca="1">RANDBETWEEN(10,20)</f>
        <v>19</v>
      </c>
      <c r="K2" s="18">
        <f ca="1">G2*J2/100</f>
        <v>1615000</v>
      </c>
      <c r="L2" s="19">
        <v>10000000</v>
      </c>
      <c r="M2" s="19">
        <f>L2*1</f>
        <v>10000000</v>
      </c>
      <c r="N2" s="19">
        <f>M2*0.8</f>
        <v>8000000</v>
      </c>
      <c r="O2" s="19">
        <f>N2*0.8</f>
        <v>6400000</v>
      </c>
    </row>
    <row r="3" spans="1:15" ht="14.25" x14ac:dyDescent="0.15">
      <c r="A3" s="17" t="s">
        <v>66</v>
      </c>
      <c r="B3" s="18">
        <v>1</v>
      </c>
      <c r="C3" s="18" t="s">
        <v>67</v>
      </c>
      <c r="D3" s="17" t="s">
        <v>68</v>
      </c>
      <c r="E3" s="17" t="s">
        <v>49</v>
      </c>
      <c r="F3" s="18">
        <v>2</v>
      </c>
      <c r="G3" s="18">
        <f t="shared" si="0"/>
        <v>1700000</v>
      </c>
      <c r="H3" s="18"/>
      <c r="I3" s="18">
        <f t="shared" ref="I3:I41" si="1">H3/$G$42</f>
        <v>0</v>
      </c>
      <c r="J3" s="18">
        <f t="shared" ref="J3:J41" ca="1" si="2">RANDBETWEEN(10,20)</f>
        <v>14</v>
      </c>
      <c r="K3" s="18">
        <f t="shared" ref="K3:K41" ca="1" si="3">G3*J3/100</f>
        <v>238000</v>
      </c>
      <c r="L3" s="19">
        <v>2000000</v>
      </c>
      <c r="M3" s="19">
        <f>L3*0.8</f>
        <v>1600000</v>
      </c>
      <c r="N3" s="19">
        <f>M3*0.6</f>
        <v>960000</v>
      </c>
      <c r="O3" s="19">
        <f>N3*0.8</f>
        <v>768000</v>
      </c>
    </row>
    <row r="4" spans="1:15" ht="14.25" x14ac:dyDescent="0.15">
      <c r="A4" s="17" t="s">
        <v>66</v>
      </c>
      <c r="B4" s="18">
        <v>1</v>
      </c>
      <c r="C4" s="18" t="s">
        <v>67</v>
      </c>
      <c r="D4" s="17" t="s">
        <v>68</v>
      </c>
      <c r="E4" s="17" t="s">
        <v>52</v>
      </c>
      <c r="F4" s="18">
        <v>3</v>
      </c>
      <c r="G4" s="18">
        <f t="shared" si="0"/>
        <v>1615000</v>
      </c>
      <c r="H4" s="18"/>
      <c r="I4" s="18">
        <f t="shared" si="1"/>
        <v>0</v>
      </c>
      <c r="J4" s="18">
        <f t="shared" ca="1" si="2"/>
        <v>17</v>
      </c>
      <c r="K4" s="18">
        <f t="shared" ca="1" si="3"/>
        <v>274550</v>
      </c>
      <c r="L4" s="19">
        <v>1900000</v>
      </c>
      <c r="M4" s="19">
        <f>L4*1.3</f>
        <v>2470000</v>
      </c>
      <c r="N4" s="19">
        <f>M4*0.9</f>
        <v>2223000</v>
      </c>
      <c r="O4" s="19">
        <f>N4*0.9</f>
        <v>2000700</v>
      </c>
    </row>
    <row r="5" spans="1:15" ht="14.25" x14ac:dyDescent="0.15">
      <c r="A5" s="17" t="s">
        <v>66</v>
      </c>
      <c r="B5" s="18">
        <v>1</v>
      </c>
      <c r="C5" s="18" t="s">
        <v>67</v>
      </c>
      <c r="D5" s="17" t="s">
        <v>68</v>
      </c>
      <c r="E5" s="20" t="s">
        <v>54</v>
      </c>
      <c r="F5" s="18">
        <v>4</v>
      </c>
      <c r="G5" s="18">
        <f t="shared" si="0"/>
        <v>170000</v>
      </c>
      <c r="H5" s="18"/>
      <c r="I5" s="18">
        <f t="shared" si="1"/>
        <v>0</v>
      </c>
      <c r="J5" s="18">
        <f t="shared" ca="1" si="2"/>
        <v>14</v>
      </c>
      <c r="K5" s="18">
        <f t="shared" ca="1" si="3"/>
        <v>23800</v>
      </c>
      <c r="L5" s="19">
        <v>200000</v>
      </c>
      <c r="M5" s="19">
        <f>L5*1.05</f>
        <v>210000</v>
      </c>
      <c r="N5" s="19">
        <f>M5*1.5</f>
        <v>315000</v>
      </c>
      <c r="O5" s="19">
        <f>N5*1.3</f>
        <v>409500</v>
      </c>
    </row>
    <row r="6" spans="1:15" ht="14.25" x14ac:dyDescent="0.15">
      <c r="A6" s="17" t="s">
        <v>69</v>
      </c>
      <c r="B6" s="18">
        <v>2</v>
      </c>
      <c r="C6" s="18" t="s">
        <v>67</v>
      </c>
      <c r="D6" s="17" t="s">
        <v>70</v>
      </c>
      <c r="E6" s="17" t="s">
        <v>45</v>
      </c>
      <c r="F6" s="18">
        <v>1</v>
      </c>
      <c r="G6" s="18">
        <f t="shared" si="0"/>
        <v>2550000</v>
      </c>
      <c r="H6" s="18">
        <f>SUM(G6:G9)</f>
        <v>3740000</v>
      </c>
      <c r="I6" s="18">
        <f t="shared" si="1"/>
        <v>6.9894522811030632E-2</v>
      </c>
      <c r="J6" s="18">
        <f t="shared" ca="1" si="2"/>
        <v>10</v>
      </c>
      <c r="K6" s="18">
        <f t="shared" ca="1" si="3"/>
        <v>255000</v>
      </c>
      <c r="L6" s="19">
        <v>3000000</v>
      </c>
      <c r="M6" s="19">
        <f>L6*1.05</f>
        <v>3150000</v>
      </c>
      <c r="N6" s="19">
        <f>M6*1.05</f>
        <v>3307500</v>
      </c>
      <c r="O6" s="19">
        <f>N6*1.05</f>
        <v>3472875</v>
      </c>
    </row>
    <row r="7" spans="1:15" ht="14.25" x14ac:dyDescent="0.15">
      <c r="A7" s="17" t="s">
        <v>69</v>
      </c>
      <c r="B7" s="18">
        <v>2</v>
      </c>
      <c r="C7" s="18" t="s">
        <v>67</v>
      </c>
      <c r="D7" s="17" t="s">
        <v>70</v>
      </c>
      <c r="E7" s="17" t="s">
        <v>49</v>
      </c>
      <c r="F7" s="18">
        <v>2</v>
      </c>
      <c r="G7" s="18">
        <f t="shared" si="0"/>
        <v>850000</v>
      </c>
      <c r="H7" s="18"/>
      <c r="I7" s="18">
        <f t="shared" si="1"/>
        <v>0</v>
      </c>
      <c r="J7" s="18">
        <f t="shared" ca="1" si="2"/>
        <v>15</v>
      </c>
      <c r="K7" s="18">
        <f t="shared" ca="1" si="3"/>
        <v>127500</v>
      </c>
      <c r="L7" s="19">
        <v>1000000</v>
      </c>
      <c r="M7" s="19">
        <f>L7*1.1</f>
        <v>1100000</v>
      </c>
      <c r="N7" s="19">
        <f>M7*1.1</f>
        <v>1210000</v>
      </c>
      <c r="O7" s="19">
        <f>N7*1.1</f>
        <v>1331000</v>
      </c>
    </row>
    <row r="8" spans="1:15" ht="14.25" x14ac:dyDescent="0.15">
      <c r="A8" s="17" t="s">
        <v>69</v>
      </c>
      <c r="B8" s="18">
        <v>2</v>
      </c>
      <c r="C8" s="18" t="s">
        <v>67</v>
      </c>
      <c r="D8" s="17" t="s">
        <v>70</v>
      </c>
      <c r="E8" s="17" t="s">
        <v>52</v>
      </c>
      <c r="F8" s="18">
        <v>3</v>
      </c>
      <c r="G8" s="18">
        <f t="shared" si="0"/>
        <v>255000</v>
      </c>
      <c r="H8" s="18"/>
      <c r="I8" s="18">
        <f t="shared" si="1"/>
        <v>0</v>
      </c>
      <c r="J8" s="18">
        <f t="shared" ca="1" si="2"/>
        <v>13</v>
      </c>
      <c r="K8" s="18">
        <f t="shared" ca="1" si="3"/>
        <v>33150</v>
      </c>
      <c r="L8" s="19">
        <v>300000</v>
      </c>
      <c r="M8" s="19">
        <f>L8*1.02</f>
        <v>306000</v>
      </c>
      <c r="N8" s="19">
        <f>M8*1.02</f>
        <v>312120</v>
      </c>
      <c r="O8" s="19">
        <f>N8*1.02</f>
        <v>318362.40000000002</v>
      </c>
    </row>
    <row r="9" spans="1:15" ht="14.25" x14ac:dyDescent="0.15">
      <c r="A9" s="17" t="s">
        <v>69</v>
      </c>
      <c r="B9" s="18">
        <v>2</v>
      </c>
      <c r="C9" s="18" t="s">
        <v>67</v>
      </c>
      <c r="D9" s="17" t="s">
        <v>70</v>
      </c>
      <c r="E9" s="20" t="s">
        <v>54</v>
      </c>
      <c r="F9" s="18">
        <v>4</v>
      </c>
      <c r="G9" s="18">
        <f t="shared" si="0"/>
        <v>85000</v>
      </c>
      <c r="H9" s="18"/>
      <c r="I9" s="18">
        <f t="shared" si="1"/>
        <v>0</v>
      </c>
      <c r="J9" s="18">
        <f t="shared" ca="1" si="2"/>
        <v>14</v>
      </c>
      <c r="K9" s="18">
        <f t="shared" ca="1" si="3"/>
        <v>11900</v>
      </c>
      <c r="L9" s="19">
        <v>100000</v>
      </c>
      <c r="M9" s="19">
        <f>L9*1.05</f>
        <v>105000</v>
      </c>
      <c r="N9" s="19">
        <f>M9*1.5</f>
        <v>157500</v>
      </c>
      <c r="O9" s="19">
        <f>N9*1.3</f>
        <v>204750</v>
      </c>
    </row>
    <row r="10" spans="1:15" ht="14.25" x14ac:dyDescent="0.15">
      <c r="A10" s="17" t="s">
        <v>71</v>
      </c>
      <c r="B10" s="18">
        <v>3</v>
      </c>
      <c r="C10" s="18" t="s">
        <v>72</v>
      </c>
      <c r="D10" s="17" t="s">
        <v>68</v>
      </c>
      <c r="E10" s="17" t="s">
        <v>45</v>
      </c>
      <c r="F10" s="18">
        <v>1</v>
      </c>
      <c r="G10" s="18">
        <f t="shared" si="0"/>
        <v>5100000</v>
      </c>
      <c r="H10" s="18">
        <f t="shared" ref="H10" si="4">SUM(G10:G13)</f>
        <v>7225000</v>
      </c>
      <c r="I10" s="18">
        <f t="shared" si="1"/>
        <v>0.13502350997585463</v>
      </c>
      <c r="J10" s="18">
        <f t="shared" ca="1" si="2"/>
        <v>16</v>
      </c>
      <c r="K10" s="18">
        <f t="shared" ca="1" si="3"/>
        <v>816000</v>
      </c>
      <c r="L10" s="19">
        <v>6000000</v>
      </c>
      <c r="M10" s="19">
        <f>L10*1.6</f>
        <v>9600000</v>
      </c>
      <c r="N10" s="19">
        <f>M10*1.2</f>
        <v>11520000</v>
      </c>
      <c r="O10" s="19">
        <f>N10*1.1</f>
        <v>12672000.000000002</v>
      </c>
    </row>
    <row r="11" spans="1:15" ht="14.25" x14ac:dyDescent="0.15">
      <c r="A11" s="17" t="s">
        <v>71</v>
      </c>
      <c r="B11" s="18">
        <v>3</v>
      </c>
      <c r="C11" s="18" t="s">
        <v>72</v>
      </c>
      <c r="D11" s="17" t="s">
        <v>68</v>
      </c>
      <c r="E11" s="17" t="s">
        <v>49</v>
      </c>
      <c r="F11" s="18">
        <v>2</v>
      </c>
      <c r="G11" s="18">
        <f t="shared" si="0"/>
        <v>1020000</v>
      </c>
      <c r="H11" s="18"/>
      <c r="I11" s="18">
        <f t="shared" si="1"/>
        <v>0</v>
      </c>
      <c r="J11" s="18">
        <f t="shared" ca="1" si="2"/>
        <v>10</v>
      </c>
      <c r="K11" s="18">
        <f t="shared" ca="1" si="3"/>
        <v>102000</v>
      </c>
      <c r="L11" s="19">
        <v>1200000</v>
      </c>
      <c r="M11" s="19">
        <f>L11*0.9</f>
        <v>1080000</v>
      </c>
      <c r="N11" s="19">
        <f>M11*0.9</f>
        <v>972000</v>
      </c>
      <c r="O11" s="19">
        <f>N11*0.9</f>
        <v>874800</v>
      </c>
    </row>
    <row r="12" spans="1:15" ht="14.25" x14ac:dyDescent="0.15">
      <c r="A12" s="17" t="s">
        <v>71</v>
      </c>
      <c r="B12" s="18">
        <v>3</v>
      </c>
      <c r="C12" s="18" t="s">
        <v>72</v>
      </c>
      <c r="D12" s="17" t="s">
        <v>68</v>
      </c>
      <c r="E12" s="17" t="s">
        <v>52</v>
      </c>
      <c r="F12" s="18">
        <v>3</v>
      </c>
      <c r="G12" s="18">
        <f t="shared" si="0"/>
        <v>255000</v>
      </c>
      <c r="H12" s="18"/>
      <c r="I12" s="18">
        <f t="shared" si="1"/>
        <v>0</v>
      </c>
      <c r="J12" s="18">
        <f t="shared" ca="1" si="2"/>
        <v>16</v>
      </c>
      <c r="K12" s="18">
        <f t="shared" ca="1" si="3"/>
        <v>40800</v>
      </c>
      <c r="L12" s="19">
        <v>300000</v>
      </c>
      <c r="M12" s="19">
        <f>L12*1.5</f>
        <v>450000</v>
      </c>
      <c r="N12" s="19">
        <f>M12*1.5</f>
        <v>675000</v>
      </c>
      <c r="O12" s="19">
        <f>N12*1.5</f>
        <v>1012500</v>
      </c>
    </row>
    <row r="13" spans="1:15" ht="14.25" x14ac:dyDescent="0.15">
      <c r="A13" s="17" t="s">
        <v>71</v>
      </c>
      <c r="B13" s="18">
        <v>3</v>
      </c>
      <c r="C13" s="18" t="s">
        <v>72</v>
      </c>
      <c r="D13" s="17" t="s">
        <v>68</v>
      </c>
      <c r="E13" s="20" t="s">
        <v>54</v>
      </c>
      <c r="F13" s="18">
        <v>4</v>
      </c>
      <c r="G13" s="18">
        <f t="shared" si="0"/>
        <v>850000</v>
      </c>
      <c r="H13" s="18"/>
      <c r="I13" s="18">
        <f t="shared" si="1"/>
        <v>0</v>
      </c>
      <c r="J13" s="18">
        <f t="shared" ca="1" si="2"/>
        <v>14</v>
      </c>
      <c r="K13" s="18">
        <f t="shared" ca="1" si="3"/>
        <v>119000</v>
      </c>
      <c r="L13" s="19">
        <v>1000000</v>
      </c>
      <c r="M13" s="19">
        <f>L13*1.2</f>
        <v>1200000</v>
      </c>
      <c r="N13" s="19">
        <f>M13*1.3</f>
        <v>1560000</v>
      </c>
      <c r="O13" s="19">
        <f>N13*1.3</f>
        <v>2028000</v>
      </c>
    </row>
    <row r="14" spans="1:15" ht="14.25" x14ac:dyDescent="0.15">
      <c r="A14" s="17" t="s">
        <v>73</v>
      </c>
      <c r="B14" s="18">
        <v>4</v>
      </c>
      <c r="C14" s="18" t="s">
        <v>67</v>
      </c>
      <c r="D14" s="17" t="s">
        <v>70</v>
      </c>
      <c r="E14" s="17" t="s">
        <v>45</v>
      </c>
      <c r="F14" s="18">
        <v>1</v>
      </c>
      <c r="G14" s="18">
        <f t="shared" si="0"/>
        <v>4250000</v>
      </c>
      <c r="H14" s="18">
        <f t="shared" ref="H14" si="5">SUM(G14:G17)</f>
        <v>5882000</v>
      </c>
      <c r="I14" s="18">
        <f t="shared" si="1"/>
        <v>0.10992502223916635</v>
      </c>
      <c r="J14" s="18">
        <f t="shared" ca="1" si="2"/>
        <v>20</v>
      </c>
      <c r="K14" s="18">
        <f t="shared" ca="1" si="3"/>
        <v>850000</v>
      </c>
      <c r="L14" s="19">
        <v>5000000</v>
      </c>
      <c r="M14" s="19">
        <f>L14*1.2</f>
        <v>6000000</v>
      </c>
      <c r="N14" s="19">
        <f>M14*1.2</f>
        <v>7200000</v>
      </c>
      <c r="O14" s="19">
        <f>N14*1.2</f>
        <v>8640000</v>
      </c>
    </row>
    <row r="15" spans="1:15" ht="14.25" x14ac:dyDescent="0.15">
      <c r="A15" s="17" t="s">
        <v>73</v>
      </c>
      <c r="B15" s="18">
        <v>4</v>
      </c>
      <c r="C15" s="18" t="s">
        <v>67</v>
      </c>
      <c r="D15" s="17" t="s">
        <v>70</v>
      </c>
      <c r="E15" s="17" t="s">
        <v>49</v>
      </c>
      <c r="F15" s="18">
        <v>2</v>
      </c>
      <c r="G15" s="18">
        <f t="shared" si="0"/>
        <v>1020000</v>
      </c>
      <c r="H15" s="18"/>
      <c r="I15" s="18">
        <f t="shared" si="1"/>
        <v>0</v>
      </c>
      <c r="J15" s="18">
        <f t="shared" ca="1" si="2"/>
        <v>13</v>
      </c>
      <c r="K15" s="18">
        <f t="shared" ca="1" si="3"/>
        <v>132600</v>
      </c>
      <c r="L15" s="19">
        <v>1200000</v>
      </c>
      <c r="M15" s="19">
        <f>L15*1.1</f>
        <v>1320000</v>
      </c>
      <c r="N15" s="19">
        <f>M15*1.1</f>
        <v>1452000.0000000002</v>
      </c>
      <c r="O15" s="19">
        <f>N15*1</f>
        <v>1452000.0000000002</v>
      </c>
    </row>
    <row r="16" spans="1:15" ht="14.25" x14ac:dyDescent="0.15">
      <c r="A16" s="17" t="s">
        <v>73</v>
      </c>
      <c r="B16" s="18">
        <v>4</v>
      </c>
      <c r="C16" s="18" t="s">
        <v>67</v>
      </c>
      <c r="D16" s="17" t="s">
        <v>70</v>
      </c>
      <c r="E16" s="17" t="s">
        <v>52</v>
      </c>
      <c r="F16" s="18">
        <v>3</v>
      </c>
      <c r="G16" s="18">
        <f t="shared" si="0"/>
        <v>510000</v>
      </c>
      <c r="H16" s="18"/>
      <c r="I16" s="18">
        <f t="shared" si="1"/>
        <v>0</v>
      </c>
      <c r="J16" s="18">
        <f t="shared" ca="1" si="2"/>
        <v>15</v>
      </c>
      <c r="K16" s="18">
        <f t="shared" ca="1" si="3"/>
        <v>76500</v>
      </c>
      <c r="L16" s="19">
        <v>600000</v>
      </c>
      <c r="M16" s="19">
        <f>L16*1.1</f>
        <v>660000</v>
      </c>
      <c r="N16" s="19">
        <f>M16*1.1</f>
        <v>726000.00000000012</v>
      </c>
      <c r="O16" s="19">
        <f>N16*1.5</f>
        <v>1089000.0000000002</v>
      </c>
    </row>
    <row r="17" spans="1:15" ht="14.25" x14ac:dyDescent="0.15">
      <c r="A17" s="17" t="s">
        <v>73</v>
      </c>
      <c r="B17" s="18">
        <v>4</v>
      </c>
      <c r="C17" s="18" t="s">
        <v>67</v>
      </c>
      <c r="D17" s="17" t="s">
        <v>70</v>
      </c>
      <c r="E17" s="20" t="s">
        <v>54</v>
      </c>
      <c r="F17" s="18">
        <v>4</v>
      </c>
      <c r="G17" s="18">
        <f t="shared" si="0"/>
        <v>102000</v>
      </c>
      <c r="H17" s="18"/>
      <c r="I17" s="18">
        <f t="shared" si="1"/>
        <v>0</v>
      </c>
      <c r="J17" s="18">
        <f t="shared" ca="1" si="2"/>
        <v>19</v>
      </c>
      <c r="K17" s="18">
        <f t="shared" ca="1" si="3"/>
        <v>19380</v>
      </c>
      <c r="L17" s="19">
        <v>120000</v>
      </c>
      <c r="M17" s="19">
        <f t="shared" ref="M17:M23" si="6">L17*1.1</f>
        <v>132000</v>
      </c>
      <c r="N17" s="19">
        <f>M17*1.5</f>
        <v>198000</v>
      </c>
      <c r="O17" s="19">
        <f>N17*1.3</f>
        <v>257400</v>
      </c>
    </row>
    <row r="18" spans="1:15" ht="14.25" x14ac:dyDescent="0.15">
      <c r="A18" s="20" t="s">
        <v>74</v>
      </c>
      <c r="B18" s="18">
        <v>5</v>
      </c>
      <c r="C18" s="18" t="s">
        <v>67</v>
      </c>
      <c r="D18" s="17" t="s">
        <v>70</v>
      </c>
      <c r="E18" s="17" t="s">
        <v>45</v>
      </c>
      <c r="F18" s="18">
        <v>1</v>
      </c>
      <c r="G18" s="18">
        <f t="shared" si="0"/>
        <v>1530000</v>
      </c>
      <c r="H18" s="18">
        <f t="shared" ref="H18" si="7">SUM(G18:G21)</f>
        <v>2261000</v>
      </c>
      <c r="I18" s="18">
        <f t="shared" si="1"/>
        <v>4.2254416063032152E-2</v>
      </c>
      <c r="J18" s="18">
        <f t="shared" ca="1" si="2"/>
        <v>15</v>
      </c>
      <c r="K18" s="18">
        <f t="shared" ca="1" si="3"/>
        <v>229500</v>
      </c>
      <c r="L18" s="19">
        <v>1800000</v>
      </c>
      <c r="M18" s="19">
        <f t="shared" si="6"/>
        <v>1980000.0000000002</v>
      </c>
      <c r="N18" s="19">
        <f t="shared" ref="N18:O20" si="8">M18*1.1</f>
        <v>2178000.0000000005</v>
      </c>
      <c r="O18" s="19">
        <f t="shared" si="8"/>
        <v>2395800.0000000009</v>
      </c>
    </row>
    <row r="19" spans="1:15" ht="14.25" x14ac:dyDescent="0.15">
      <c r="A19" s="20" t="s">
        <v>74</v>
      </c>
      <c r="B19" s="18">
        <v>5</v>
      </c>
      <c r="C19" s="18" t="s">
        <v>67</v>
      </c>
      <c r="D19" s="17" t="s">
        <v>70</v>
      </c>
      <c r="E19" s="17" t="s">
        <v>49</v>
      </c>
      <c r="F19" s="18">
        <v>2</v>
      </c>
      <c r="G19" s="18">
        <f t="shared" si="0"/>
        <v>510000</v>
      </c>
      <c r="H19" s="18"/>
      <c r="I19" s="18">
        <f t="shared" si="1"/>
        <v>0</v>
      </c>
      <c r="J19" s="18">
        <f t="shared" ca="1" si="2"/>
        <v>13</v>
      </c>
      <c r="K19" s="18">
        <f t="shared" ca="1" si="3"/>
        <v>66300</v>
      </c>
      <c r="L19" s="19">
        <v>600000</v>
      </c>
      <c r="M19" s="19">
        <f t="shared" si="6"/>
        <v>660000</v>
      </c>
      <c r="N19" s="19">
        <f t="shared" si="8"/>
        <v>726000.00000000012</v>
      </c>
      <c r="O19" s="19">
        <f t="shared" si="8"/>
        <v>798600.00000000023</v>
      </c>
    </row>
    <row r="20" spans="1:15" ht="14.25" x14ac:dyDescent="0.15">
      <c r="A20" s="20" t="s">
        <v>74</v>
      </c>
      <c r="B20" s="18">
        <v>5</v>
      </c>
      <c r="C20" s="18" t="s">
        <v>67</v>
      </c>
      <c r="D20" s="17" t="s">
        <v>70</v>
      </c>
      <c r="E20" s="17" t="s">
        <v>52</v>
      </c>
      <c r="F20" s="18">
        <v>3</v>
      </c>
      <c r="G20" s="18">
        <f t="shared" si="0"/>
        <v>170000</v>
      </c>
      <c r="H20" s="18"/>
      <c r="I20" s="18">
        <f t="shared" si="1"/>
        <v>0</v>
      </c>
      <c r="J20" s="18">
        <f t="shared" ca="1" si="2"/>
        <v>19</v>
      </c>
      <c r="K20" s="18">
        <f t="shared" ca="1" si="3"/>
        <v>32300</v>
      </c>
      <c r="L20" s="19">
        <v>200000</v>
      </c>
      <c r="M20" s="19">
        <f t="shared" si="6"/>
        <v>220000.00000000003</v>
      </c>
      <c r="N20" s="19">
        <f t="shared" si="8"/>
        <v>242000.00000000006</v>
      </c>
      <c r="O20" s="19">
        <f t="shared" si="8"/>
        <v>266200.00000000006</v>
      </c>
    </row>
    <row r="21" spans="1:15" ht="14.25" x14ac:dyDescent="0.15">
      <c r="A21" s="20" t="s">
        <v>74</v>
      </c>
      <c r="B21" s="18">
        <v>5</v>
      </c>
      <c r="C21" s="18" t="s">
        <v>67</v>
      </c>
      <c r="D21" s="17" t="s">
        <v>70</v>
      </c>
      <c r="E21" s="20" t="s">
        <v>54</v>
      </c>
      <c r="F21" s="18">
        <v>4</v>
      </c>
      <c r="G21" s="18">
        <f t="shared" si="0"/>
        <v>51000</v>
      </c>
      <c r="H21" s="18"/>
      <c r="I21" s="18">
        <f t="shared" si="1"/>
        <v>0</v>
      </c>
      <c r="J21" s="18">
        <f t="shared" ca="1" si="2"/>
        <v>15</v>
      </c>
      <c r="K21" s="18">
        <f t="shared" ca="1" si="3"/>
        <v>7650</v>
      </c>
      <c r="L21" s="19">
        <v>60000</v>
      </c>
      <c r="M21" s="19">
        <f t="shared" si="6"/>
        <v>66000</v>
      </c>
      <c r="N21" s="19">
        <f>M21*1.5</f>
        <v>99000</v>
      </c>
      <c r="O21" s="19">
        <f>N21*1.3</f>
        <v>128700</v>
      </c>
    </row>
    <row r="22" spans="1:15" ht="14.25" x14ac:dyDescent="0.15">
      <c r="A22" s="17" t="s">
        <v>75</v>
      </c>
      <c r="B22" s="18">
        <v>6</v>
      </c>
      <c r="C22" s="18" t="s">
        <v>72</v>
      </c>
      <c r="D22" s="17" t="s">
        <v>70</v>
      </c>
      <c r="E22" s="17" t="s">
        <v>45</v>
      </c>
      <c r="F22" s="18">
        <v>1</v>
      </c>
      <c r="G22" s="18">
        <f t="shared" si="0"/>
        <v>3060000</v>
      </c>
      <c r="H22" s="18">
        <f>SUM(G22:G25)</f>
        <v>3884500</v>
      </c>
      <c r="I22" s="18">
        <f t="shared" si="1"/>
        <v>7.2594993010547712E-2</v>
      </c>
      <c r="J22" s="18">
        <f t="shared" ca="1" si="2"/>
        <v>13</v>
      </c>
      <c r="K22" s="18">
        <f t="shared" ca="1" si="3"/>
        <v>397800</v>
      </c>
      <c r="L22" s="19">
        <v>3600000</v>
      </c>
      <c r="M22" s="19">
        <f t="shared" si="6"/>
        <v>3960000.0000000005</v>
      </c>
      <c r="N22" s="19">
        <f>M22*0.6</f>
        <v>2376000</v>
      </c>
      <c r="O22" s="19">
        <f>N22*0.9</f>
        <v>2138400</v>
      </c>
    </row>
    <row r="23" spans="1:15" ht="14.25" x14ac:dyDescent="0.15">
      <c r="A23" s="17" t="s">
        <v>75</v>
      </c>
      <c r="B23" s="18">
        <v>6</v>
      </c>
      <c r="C23" s="18" t="s">
        <v>72</v>
      </c>
      <c r="D23" s="17" t="s">
        <v>70</v>
      </c>
      <c r="E23" s="17" t="s">
        <v>49</v>
      </c>
      <c r="F23" s="18">
        <v>2</v>
      </c>
      <c r="G23" s="18">
        <f t="shared" si="0"/>
        <v>612000</v>
      </c>
      <c r="H23" s="18"/>
      <c r="I23" s="18">
        <f t="shared" si="1"/>
        <v>0</v>
      </c>
      <c r="J23" s="18">
        <f t="shared" ca="1" si="2"/>
        <v>16</v>
      </c>
      <c r="K23" s="18">
        <f t="shared" ca="1" si="3"/>
        <v>97920</v>
      </c>
      <c r="L23" s="19">
        <v>720000</v>
      </c>
      <c r="M23" s="19">
        <f t="shared" si="6"/>
        <v>792000.00000000012</v>
      </c>
      <c r="N23" s="19">
        <f>M23*1.1</f>
        <v>871200.00000000023</v>
      </c>
      <c r="O23" s="19">
        <f>N23*1.1</f>
        <v>958320.00000000035</v>
      </c>
    </row>
    <row r="24" spans="1:15" ht="14.25" x14ac:dyDescent="0.15">
      <c r="A24" s="17" t="s">
        <v>75</v>
      </c>
      <c r="B24" s="18">
        <v>6</v>
      </c>
      <c r="C24" s="18" t="s">
        <v>72</v>
      </c>
      <c r="D24" s="17" t="s">
        <v>70</v>
      </c>
      <c r="E24" s="17" t="s">
        <v>52</v>
      </c>
      <c r="F24" s="18">
        <v>3</v>
      </c>
      <c r="G24" s="18">
        <f t="shared" si="0"/>
        <v>212500</v>
      </c>
      <c r="H24" s="18"/>
      <c r="I24" s="18">
        <f t="shared" si="1"/>
        <v>0</v>
      </c>
      <c r="J24" s="18">
        <f t="shared" ca="1" si="2"/>
        <v>12</v>
      </c>
      <c r="K24" s="18">
        <f t="shared" ca="1" si="3"/>
        <v>25500</v>
      </c>
      <c r="L24" s="19">
        <v>250000</v>
      </c>
      <c r="M24" s="19">
        <f>L24*1.2</f>
        <v>300000</v>
      </c>
      <c r="N24" s="19">
        <f>M24*1.2</f>
        <v>360000</v>
      </c>
      <c r="O24" s="19">
        <f>N24*1.2</f>
        <v>432000</v>
      </c>
    </row>
    <row r="25" spans="1:15" ht="14.25" x14ac:dyDescent="0.15">
      <c r="A25" s="17" t="s">
        <v>75</v>
      </c>
      <c r="B25" s="18">
        <v>6</v>
      </c>
      <c r="C25" s="18" t="s">
        <v>72</v>
      </c>
      <c r="D25" s="17" t="s">
        <v>70</v>
      </c>
      <c r="E25" s="20" t="s">
        <v>54</v>
      </c>
      <c r="F25" s="18">
        <v>4</v>
      </c>
      <c r="G25" s="18">
        <f t="shared" si="0"/>
        <v>0</v>
      </c>
      <c r="H25" s="18"/>
      <c r="I25" s="18">
        <f t="shared" si="1"/>
        <v>0</v>
      </c>
      <c r="J25" s="18">
        <f t="shared" ca="1" si="2"/>
        <v>18</v>
      </c>
      <c r="K25" s="18">
        <f t="shared" ca="1" si="3"/>
        <v>0</v>
      </c>
      <c r="L25" s="19"/>
      <c r="M25" s="19"/>
      <c r="N25" s="19"/>
      <c r="O25" s="19"/>
    </row>
    <row r="26" spans="1:15" ht="14.25" x14ac:dyDescent="0.15">
      <c r="A26" s="17" t="s">
        <v>76</v>
      </c>
      <c r="B26" s="18">
        <v>7</v>
      </c>
      <c r="C26" s="18" t="s">
        <v>67</v>
      </c>
      <c r="D26" s="17" t="s">
        <v>77</v>
      </c>
      <c r="E26" s="17" t="s">
        <v>45</v>
      </c>
      <c r="F26" s="18">
        <v>1</v>
      </c>
      <c r="G26" s="18">
        <f t="shared" si="0"/>
        <v>2550000</v>
      </c>
      <c r="H26" s="18">
        <f>SUM(G26:G29)</f>
        <v>3553000</v>
      </c>
      <c r="I26" s="18">
        <f t="shared" si="1"/>
        <v>6.63997966704791E-2</v>
      </c>
      <c r="J26" s="18">
        <f t="shared" ca="1" si="2"/>
        <v>18</v>
      </c>
      <c r="K26" s="18">
        <f t="shared" ca="1" si="3"/>
        <v>459000</v>
      </c>
      <c r="L26" s="19">
        <v>3000000</v>
      </c>
      <c r="M26" s="19">
        <f>L26*1.1</f>
        <v>3300000.0000000005</v>
      </c>
      <c r="N26" s="19">
        <f>M26*1.1</f>
        <v>3630000.0000000009</v>
      </c>
      <c r="O26" s="19">
        <f>N26*1.1</f>
        <v>3993000.0000000014</v>
      </c>
    </row>
    <row r="27" spans="1:15" ht="14.25" x14ac:dyDescent="0.15">
      <c r="A27" s="17" t="s">
        <v>76</v>
      </c>
      <c r="B27" s="18">
        <v>7</v>
      </c>
      <c r="C27" s="18" t="s">
        <v>67</v>
      </c>
      <c r="D27" s="17" t="s">
        <v>77</v>
      </c>
      <c r="E27" s="17" t="s">
        <v>49</v>
      </c>
      <c r="F27" s="18">
        <v>2</v>
      </c>
      <c r="G27" s="18">
        <f t="shared" si="0"/>
        <v>850000</v>
      </c>
      <c r="H27" s="18"/>
      <c r="I27" s="18">
        <f t="shared" si="1"/>
        <v>0</v>
      </c>
      <c r="J27" s="18">
        <f t="shared" ca="1" si="2"/>
        <v>15</v>
      </c>
      <c r="K27" s="18">
        <f t="shared" ca="1" si="3"/>
        <v>127500</v>
      </c>
      <c r="L27" s="19">
        <v>1000000</v>
      </c>
      <c r="M27" s="19">
        <f>L27*1.4</f>
        <v>1400000</v>
      </c>
      <c r="N27" s="19">
        <f>M27*1.3</f>
        <v>1820000</v>
      </c>
      <c r="O27" s="19">
        <f>N27*1.3</f>
        <v>2366000</v>
      </c>
    </row>
    <row r="28" spans="1:15" ht="14.25" x14ac:dyDescent="0.15">
      <c r="A28" s="17" t="s">
        <v>76</v>
      </c>
      <c r="B28" s="18">
        <v>7</v>
      </c>
      <c r="C28" s="18" t="s">
        <v>67</v>
      </c>
      <c r="D28" s="17" t="s">
        <v>77</v>
      </c>
      <c r="E28" s="17" t="s">
        <v>52</v>
      </c>
      <c r="F28" s="18">
        <v>3</v>
      </c>
      <c r="G28" s="18">
        <f t="shared" si="0"/>
        <v>153000</v>
      </c>
      <c r="H28" s="18"/>
      <c r="I28" s="18">
        <f t="shared" si="1"/>
        <v>0</v>
      </c>
      <c r="J28" s="18">
        <f t="shared" ca="1" si="2"/>
        <v>18</v>
      </c>
      <c r="K28" s="18">
        <f t="shared" ca="1" si="3"/>
        <v>27540</v>
      </c>
      <c r="L28" s="19">
        <v>180000</v>
      </c>
      <c r="M28" s="19">
        <f>L28*1.2</f>
        <v>216000</v>
      </c>
      <c r="N28" s="19">
        <f>M28*1.2</f>
        <v>259200</v>
      </c>
      <c r="O28" s="19">
        <f>N28*1.2</f>
        <v>311040</v>
      </c>
    </row>
    <row r="29" spans="1:15" ht="14.25" x14ac:dyDescent="0.15">
      <c r="A29" s="17" t="s">
        <v>76</v>
      </c>
      <c r="B29" s="18">
        <v>7</v>
      </c>
      <c r="C29" s="18" t="s">
        <v>67</v>
      </c>
      <c r="D29" s="17" t="s">
        <v>77</v>
      </c>
      <c r="E29" s="20" t="s">
        <v>54</v>
      </c>
      <c r="F29" s="18">
        <v>4</v>
      </c>
      <c r="G29" s="18">
        <f t="shared" si="0"/>
        <v>0</v>
      </c>
      <c r="H29" s="18"/>
      <c r="I29" s="18">
        <f t="shared" si="1"/>
        <v>0</v>
      </c>
      <c r="J29" s="18">
        <f t="shared" ca="1" si="2"/>
        <v>17</v>
      </c>
      <c r="K29" s="18">
        <f t="shared" ca="1" si="3"/>
        <v>0</v>
      </c>
      <c r="L29" s="19"/>
      <c r="M29" s="19"/>
      <c r="N29" s="19">
        <f>M29*1.2</f>
        <v>0</v>
      </c>
      <c r="O29" s="19">
        <f>N29*1.2</f>
        <v>0</v>
      </c>
    </row>
    <row r="30" spans="1:15" ht="14.25" x14ac:dyDescent="0.15">
      <c r="A30" s="20" t="s">
        <v>78</v>
      </c>
      <c r="B30" s="18">
        <v>8</v>
      </c>
      <c r="C30" s="18" t="s">
        <v>67</v>
      </c>
      <c r="D30" s="17" t="s">
        <v>77</v>
      </c>
      <c r="E30" s="17" t="s">
        <v>45</v>
      </c>
      <c r="F30" s="18">
        <v>1</v>
      </c>
      <c r="G30" s="18">
        <f t="shared" si="0"/>
        <v>918000</v>
      </c>
      <c r="H30" s="18">
        <f t="shared" ref="H30" si="9">SUM(G30:G33)</f>
        <v>1258000</v>
      </c>
      <c r="I30" s="18">
        <f t="shared" si="1"/>
        <v>2.3509975854619392E-2</v>
      </c>
      <c r="J30" s="18">
        <f t="shared" ca="1" si="2"/>
        <v>14</v>
      </c>
      <c r="K30" s="18">
        <f t="shared" ca="1" si="3"/>
        <v>128520</v>
      </c>
      <c r="L30" s="19">
        <v>1080000</v>
      </c>
      <c r="M30" s="19">
        <f t="shared" ref="M30:O31" si="10">L30*1.1</f>
        <v>1188000</v>
      </c>
      <c r="N30" s="19">
        <f t="shared" si="10"/>
        <v>1306800</v>
      </c>
      <c r="O30" s="19">
        <f t="shared" si="10"/>
        <v>1437480</v>
      </c>
    </row>
    <row r="31" spans="1:15" ht="14.25" x14ac:dyDescent="0.15">
      <c r="A31" s="20" t="s">
        <v>78</v>
      </c>
      <c r="B31" s="18">
        <v>8</v>
      </c>
      <c r="C31" s="18" t="s">
        <v>67</v>
      </c>
      <c r="D31" s="17" t="s">
        <v>77</v>
      </c>
      <c r="E31" s="17" t="s">
        <v>49</v>
      </c>
      <c r="F31" s="18">
        <v>2</v>
      </c>
      <c r="G31" s="18">
        <f t="shared" si="0"/>
        <v>306000</v>
      </c>
      <c r="H31" s="18"/>
      <c r="I31" s="18">
        <f t="shared" si="1"/>
        <v>0</v>
      </c>
      <c r="J31" s="18">
        <f t="shared" ca="1" si="2"/>
        <v>16</v>
      </c>
      <c r="K31" s="18">
        <f t="shared" ca="1" si="3"/>
        <v>48960</v>
      </c>
      <c r="L31" s="19">
        <v>360000</v>
      </c>
      <c r="M31" s="19">
        <f t="shared" si="10"/>
        <v>396000.00000000006</v>
      </c>
      <c r="N31" s="19">
        <f t="shared" si="10"/>
        <v>435600.00000000012</v>
      </c>
      <c r="O31" s="19">
        <f t="shared" si="10"/>
        <v>479160.00000000017</v>
      </c>
    </row>
    <row r="32" spans="1:15" ht="14.25" x14ac:dyDescent="0.15">
      <c r="A32" s="20" t="s">
        <v>78</v>
      </c>
      <c r="B32" s="18">
        <v>8</v>
      </c>
      <c r="C32" s="18" t="s">
        <v>67</v>
      </c>
      <c r="D32" s="17" t="s">
        <v>77</v>
      </c>
      <c r="E32" s="17" t="s">
        <v>52</v>
      </c>
      <c r="F32" s="18">
        <v>3</v>
      </c>
      <c r="G32" s="18">
        <f t="shared" si="0"/>
        <v>34000</v>
      </c>
      <c r="H32" s="18"/>
      <c r="I32" s="18">
        <f t="shared" si="1"/>
        <v>0</v>
      </c>
      <c r="J32" s="18">
        <f t="shared" ca="1" si="2"/>
        <v>11</v>
      </c>
      <c r="K32" s="18">
        <f t="shared" ca="1" si="3"/>
        <v>3740</v>
      </c>
      <c r="L32" s="19">
        <v>40000</v>
      </c>
      <c r="M32" s="19">
        <f>L32*1.05</f>
        <v>42000</v>
      </c>
      <c r="N32" s="19">
        <f>M32*1.05</f>
        <v>44100</v>
      </c>
      <c r="O32" s="19">
        <f>N32*1.05</f>
        <v>46305</v>
      </c>
    </row>
    <row r="33" spans="1:15" ht="14.25" x14ac:dyDescent="0.15">
      <c r="A33" s="20" t="s">
        <v>78</v>
      </c>
      <c r="B33" s="18">
        <v>8</v>
      </c>
      <c r="C33" s="18" t="s">
        <v>67</v>
      </c>
      <c r="D33" s="17" t="s">
        <v>77</v>
      </c>
      <c r="E33" s="20" t="s">
        <v>54</v>
      </c>
      <c r="F33" s="18">
        <v>4</v>
      </c>
      <c r="G33" s="18">
        <f t="shared" si="0"/>
        <v>0</v>
      </c>
      <c r="H33" s="18"/>
      <c r="I33" s="18">
        <f t="shared" si="1"/>
        <v>0</v>
      </c>
      <c r="J33" s="18">
        <f t="shared" ca="1" si="2"/>
        <v>20</v>
      </c>
      <c r="K33" s="18">
        <f t="shared" ca="1" si="3"/>
        <v>0</v>
      </c>
      <c r="L33" s="19"/>
      <c r="M33" s="19">
        <f>L33*1.3</f>
        <v>0</v>
      </c>
      <c r="N33" s="19"/>
      <c r="O33" s="19"/>
    </row>
    <row r="34" spans="1:15" ht="14.25" x14ac:dyDescent="0.15">
      <c r="A34" s="17" t="s">
        <v>79</v>
      </c>
      <c r="B34" s="18">
        <v>9</v>
      </c>
      <c r="C34" s="18" t="s">
        <v>72</v>
      </c>
      <c r="D34" s="17" t="s">
        <v>77</v>
      </c>
      <c r="E34" s="17" t="s">
        <v>45</v>
      </c>
      <c r="F34" s="18">
        <v>1</v>
      </c>
      <c r="G34" s="18">
        <f t="shared" si="0"/>
        <v>612000</v>
      </c>
      <c r="H34" s="18">
        <f t="shared" ref="H34" si="11">SUM(G34:G37)</f>
        <v>1310700</v>
      </c>
      <c r="I34" s="18">
        <f t="shared" si="1"/>
        <v>2.4494853221502098E-2</v>
      </c>
      <c r="J34" s="18">
        <f t="shared" ca="1" si="2"/>
        <v>17</v>
      </c>
      <c r="K34" s="18">
        <f t="shared" ca="1" si="3"/>
        <v>104040</v>
      </c>
      <c r="L34" s="19">
        <v>720000</v>
      </c>
      <c r="M34" s="19">
        <f>L34*1.3</f>
        <v>936000</v>
      </c>
      <c r="N34" s="19">
        <f>M34*1.3</f>
        <v>1216800</v>
      </c>
      <c r="O34" s="19">
        <f>N34*1.3</f>
        <v>1581840</v>
      </c>
    </row>
    <row r="35" spans="1:15" ht="14.25" x14ac:dyDescent="0.15">
      <c r="A35" s="17" t="s">
        <v>79</v>
      </c>
      <c r="B35" s="18">
        <v>9</v>
      </c>
      <c r="C35" s="18" t="s">
        <v>72</v>
      </c>
      <c r="D35" s="17" t="s">
        <v>77</v>
      </c>
      <c r="E35" s="17" t="s">
        <v>49</v>
      </c>
      <c r="F35" s="18">
        <v>2</v>
      </c>
      <c r="G35" s="18">
        <f t="shared" si="0"/>
        <v>367200</v>
      </c>
      <c r="H35" s="18"/>
      <c r="I35" s="18">
        <f t="shared" si="1"/>
        <v>0</v>
      </c>
      <c r="J35" s="18">
        <f t="shared" ca="1" si="2"/>
        <v>19</v>
      </c>
      <c r="K35" s="18">
        <f t="shared" ca="1" si="3"/>
        <v>69768</v>
      </c>
      <c r="L35" s="19">
        <v>432000</v>
      </c>
      <c r="M35" s="19">
        <f t="shared" ref="M35:O36" si="12">L35</f>
        <v>432000</v>
      </c>
      <c r="N35" s="19">
        <f t="shared" si="12"/>
        <v>432000</v>
      </c>
      <c r="O35" s="19">
        <f t="shared" si="12"/>
        <v>432000</v>
      </c>
    </row>
    <row r="36" spans="1:15" ht="14.25" x14ac:dyDescent="0.15">
      <c r="A36" s="17" t="s">
        <v>79</v>
      </c>
      <c r="B36" s="18">
        <v>9</v>
      </c>
      <c r="C36" s="18" t="s">
        <v>72</v>
      </c>
      <c r="D36" s="17" t="s">
        <v>77</v>
      </c>
      <c r="E36" s="17" t="s">
        <v>52</v>
      </c>
      <c r="F36" s="18">
        <v>3</v>
      </c>
      <c r="G36" s="18">
        <f t="shared" si="0"/>
        <v>85000</v>
      </c>
      <c r="H36" s="18"/>
      <c r="I36" s="18">
        <f t="shared" si="1"/>
        <v>0</v>
      </c>
      <c r="J36" s="18">
        <f t="shared" ca="1" si="2"/>
        <v>15</v>
      </c>
      <c r="K36" s="18">
        <f t="shared" ca="1" si="3"/>
        <v>12750</v>
      </c>
      <c r="L36" s="19">
        <v>100000</v>
      </c>
      <c r="M36" s="19">
        <f t="shared" si="12"/>
        <v>100000</v>
      </c>
      <c r="N36" s="19">
        <f t="shared" si="12"/>
        <v>100000</v>
      </c>
      <c r="O36" s="19">
        <f t="shared" si="12"/>
        <v>100000</v>
      </c>
    </row>
    <row r="37" spans="1:15" ht="14.25" x14ac:dyDescent="0.15">
      <c r="A37" s="17" t="s">
        <v>79</v>
      </c>
      <c r="B37" s="18">
        <v>9</v>
      </c>
      <c r="C37" s="18" t="s">
        <v>72</v>
      </c>
      <c r="D37" s="17" t="s">
        <v>77</v>
      </c>
      <c r="E37" s="20" t="s">
        <v>54</v>
      </c>
      <c r="F37" s="18">
        <v>4</v>
      </c>
      <c r="G37" s="18">
        <f t="shared" si="0"/>
        <v>246500</v>
      </c>
      <c r="H37" s="18"/>
      <c r="I37" s="18">
        <f t="shared" si="1"/>
        <v>0</v>
      </c>
      <c r="J37" s="18">
        <f t="shared" ca="1" si="2"/>
        <v>17</v>
      </c>
      <c r="K37" s="18">
        <f t="shared" ca="1" si="3"/>
        <v>41905</v>
      </c>
      <c r="L37" s="19">
        <v>290000</v>
      </c>
      <c r="M37" s="19">
        <f>L37*1.5</f>
        <v>435000</v>
      </c>
      <c r="N37" s="19">
        <f>M37*1.3</f>
        <v>565500</v>
      </c>
      <c r="O37" s="19">
        <f>N37*1.3</f>
        <v>735150</v>
      </c>
    </row>
    <row r="38" spans="1:15" ht="14.25" x14ac:dyDescent="0.15">
      <c r="A38" s="17" t="s">
        <v>80</v>
      </c>
      <c r="B38" s="18">
        <v>10</v>
      </c>
      <c r="C38" s="18" t="s">
        <v>67</v>
      </c>
      <c r="D38" s="17" t="s">
        <v>68</v>
      </c>
      <c r="E38" s="17" t="s">
        <v>45</v>
      </c>
      <c r="F38" s="18">
        <v>1</v>
      </c>
      <c r="G38" s="18">
        <f t="shared" si="0"/>
        <v>10200000</v>
      </c>
      <c r="H38" s="18">
        <f t="shared" ref="H38" si="13">SUM(G38:G41)</f>
        <v>12410000</v>
      </c>
      <c r="I38" s="18">
        <f t="shared" si="1"/>
        <v>0.23192273478205616</v>
      </c>
      <c r="J38" s="18">
        <f t="shared" ca="1" si="2"/>
        <v>11</v>
      </c>
      <c r="K38" s="18">
        <f t="shared" ca="1" si="3"/>
        <v>1122000</v>
      </c>
      <c r="L38" s="19">
        <v>12000000</v>
      </c>
      <c r="M38" s="19">
        <f t="shared" ref="M38:O39" si="14">L38*0.9</f>
        <v>10800000</v>
      </c>
      <c r="N38" s="19">
        <f t="shared" si="14"/>
        <v>9720000</v>
      </c>
      <c r="O38" s="19">
        <f t="shared" si="14"/>
        <v>8748000</v>
      </c>
    </row>
    <row r="39" spans="1:15" ht="14.25" x14ac:dyDescent="0.15">
      <c r="A39" s="17" t="s">
        <v>80</v>
      </c>
      <c r="B39" s="18">
        <v>10</v>
      </c>
      <c r="C39" s="18" t="s">
        <v>67</v>
      </c>
      <c r="D39" s="17" t="s">
        <v>68</v>
      </c>
      <c r="E39" s="17" t="s">
        <v>49</v>
      </c>
      <c r="F39" s="18">
        <v>2</v>
      </c>
      <c r="G39" s="18">
        <f t="shared" si="0"/>
        <v>1105000</v>
      </c>
      <c r="H39" s="18"/>
      <c r="I39" s="18">
        <f t="shared" si="1"/>
        <v>0</v>
      </c>
      <c r="J39" s="18">
        <f t="shared" ca="1" si="2"/>
        <v>13</v>
      </c>
      <c r="K39" s="18">
        <f t="shared" ca="1" si="3"/>
        <v>143650</v>
      </c>
      <c r="L39" s="19">
        <v>1300000</v>
      </c>
      <c r="M39" s="19">
        <f t="shared" si="14"/>
        <v>1170000</v>
      </c>
      <c r="N39" s="19">
        <f t="shared" si="14"/>
        <v>1053000</v>
      </c>
      <c r="O39" s="19">
        <f t="shared" si="14"/>
        <v>947700</v>
      </c>
    </row>
    <row r="40" spans="1:15" ht="14.25" x14ac:dyDescent="0.15">
      <c r="A40" s="17" t="s">
        <v>80</v>
      </c>
      <c r="B40" s="18">
        <v>10</v>
      </c>
      <c r="C40" s="18" t="s">
        <v>67</v>
      </c>
      <c r="D40" s="17" t="s">
        <v>68</v>
      </c>
      <c r="E40" s="17" t="s">
        <v>52</v>
      </c>
      <c r="F40" s="18">
        <v>3</v>
      </c>
      <c r="G40" s="18">
        <f t="shared" si="0"/>
        <v>850000</v>
      </c>
      <c r="H40" s="18"/>
      <c r="I40" s="18">
        <f t="shared" si="1"/>
        <v>0</v>
      </c>
      <c r="J40" s="18">
        <f t="shared" ca="1" si="2"/>
        <v>19</v>
      </c>
      <c r="K40" s="18">
        <f t="shared" ca="1" si="3"/>
        <v>161500</v>
      </c>
      <c r="L40" s="19">
        <v>1000000</v>
      </c>
      <c r="M40" s="19">
        <f>L40*1.4</f>
        <v>1400000</v>
      </c>
      <c r="N40" s="19">
        <f>M40*1.4</f>
        <v>1959999.9999999998</v>
      </c>
      <c r="O40" s="19">
        <f>N40*1.4</f>
        <v>2743999.9999999995</v>
      </c>
    </row>
    <row r="41" spans="1:15" ht="14.25" x14ac:dyDescent="0.15">
      <c r="A41" s="17" t="s">
        <v>80</v>
      </c>
      <c r="B41" s="18">
        <v>10</v>
      </c>
      <c r="C41" s="18" t="s">
        <v>67</v>
      </c>
      <c r="D41" s="17" t="s">
        <v>68</v>
      </c>
      <c r="E41" s="20" t="s">
        <v>54</v>
      </c>
      <c r="F41" s="18">
        <v>4</v>
      </c>
      <c r="G41" s="18">
        <f t="shared" si="0"/>
        <v>255000</v>
      </c>
      <c r="H41" s="18"/>
      <c r="I41" s="18">
        <f t="shared" si="1"/>
        <v>0</v>
      </c>
      <c r="J41" s="18">
        <f t="shared" ca="1" si="2"/>
        <v>20</v>
      </c>
      <c r="K41" s="18">
        <f t="shared" ca="1" si="3"/>
        <v>51000</v>
      </c>
      <c r="L41" s="19">
        <v>300000</v>
      </c>
      <c r="M41" s="19">
        <f>L41*1.1</f>
        <v>330000</v>
      </c>
      <c r="N41" s="19">
        <f>M41*1.5</f>
        <v>495000</v>
      </c>
      <c r="O41" s="19">
        <f>N41*1.3</f>
        <v>643500</v>
      </c>
    </row>
    <row r="42" spans="1:15" ht="14.25" x14ac:dyDescent="0.15">
      <c r="G42" s="31">
        <f>SUM(G2:G41)</f>
        <v>53509200</v>
      </c>
    </row>
    <row r="53" spans="11:11" ht="14.25" x14ac:dyDescent="0.15">
      <c r="K53" s="18"/>
    </row>
    <row r="54" spans="11:11" ht="14.25" x14ac:dyDescent="0.15">
      <c r="K54" s="18"/>
    </row>
    <row r="55" spans="11:11" ht="14.25" x14ac:dyDescent="0.15">
      <c r="K55" s="18"/>
    </row>
    <row r="56" spans="11:11" ht="14.25" x14ac:dyDescent="0.15">
      <c r="K56" s="18"/>
    </row>
    <row r="57" spans="11:11" ht="14.25" x14ac:dyDescent="0.15">
      <c r="K57" s="18"/>
    </row>
    <row r="58" spans="11:11" ht="14.25" x14ac:dyDescent="0.15">
      <c r="K58" s="18"/>
    </row>
    <row r="59" spans="11:11" ht="14.25" x14ac:dyDescent="0.15">
      <c r="K59" s="18"/>
    </row>
    <row r="60" spans="11:11" ht="14.25" x14ac:dyDescent="0.15">
      <c r="K60" s="18"/>
    </row>
    <row r="61" spans="11:11" ht="14.25" x14ac:dyDescent="0.15">
      <c r="K61" s="18"/>
    </row>
    <row r="62" spans="11:11" ht="14.25" x14ac:dyDescent="0.15">
      <c r="K62" s="18"/>
    </row>
    <row r="63" spans="11:11" ht="14.25" x14ac:dyDescent="0.15">
      <c r="K63" s="18"/>
    </row>
    <row r="64" spans="11:11" ht="14.25" x14ac:dyDescent="0.15">
      <c r="K64" s="18"/>
    </row>
    <row r="65" spans="11:11" ht="14.25" x14ac:dyDescent="0.15">
      <c r="K65" s="18"/>
    </row>
    <row r="66" spans="11:11" ht="14.25" x14ac:dyDescent="0.15">
      <c r="K66" s="18"/>
    </row>
    <row r="67" spans="11:11" ht="14.25" x14ac:dyDescent="0.15">
      <c r="K67" s="18"/>
    </row>
    <row r="68" spans="11:11" ht="14.25" x14ac:dyDescent="0.15">
      <c r="K68" s="18"/>
    </row>
    <row r="69" spans="11:11" ht="14.25" x14ac:dyDescent="0.15">
      <c r="K69" s="18"/>
    </row>
    <row r="70" spans="11:11" ht="14.25" x14ac:dyDescent="0.15">
      <c r="K70" s="18"/>
    </row>
    <row r="71" spans="11:11" ht="14.25" x14ac:dyDescent="0.15">
      <c r="K71" s="18"/>
    </row>
    <row r="72" spans="11:11" ht="14.25" x14ac:dyDescent="0.15">
      <c r="K72" s="18"/>
    </row>
    <row r="73" spans="11:11" ht="14.25" x14ac:dyDescent="0.15">
      <c r="K73" s="18"/>
    </row>
    <row r="74" spans="11:11" ht="14.25" x14ac:dyDescent="0.15">
      <c r="K74" s="18"/>
    </row>
    <row r="75" spans="11:11" ht="14.25" x14ac:dyDescent="0.15">
      <c r="K75" s="18"/>
    </row>
    <row r="76" spans="11:11" ht="14.25" x14ac:dyDescent="0.15">
      <c r="K76" s="18"/>
    </row>
    <row r="77" spans="11:11" ht="14.25" x14ac:dyDescent="0.15">
      <c r="K77" s="18"/>
    </row>
    <row r="78" spans="11:11" ht="14.25" x14ac:dyDescent="0.15">
      <c r="K78" s="18"/>
    </row>
    <row r="79" spans="11:11" ht="14.25" x14ac:dyDescent="0.15">
      <c r="K79" s="18"/>
    </row>
    <row r="80" spans="11:11" ht="14.25" x14ac:dyDescent="0.15">
      <c r="K80" s="18"/>
    </row>
    <row r="81" spans="11:11" ht="14.25" x14ac:dyDescent="0.15">
      <c r="K81" s="18"/>
    </row>
    <row r="82" spans="11:11" ht="14.25" x14ac:dyDescent="0.15">
      <c r="K82" s="18"/>
    </row>
    <row r="83" spans="11:11" ht="14.25" x14ac:dyDescent="0.15">
      <c r="K83" s="18"/>
    </row>
    <row r="84" spans="11:11" ht="14.25" x14ac:dyDescent="0.15">
      <c r="K84" s="18"/>
    </row>
    <row r="85" spans="11:11" ht="14.25" x14ac:dyDescent="0.15">
      <c r="K85" s="18"/>
    </row>
    <row r="86" spans="11:11" ht="14.25" x14ac:dyDescent="0.15">
      <c r="K86" s="18"/>
    </row>
    <row r="87" spans="11:11" ht="14.25" x14ac:dyDescent="0.15">
      <c r="K87" s="18"/>
    </row>
    <row r="88" spans="11:11" ht="14.25" x14ac:dyDescent="0.15">
      <c r="K88" s="18"/>
    </row>
    <row r="89" spans="11:11" ht="14.25" x14ac:dyDescent="0.15">
      <c r="K89" s="18"/>
    </row>
    <row r="90" spans="11:11" ht="14.25" x14ac:dyDescent="0.15">
      <c r="K90" s="18"/>
    </row>
    <row r="91" spans="11:11" ht="14.25" x14ac:dyDescent="0.15">
      <c r="K91" s="18"/>
    </row>
    <row r="92" spans="11:11" ht="14.25" x14ac:dyDescent="0.15">
      <c r="K92" s="18"/>
    </row>
  </sheetData>
  <phoneticPr fontId="6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N41"/>
  <sheetViews>
    <sheetView topLeftCell="A7" zoomScaleNormal="100" workbookViewId="0">
      <selection activeCell="H2" sqref="H2:H41"/>
    </sheetView>
  </sheetViews>
  <sheetFormatPr defaultRowHeight="15" x14ac:dyDescent="0.15"/>
  <cols>
    <col min="1" max="1" width="13" style="21"/>
    <col min="2" max="2" width="10.375" style="21"/>
    <col min="3" max="3" width="19.25" style="22"/>
    <col min="4" max="4" width="9" style="22"/>
    <col min="5" max="5" width="19.125" style="22"/>
    <col min="6" max="6" width="9" style="22"/>
    <col min="7" max="7" width="15.875" style="22"/>
    <col min="8" max="9" width="9" style="22"/>
    <col min="10" max="10" width="13.375" style="22"/>
    <col min="11" max="11" width="16.375" style="22"/>
    <col min="12" max="12" width="9" style="22"/>
    <col min="13" max="13" width="21.5" style="22"/>
    <col min="14" max="14" width="9" style="22"/>
    <col min="15" max="15" width="19" style="22"/>
    <col min="16" max="16" width="22.375" style="22"/>
    <col min="17" max="17" width="11.25" customWidth="1"/>
    <col min="18" max="18" width="7.625"/>
    <col min="19" max="19" width="12.125" style="30" customWidth="1"/>
    <col min="20" max="1029" width="7.625"/>
  </cols>
  <sheetData>
    <row r="1" spans="1:20 1027:1028" s="1" customFormat="1" ht="35.25" customHeight="1" x14ac:dyDescent="0.15">
      <c r="A1" s="23" t="s">
        <v>58</v>
      </c>
      <c r="B1" s="23" t="s">
        <v>36</v>
      </c>
      <c r="C1" s="24" t="s">
        <v>81</v>
      </c>
      <c r="D1" s="24"/>
      <c r="E1" s="24" t="s">
        <v>82</v>
      </c>
      <c r="F1" s="24"/>
      <c r="G1" s="24" t="s">
        <v>83</v>
      </c>
      <c r="H1" s="24"/>
      <c r="I1" s="24" t="s">
        <v>84</v>
      </c>
      <c r="J1" s="24" t="s">
        <v>85</v>
      </c>
      <c r="K1" s="24" t="s">
        <v>86</v>
      </c>
      <c r="L1" s="24"/>
      <c r="M1" s="24" t="s">
        <v>87</v>
      </c>
      <c r="N1" s="24"/>
      <c r="O1" s="24" t="s">
        <v>88</v>
      </c>
      <c r="P1" s="24" t="s">
        <v>89</v>
      </c>
      <c r="Q1" s="1" t="s">
        <v>61</v>
      </c>
      <c r="R1" s="1" t="s">
        <v>108</v>
      </c>
      <c r="S1" s="29" t="s">
        <v>107</v>
      </c>
      <c r="AMM1"/>
      <c r="AMN1"/>
    </row>
    <row r="2" spans="1:20 1027:1028" x14ac:dyDescent="0.15">
      <c r="A2" s="21">
        <v>1</v>
      </c>
      <c r="B2" s="21">
        <v>1</v>
      </c>
      <c r="C2" s="22">
        <v>19.244363651790898</v>
      </c>
      <c r="D2" s="22">
        <f ca="1">IF(C2&gt;50,C2-RANDBETWEEN(20,40),C2)</f>
        <v>19.244363651790898</v>
      </c>
      <c r="E2" s="22">
        <v>44.879793099555599</v>
      </c>
      <c r="F2" s="22">
        <f ca="1">IF(E2&gt;50,E2-RANDBETWEEN(30,40),E2)</f>
        <v>44.879793099555599</v>
      </c>
      <c r="G2" s="22">
        <v>52.728006222884297</v>
      </c>
      <c r="H2" s="22">
        <f ca="1">IF(G2&gt;50,G2-RANDBETWEEN(20,40),G2)</f>
        <v>28.728006222884297</v>
      </c>
      <c r="I2" s="22">
        <v>1530000</v>
      </c>
      <c r="J2" s="22">
        <f>ROUND(I2/89,0)</f>
        <v>17191</v>
      </c>
      <c r="K2" s="22">
        <v>57.930941687202697</v>
      </c>
      <c r="L2" s="22">
        <f>IF(K2&gt;30,K2-30)</f>
        <v>27.930941687202697</v>
      </c>
      <c r="M2" s="22">
        <v>58.551502108802097</v>
      </c>
      <c r="N2" s="22">
        <f>IF(M2&gt;20,M2-20)</f>
        <v>38.551502108802097</v>
      </c>
      <c r="O2" s="22">
        <v>54.976977046163299</v>
      </c>
      <c r="P2" s="22">
        <v>54.976977046163299</v>
      </c>
      <c r="Q2">
        <v>8500000</v>
      </c>
      <c r="R2">
        <v>1368500</v>
      </c>
      <c r="S2" s="30">
        <f>R2/Q2</f>
        <v>0.161</v>
      </c>
      <c r="T2">
        <v>16</v>
      </c>
    </row>
    <row r="3" spans="1:20 1027:1028" x14ac:dyDescent="0.15">
      <c r="A3" s="21">
        <v>1</v>
      </c>
      <c r="B3" s="21">
        <v>2</v>
      </c>
      <c r="C3" s="22">
        <v>35.703498731626802</v>
      </c>
      <c r="D3" s="22">
        <f t="shared" ref="D3:D41" ca="1" si="0">IF(C3&gt;50,C3-RANDBETWEEN(20,40),C3)</f>
        <v>35.703498731626802</v>
      </c>
      <c r="E3" s="22">
        <v>13.4931923761182</v>
      </c>
      <c r="F3" s="22">
        <f t="shared" ref="F3:F41" ca="1" si="1">IF(E3&gt;50,E3-RANDBETWEEN(30,40),E3)</f>
        <v>13.4931923761182</v>
      </c>
      <c r="G3" s="22">
        <v>44.7</v>
      </c>
      <c r="H3" s="22">
        <f t="shared" ref="H3:H41" ca="1" si="2">IF(G3&gt;50,G3-RANDBETWEEN(20,40),G3)</f>
        <v>44.7</v>
      </c>
      <c r="I3" s="22">
        <v>272000</v>
      </c>
      <c r="J3" s="22">
        <f>ROUND(I3/65,0)</f>
        <v>4185</v>
      </c>
      <c r="K3" s="22">
        <v>55.8439976343764</v>
      </c>
      <c r="L3" s="22">
        <f t="shared" ref="L3:L40" si="3">IF(K3&gt;30,K3-30)</f>
        <v>25.8439976343764</v>
      </c>
      <c r="M3" s="22">
        <v>39.747838226537503</v>
      </c>
      <c r="N3" s="22">
        <f t="shared" ref="N3:N40" si="4">IF(M3&gt;20,M3-20)</f>
        <v>19.747838226537503</v>
      </c>
      <c r="O3" s="22">
        <v>57.057625962045897</v>
      </c>
      <c r="P3" s="22">
        <v>57.057625962045897</v>
      </c>
      <c r="Q3">
        <v>1700000</v>
      </c>
      <c r="R3">
        <v>275400</v>
      </c>
      <c r="S3" s="30">
        <f t="shared" ref="S3:S41" si="5">R3/Q3</f>
        <v>0.16200000000000001</v>
      </c>
      <c r="T3">
        <v>16</v>
      </c>
    </row>
    <row r="4" spans="1:20 1027:1028" x14ac:dyDescent="0.15">
      <c r="A4" s="21">
        <v>1</v>
      </c>
      <c r="B4" s="21">
        <v>3</v>
      </c>
      <c r="C4" s="22">
        <v>88.407609886342598</v>
      </c>
      <c r="D4" s="22">
        <f t="shared" ca="1" si="0"/>
        <v>64.407609886342598</v>
      </c>
      <c r="E4" s="22">
        <v>81.944632288927195</v>
      </c>
      <c r="F4" s="22">
        <f t="shared" ca="1" si="1"/>
        <v>49.944632288927195</v>
      </c>
      <c r="G4" s="22">
        <v>87.504301710583405</v>
      </c>
      <c r="H4" s="22">
        <f t="shared" ca="1" si="2"/>
        <v>56.504301710583405</v>
      </c>
      <c r="I4" s="22">
        <v>274550</v>
      </c>
      <c r="J4" s="22">
        <f t="shared" ref="J4" si="6">ROUND(I4/89,0)</f>
        <v>3085</v>
      </c>
      <c r="K4" s="22">
        <v>83.772890296039606</v>
      </c>
      <c r="L4" s="22">
        <f t="shared" si="3"/>
        <v>53.772890296039606</v>
      </c>
      <c r="M4" s="22">
        <v>89.992886286092997</v>
      </c>
      <c r="N4" s="22">
        <v>50</v>
      </c>
      <c r="O4" s="22">
        <v>83.240245331334194</v>
      </c>
      <c r="P4" s="22">
        <v>83.240245331334194</v>
      </c>
      <c r="Q4">
        <v>1615000</v>
      </c>
      <c r="R4">
        <v>342380</v>
      </c>
      <c r="S4" s="30">
        <f t="shared" si="5"/>
        <v>0.21199999999999999</v>
      </c>
      <c r="T4">
        <v>23</v>
      </c>
    </row>
    <row r="5" spans="1:20 1027:1028" x14ac:dyDescent="0.15">
      <c r="A5" s="21">
        <v>1</v>
      </c>
      <c r="B5" s="21">
        <v>4</v>
      </c>
      <c r="C5" s="22">
        <v>0</v>
      </c>
      <c r="D5" s="22">
        <f t="shared" ca="1" si="0"/>
        <v>0</v>
      </c>
      <c r="E5" s="22">
        <v>0</v>
      </c>
      <c r="F5" s="22">
        <f t="shared" ca="1" si="1"/>
        <v>0</v>
      </c>
      <c r="G5" s="22">
        <v>0</v>
      </c>
      <c r="H5" s="22">
        <f t="shared" ca="1" si="2"/>
        <v>0</v>
      </c>
      <c r="I5" s="22">
        <v>0</v>
      </c>
      <c r="J5" s="22">
        <f t="shared" ref="J5" si="7">ROUND(I5/65,0)</f>
        <v>0</v>
      </c>
      <c r="K5" s="22">
        <v>0</v>
      </c>
      <c r="L5" s="22">
        <v>0</v>
      </c>
      <c r="M5" s="22">
        <v>0</v>
      </c>
      <c r="N5" s="22">
        <v>0</v>
      </c>
      <c r="O5" s="22">
        <v>0</v>
      </c>
      <c r="P5" s="22">
        <v>0</v>
      </c>
      <c r="Q5">
        <v>170000</v>
      </c>
      <c r="R5">
        <v>0</v>
      </c>
      <c r="S5" s="30">
        <f t="shared" si="5"/>
        <v>0</v>
      </c>
      <c r="T5">
        <v>0</v>
      </c>
    </row>
    <row r="6" spans="1:20 1027:1028" x14ac:dyDescent="0.15">
      <c r="A6" s="21">
        <v>2</v>
      </c>
      <c r="B6" s="21">
        <v>1</v>
      </c>
      <c r="C6" s="22">
        <v>53.982642594954299</v>
      </c>
      <c r="D6" s="22">
        <f t="shared" ca="1" si="0"/>
        <v>25.982642594954299</v>
      </c>
      <c r="E6" s="22">
        <v>65.084634226865603</v>
      </c>
      <c r="F6" s="22">
        <f t="shared" ca="1" si="1"/>
        <v>29.084634226865603</v>
      </c>
      <c r="G6" s="22">
        <v>60.843324587258998</v>
      </c>
      <c r="H6" s="22">
        <f t="shared" ca="1" si="2"/>
        <v>24.843324587258998</v>
      </c>
      <c r="I6" s="22">
        <v>331500</v>
      </c>
      <c r="J6" s="22">
        <f t="shared" ref="J6:J7" si="8">ROUND(I6/89,0)</f>
        <v>3725</v>
      </c>
      <c r="K6" s="22">
        <v>65</v>
      </c>
      <c r="L6" s="22">
        <f t="shared" si="3"/>
        <v>35</v>
      </c>
      <c r="M6" s="22">
        <v>49.394395159115803</v>
      </c>
      <c r="N6" s="22">
        <f t="shared" si="4"/>
        <v>29.394395159115803</v>
      </c>
      <c r="O6" s="22">
        <v>55.097060368794502</v>
      </c>
      <c r="P6" s="22">
        <v>55.097060368794502</v>
      </c>
      <c r="Q6">
        <v>2550000</v>
      </c>
      <c r="R6">
        <v>418200</v>
      </c>
      <c r="S6" s="30">
        <f t="shared" si="5"/>
        <v>0.16400000000000001</v>
      </c>
      <c r="T6">
        <v>16</v>
      </c>
    </row>
    <row r="7" spans="1:20 1027:1028" x14ac:dyDescent="0.15">
      <c r="A7" s="21">
        <v>2</v>
      </c>
      <c r="B7" s="21">
        <v>2</v>
      </c>
      <c r="C7" s="22">
        <v>91.6979278343575</v>
      </c>
      <c r="D7" s="22">
        <f t="shared" ca="1" si="0"/>
        <v>52.6979278343575</v>
      </c>
      <c r="E7" s="22">
        <v>88.918552155937206</v>
      </c>
      <c r="F7" s="22">
        <f t="shared" ca="1" si="1"/>
        <v>51.918552155937206</v>
      </c>
      <c r="G7" s="22">
        <v>92.800818220229502</v>
      </c>
      <c r="H7" s="22">
        <f t="shared" ca="1" si="2"/>
        <v>66.800818220229502</v>
      </c>
      <c r="I7" s="22">
        <v>144500</v>
      </c>
      <c r="J7" s="22">
        <f t="shared" si="8"/>
        <v>1624</v>
      </c>
      <c r="K7" s="22">
        <v>91.307433163603307</v>
      </c>
      <c r="L7" s="22">
        <f t="shared" si="3"/>
        <v>61.307433163603307</v>
      </c>
      <c r="M7" s="22">
        <v>89.198704983412298</v>
      </c>
      <c r="N7" s="22">
        <v>55</v>
      </c>
      <c r="O7" s="22">
        <v>85.372304744771498</v>
      </c>
      <c r="P7" s="22">
        <v>85.372304744771498</v>
      </c>
      <c r="Q7">
        <v>850000</v>
      </c>
      <c r="R7">
        <v>244375</v>
      </c>
      <c r="S7" s="30">
        <f t="shared" si="5"/>
        <v>0.28749999999999998</v>
      </c>
      <c r="T7">
        <v>35</v>
      </c>
    </row>
    <row r="8" spans="1:20 1027:1028" x14ac:dyDescent="0.15">
      <c r="A8" s="21">
        <v>2</v>
      </c>
      <c r="B8" s="21">
        <v>3</v>
      </c>
      <c r="C8" s="22">
        <v>85.502820818951605</v>
      </c>
      <c r="D8" s="22">
        <f t="shared" ca="1" si="0"/>
        <v>53.502820818951605</v>
      </c>
      <c r="E8" s="22">
        <v>97.357643039927893</v>
      </c>
      <c r="F8" s="22">
        <f t="shared" ca="1" si="1"/>
        <v>66.357643039927893</v>
      </c>
      <c r="G8" s="22">
        <v>90.254691340935807</v>
      </c>
      <c r="H8" s="22">
        <f t="shared" ca="1" si="2"/>
        <v>61.254691340935807</v>
      </c>
      <c r="I8" s="22">
        <v>51000</v>
      </c>
      <c r="J8" s="22">
        <f t="shared" ref="J8" si="9">ROUND(I8/65,0)</f>
        <v>785</v>
      </c>
      <c r="K8" s="22">
        <v>88.541976340431603</v>
      </c>
      <c r="L8" s="22">
        <f t="shared" si="3"/>
        <v>58.541976340431603</v>
      </c>
      <c r="M8" s="22">
        <v>79.719167150084402</v>
      </c>
      <c r="N8" s="22">
        <v>43</v>
      </c>
      <c r="O8" s="22">
        <v>88.017317069593005</v>
      </c>
      <c r="P8" s="22">
        <v>88.017317069593005</v>
      </c>
      <c r="Q8">
        <v>255000</v>
      </c>
      <c r="R8">
        <v>57120</v>
      </c>
      <c r="S8" s="30">
        <f t="shared" si="5"/>
        <v>0.224</v>
      </c>
      <c r="T8">
        <v>25</v>
      </c>
    </row>
    <row r="9" spans="1:20 1027:1028" x14ac:dyDescent="0.15">
      <c r="A9" s="21">
        <v>2</v>
      </c>
      <c r="B9" s="21">
        <v>4</v>
      </c>
      <c r="C9" s="22">
        <v>0</v>
      </c>
      <c r="D9" s="22">
        <f t="shared" ca="1" si="0"/>
        <v>0</v>
      </c>
      <c r="E9" s="22">
        <v>0</v>
      </c>
      <c r="F9" s="22">
        <f t="shared" ca="1" si="1"/>
        <v>0</v>
      </c>
      <c r="G9" s="22">
        <v>0</v>
      </c>
      <c r="H9" s="22">
        <f t="shared" ca="1" si="2"/>
        <v>0</v>
      </c>
      <c r="I9" s="22">
        <v>0</v>
      </c>
      <c r="J9" s="22">
        <f t="shared" ref="J9:J39" si="10">ROUND(I9/89,0)</f>
        <v>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>
        <v>85000</v>
      </c>
      <c r="R9">
        <v>0</v>
      </c>
      <c r="S9" s="30">
        <f t="shared" si="5"/>
        <v>0</v>
      </c>
      <c r="T9">
        <v>0</v>
      </c>
    </row>
    <row r="10" spans="1:20 1027:1028" x14ac:dyDescent="0.15">
      <c r="A10" s="21">
        <v>3</v>
      </c>
      <c r="B10" s="21">
        <v>1</v>
      </c>
      <c r="C10" s="22">
        <v>75.146287186881096</v>
      </c>
      <c r="D10" s="22">
        <f t="shared" ca="1" si="0"/>
        <v>48.146287186881096</v>
      </c>
      <c r="E10" s="22">
        <v>45.773729669997799</v>
      </c>
      <c r="F10" s="22">
        <f t="shared" ca="1" si="1"/>
        <v>45.773729669997799</v>
      </c>
      <c r="G10" s="22">
        <v>69.469270424975704</v>
      </c>
      <c r="H10" s="22">
        <f t="shared" ca="1" si="2"/>
        <v>35.469270424975704</v>
      </c>
      <c r="I10" s="22">
        <v>867000</v>
      </c>
      <c r="J10" s="22">
        <f t="shared" ref="J10:J40" si="11">ROUND(I10/65,0)</f>
        <v>13338</v>
      </c>
      <c r="K10" s="22">
        <v>41.040511063368299</v>
      </c>
      <c r="L10" s="22">
        <f t="shared" si="3"/>
        <v>11.040511063368299</v>
      </c>
      <c r="M10" s="22">
        <v>42.284512890374302</v>
      </c>
      <c r="N10" s="22">
        <f t="shared" si="4"/>
        <v>22.284512890374302</v>
      </c>
      <c r="O10" s="22">
        <v>39.790227049275202</v>
      </c>
      <c r="P10" s="22">
        <v>39.790227049275202</v>
      </c>
      <c r="Q10">
        <v>5100000</v>
      </c>
      <c r="R10">
        <v>762450</v>
      </c>
      <c r="S10" s="30">
        <f t="shared" si="5"/>
        <v>0.14949999999999999</v>
      </c>
      <c r="T10">
        <v>15</v>
      </c>
    </row>
    <row r="11" spans="1:20 1027:1028" x14ac:dyDescent="0.15">
      <c r="A11" s="21">
        <v>3</v>
      </c>
      <c r="B11" s="21">
        <v>2</v>
      </c>
      <c r="C11" s="22">
        <v>16.866480005070802</v>
      </c>
      <c r="D11" s="22">
        <f t="shared" ca="1" si="0"/>
        <v>16.866480005070802</v>
      </c>
      <c r="E11" s="22">
        <v>23.2199427519731</v>
      </c>
      <c r="F11" s="22">
        <f t="shared" ca="1" si="1"/>
        <v>23.2199427519731</v>
      </c>
      <c r="G11" s="22">
        <v>17.508311977088901</v>
      </c>
      <c r="H11" s="22">
        <f t="shared" ca="1" si="2"/>
        <v>17.508311977088901</v>
      </c>
      <c r="I11" s="22">
        <v>183600</v>
      </c>
      <c r="J11" s="22">
        <f t="shared" ref="J11:J41" si="12">ROUND(I11/89,0)</f>
        <v>2063</v>
      </c>
      <c r="K11" s="22">
        <v>32.552805060829002</v>
      </c>
      <c r="L11" s="22">
        <f t="shared" si="3"/>
        <v>2.5528050608290016</v>
      </c>
      <c r="M11" s="22">
        <v>35.289966635798898</v>
      </c>
      <c r="N11" s="22">
        <f t="shared" si="4"/>
        <v>15.289966635798898</v>
      </c>
      <c r="O11" s="22">
        <v>88.256956553561196</v>
      </c>
      <c r="P11" s="22">
        <v>88.256956553561196</v>
      </c>
      <c r="Q11">
        <v>1020000</v>
      </c>
      <c r="R11">
        <v>179891</v>
      </c>
      <c r="S11" s="30">
        <f t="shared" si="5"/>
        <v>0.17636372549019608</v>
      </c>
      <c r="T11">
        <v>19</v>
      </c>
    </row>
    <row r="12" spans="1:20 1027:1028" x14ac:dyDescent="0.15">
      <c r="A12" s="21">
        <v>3</v>
      </c>
      <c r="B12" s="21">
        <v>3</v>
      </c>
      <c r="C12" s="22">
        <v>95.398280432603897</v>
      </c>
      <c r="D12" s="22">
        <f t="shared" ca="1" si="0"/>
        <v>56.398280432603897</v>
      </c>
      <c r="E12" s="22">
        <v>74.365303392325799</v>
      </c>
      <c r="F12" s="22">
        <f t="shared" ca="1" si="1"/>
        <v>39.365303392325799</v>
      </c>
      <c r="G12" s="22">
        <v>40.235292155920902</v>
      </c>
      <c r="H12" s="22">
        <f t="shared" ca="1" si="2"/>
        <v>40.235292155920902</v>
      </c>
      <c r="I12" s="22">
        <v>33150</v>
      </c>
      <c r="J12" s="22">
        <f t="shared" si="12"/>
        <v>372</v>
      </c>
      <c r="K12" s="22">
        <v>38.240638843831597</v>
      </c>
      <c r="L12" s="22">
        <f t="shared" si="3"/>
        <v>8.2406388438315972</v>
      </c>
      <c r="M12" s="22">
        <v>45.846543959141997</v>
      </c>
      <c r="N12" s="22">
        <f t="shared" si="4"/>
        <v>25.846543959141997</v>
      </c>
      <c r="O12" s="22">
        <v>41.056032193973003</v>
      </c>
      <c r="P12" s="22">
        <v>41.056032193973003</v>
      </c>
      <c r="Q12">
        <v>255000</v>
      </c>
      <c r="R12">
        <v>38122</v>
      </c>
      <c r="S12" s="30">
        <f t="shared" si="5"/>
        <v>0.14949803921568627</v>
      </c>
      <c r="T12">
        <v>15</v>
      </c>
    </row>
    <row r="13" spans="1:20 1027:1028" x14ac:dyDescent="0.15">
      <c r="A13" s="21">
        <v>3</v>
      </c>
      <c r="B13" s="21">
        <v>4</v>
      </c>
      <c r="C13" s="22">
        <v>0</v>
      </c>
      <c r="D13" s="22">
        <f t="shared" ca="1" si="0"/>
        <v>0</v>
      </c>
      <c r="E13" s="22">
        <v>0</v>
      </c>
      <c r="F13" s="22">
        <f t="shared" ca="1" si="1"/>
        <v>0</v>
      </c>
      <c r="G13" s="22">
        <v>0</v>
      </c>
      <c r="H13" s="22">
        <f t="shared" ca="1" si="2"/>
        <v>0</v>
      </c>
      <c r="I13" s="22">
        <v>0</v>
      </c>
      <c r="J13" s="22">
        <f t="shared" ref="J13" si="13">ROUND(I13/65,0)</f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>
        <v>850000</v>
      </c>
      <c r="R13">
        <v>0</v>
      </c>
      <c r="S13" s="30">
        <f t="shared" si="5"/>
        <v>0</v>
      </c>
      <c r="T13">
        <v>0</v>
      </c>
    </row>
    <row r="14" spans="1:20 1027:1028" x14ac:dyDescent="0.15">
      <c r="A14" s="21">
        <v>4</v>
      </c>
      <c r="B14" s="21">
        <v>1</v>
      </c>
      <c r="C14" s="22">
        <v>76.912100010886903</v>
      </c>
      <c r="D14" s="22">
        <f t="shared" ca="1" si="0"/>
        <v>48.912100010886903</v>
      </c>
      <c r="E14" s="22">
        <v>51.931673839357202</v>
      </c>
      <c r="F14" s="22">
        <f t="shared" ca="1" si="1"/>
        <v>19.931673839357202</v>
      </c>
      <c r="G14" s="22">
        <v>56.240073696511097</v>
      </c>
      <c r="H14" s="22">
        <f t="shared" ca="1" si="2"/>
        <v>16.240073696511097</v>
      </c>
      <c r="I14" s="22">
        <v>807500</v>
      </c>
      <c r="J14" s="22">
        <f t="shared" si="10"/>
        <v>9073</v>
      </c>
      <c r="K14" s="22">
        <v>66.954974237323995</v>
      </c>
      <c r="L14" s="22">
        <f t="shared" si="3"/>
        <v>36.954974237323995</v>
      </c>
      <c r="M14" s="22">
        <v>57.432987498746698</v>
      </c>
      <c r="N14" s="22">
        <f t="shared" si="4"/>
        <v>37.432987498746698</v>
      </c>
      <c r="O14" s="22">
        <v>71.745145405281605</v>
      </c>
      <c r="P14" s="22">
        <v>71.745145405281605</v>
      </c>
      <c r="Q14">
        <v>4250000</v>
      </c>
      <c r="R14">
        <v>772727</v>
      </c>
      <c r="S14" s="30">
        <f t="shared" si="5"/>
        <v>0.18181811764705882</v>
      </c>
      <c r="T14">
        <v>19</v>
      </c>
    </row>
    <row r="15" spans="1:20 1027:1028" x14ac:dyDescent="0.15">
      <c r="A15" s="21">
        <v>4</v>
      </c>
      <c r="B15" s="21">
        <v>2</v>
      </c>
      <c r="C15" s="22">
        <v>68.780923010992595</v>
      </c>
      <c r="D15" s="22">
        <f t="shared" ca="1" si="0"/>
        <v>32.780923010992595</v>
      </c>
      <c r="E15" s="22">
        <v>96.849469145911698</v>
      </c>
      <c r="F15" s="22">
        <f t="shared" ca="1" si="1"/>
        <v>66.849469145911698</v>
      </c>
      <c r="G15" s="22">
        <v>74.013118143223906</v>
      </c>
      <c r="H15" s="22">
        <f t="shared" ca="1" si="2"/>
        <v>52.013118143223906</v>
      </c>
      <c r="I15" s="22">
        <v>153000</v>
      </c>
      <c r="J15" s="22">
        <f t="shared" si="11"/>
        <v>2354</v>
      </c>
      <c r="K15" s="22">
        <v>64.354524450846398</v>
      </c>
      <c r="L15" s="22">
        <f t="shared" si="3"/>
        <v>34.354524450846398</v>
      </c>
      <c r="M15" s="22">
        <v>76.879478058719897</v>
      </c>
      <c r="N15" s="22">
        <v>52</v>
      </c>
      <c r="O15" s="22">
        <v>77.413120964345595</v>
      </c>
      <c r="P15" s="22">
        <v>77.413120964345595</v>
      </c>
      <c r="Q15">
        <v>1020000</v>
      </c>
      <c r="R15">
        <v>204000</v>
      </c>
      <c r="S15" s="30">
        <f t="shared" si="5"/>
        <v>0.2</v>
      </c>
      <c r="T15">
        <v>22</v>
      </c>
    </row>
    <row r="16" spans="1:20 1027:1028" x14ac:dyDescent="0.15">
      <c r="A16" s="21">
        <v>4</v>
      </c>
      <c r="B16" s="21">
        <v>3</v>
      </c>
      <c r="C16" s="22">
        <v>62.257253168040002</v>
      </c>
      <c r="D16" s="22">
        <f t="shared" ca="1" si="0"/>
        <v>25.257253168040002</v>
      </c>
      <c r="E16" s="22">
        <v>41.984468616498397</v>
      </c>
      <c r="F16" s="22">
        <f t="shared" ca="1" si="1"/>
        <v>41.984468616498397</v>
      </c>
      <c r="G16" s="22">
        <v>48.138819842053898</v>
      </c>
      <c r="H16" s="22">
        <f t="shared" ca="1" si="2"/>
        <v>48.138819842053898</v>
      </c>
      <c r="I16" s="22">
        <v>76500</v>
      </c>
      <c r="J16" s="22">
        <f t="shared" si="12"/>
        <v>860</v>
      </c>
      <c r="K16" s="22">
        <v>43.329680357988501</v>
      </c>
      <c r="L16" s="22">
        <f t="shared" si="3"/>
        <v>13.329680357988501</v>
      </c>
      <c r="M16" s="22">
        <v>54.604582033522902</v>
      </c>
      <c r="N16" s="22">
        <f t="shared" si="4"/>
        <v>34.604582033522902</v>
      </c>
      <c r="O16" s="22">
        <v>46.403900034673001</v>
      </c>
      <c r="P16" s="22">
        <v>46.403900034673001</v>
      </c>
      <c r="Q16">
        <v>510000</v>
      </c>
      <c r="R16">
        <v>77010</v>
      </c>
      <c r="S16" s="30">
        <f t="shared" si="5"/>
        <v>0.151</v>
      </c>
      <c r="T16">
        <v>15</v>
      </c>
    </row>
    <row r="17" spans="1:20" x14ac:dyDescent="0.15">
      <c r="A17" s="21">
        <v>4</v>
      </c>
      <c r="B17" s="21">
        <v>4</v>
      </c>
      <c r="C17" s="22">
        <v>0</v>
      </c>
      <c r="D17" s="22">
        <f t="shared" ca="1" si="0"/>
        <v>0</v>
      </c>
      <c r="E17" s="22">
        <v>0</v>
      </c>
      <c r="F17" s="22">
        <f t="shared" ca="1" si="1"/>
        <v>0</v>
      </c>
      <c r="G17" s="22">
        <v>0</v>
      </c>
      <c r="H17" s="22">
        <f t="shared" ca="1" si="2"/>
        <v>0</v>
      </c>
      <c r="I17" s="22">
        <v>0</v>
      </c>
      <c r="J17" s="22">
        <f t="shared" si="12"/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>
        <v>102000</v>
      </c>
      <c r="R17">
        <v>0</v>
      </c>
      <c r="S17" s="30">
        <f t="shared" si="5"/>
        <v>0</v>
      </c>
      <c r="T17">
        <v>0</v>
      </c>
    </row>
    <row r="18" spans="1:20" x14ac:dyDescent="0.15">
      <c r="A18" s="21">
        <v>5</v>
      </c>
      <c r="B18" s="21">
        <v>1</v>
      </c>
      <c r="C18" s="22">
        <v>22.231074944484799</v>
      </c>
      <c r="D18" s="22">
        <f t="shared" ca="1" si="0"/>
        <v>22.231074944484799</v>
      </c>
      <c r="E18" s="22">
        <v>69.697012609257001</v>
      </c>
      <c r="F18" s="22">
        <f t="shared" ca="1" si="1"/>
        <v>36.697012609257001</v>
      </c>
      <c r="G18" s="22">
        <v>56.297651238853298</v>
      </c>
      <c r="H18" s="22">
        <f t="shared" ca="1" si="2"/>
        <v>31.297651238853298</v>
      </c>
      <c r="I18" s="22">
        <v>306000</v>
      </c>
      <c r="J18" s="22">
        <f t="shared" ref="J18" si="14">ROUND(I18/65,0)</f>
        <v>4708</v>
      </c>
      <c r="K18" s="22">
        <v>61.951753453723299</v>
      </c>
      <c r="L18" s="22">
        <f t="shared" si="3"/>
        <v>31.951753453723299</v>
      </c>
      <c r="M18" s="22">
        <v>70.357901134535695</v>
      </c>
      <c r="N18" s="22">
        <f t="shared" si="4"/>
        <v>50.357901134535695</v>
      </c>
      <c r="O18" s="22">
        <v>72.925122913679701</v>
      </c>
      <c r="P18" s="22">
        <v>72.925122913679701</v>
      </c>
      <c r="Q18">
        <v>1530000</v>
      </c>
      <c r="R18">
        <v>267055</v>
      </c>
      <c r="S18" s="30">
        <f t="shared" si="5"/>
        <v>0.17454575163398692</v>
      </c>
      <c r="T18">
        <v>17</v>
      </c>
    </row>
    <row r="19" spans="1:20" x14ac:dyDescent="0.15">
      <c r="A19" s="21">
        <v>5</v>
      </c>
      <c r="B19" s="21">
        <v>2</v>
      </c>
      <c r="C19" s="22">
        <v>85.284159132519207</v>
      </c>
      <c r="D19" s="22">
        <f t="shared" ca="1" si="0"/>
        <v>57.284159132519207</v>
      </c>
      <c r="E19" s="22">
        <v>77.209841609210699</v>
      </c>
      <c r="F19" s="22">
        <f t="shared" ca="1" si="1"/>
        <v>37.209841609210699</v>
      </c>
      <c r="G19" s="22">
        <v>74.691605117434307</v>
      </c>
      <c r="H19" s="22">
        <f t="shared" ca="1" si="2"/>
        <v>35.691605117434307</v>
      </c>
      <c r="I19" s="22">
        <v>71400</v>
      </c>
      <c r="J19" s="22">
        <f t="shared" si="10"/>
        <v>802</v>
      </c>
      <c r="K19" s="22">
        <v>75.128542033062899</v>
      </c>
      <c r="L19" s="22">
        <f t="shared" si="3"/>
        <v>45.128542033062899</v>
      </c>
      <c r="M19" s="22">
        <v>60.6083335712501</v>
      </c>
      <c r="N19" s="22">
        <f t="shared" si="4"/>
        <v>40.6083335712501</v>
      </c>
      <c r="O19" s="22">
        <v>79.604452069660098</v>
      </c>
      <c r="P19" s="22">
        <v>79.604452069660098</v>
      </c>
      <c r="Q19">
        <v>510000</v>
      </c>
      <c r="R19">
        <v>105060</v>
      </c>
      <c r="S19" s="30">
        <f t="shared" si="5"/>
        <v>0.20599999999999999</v>
      </c>
      <c r="T19">
        <v>23</v>
      </c>
    </row>
    <row r="20" spans="1:20" x14ac:dyDescent="0.15">
      <c r="A20" s="21">
        <v>5</v>
      </c>
      <c r="B20" s="21">
        <v>3</v>
      </c>
      <c r="C20" s="22">
        <v>80.373579741634302</v>
      </c>
      <c r="D20" s="22">
        <f t="shared" ca="1" si="0"/>
        <v>49.373579741634302</v>
      </c>
      <c r="E20" s="22">
        <v>67.260214003427805</v>
      </c>
      <c r="F20" s="22">
        <f t="shared" ca="1" si="1"/>
        <v>36.260214003427805</v>
      </c>
      <c r="G20" s="22">
        <v>69.354869767093902</v>
      </c>
      <c r="H20" s="22">
        <f t="shared" ca="1" si="2"/>
        <v>39.354869767093902</v>
      </c>
      <c r="I20" s="22">
        <v>27200</v>
      </c>
      <c r="J20" s="22">
        <f t="shared" si="11"/>
        <v>418</v>
      </c>
      <c r="K20" s="22">
        <v>67.510857032434402</v>
      </c>
      <c r="L20" s="22">
        <f t="shared" si="3"/>
        <v>37.510857032434402</v>
      </c>
      <c r="M20" s="22">
        <v>73.210783543793696</v>
      </c>
      <c r="N20" s="22">
        <f t="shared" si="4"/>
        <v>53.210783543793696</v>
      </c>
      <c r="O20" s="22">
        <v>69.340434867471402</v>
      </c>
      <c r="P20" s="22">
        <v>69.340434867471402</v>
      </c>
      <c r="Q20">
        <v>170000</v>
      </c>
      <c r="R20">
        <v>29673</v>
      </c>
      <c r="S20" s="30">
        <f t="shared" si="5"/>
        <v>0.17454705882352942</v>
      </c>
      <c r="T20">
        <v>17</v>
      </c>
    </row>
    <row r="21" spans="1:20" x14ac:dyDescent="0.15">
      <c r="A21" s="21">
        <v>5</v>
      </c>
      <c r="B21" s="21">
        <v>4</v>
      </c>
      <c r="C21" s="22">
        <v>0</v>
      </c>
      <c r="D21" s="22">
        <f t="shared" ca="1" si="0"/>
        <v>0</v>
      </c>
      <c r="E21" s="22">
        <v>0</v>
      </c>
      <c r="F21" s="22">
        <f t="shared" ca="1" si="1"/>
        <v>0</v>
      </c>
      <c r="G21" s="22">
        <v>0</v>
      </c>
      <c r="H21" s="22">
        <f t="shared" ca="1" si="2"/>
        <v>0</v>
      </c>
      <c r="I21" s="22">
        <v>0</v>
      </c>
      <c r="J21" s="22">
        <f t="shared" si="12"/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>
        <v>51000</v>
      </c>
      <c r="R21">
        <v>0</v>
      </c>
      <c r="S21" s="30">
        <f t="shared" si="5"/>
        <v>0</v>
      </c>
      <c r="T21">
        <v>0</v>
      </c>
    </row>
    <row r="22" spans="1:20" x14ac:dyDescent="0.15">
      <c r="A22" s="21">
        <v>6</v>
      </c>
      <c r="B22" s="21">
        <v>1</v>
      </c>
      <c r="C22" s="22">
        <v>61.9691136374283</v>
      </c>
      <c r="D22" s="22">
        <f t="shared" ca="1" si="0"/>
        <v>35.9691136374283</v>
      </c>
      <c r="E22" s="22">
        <v>88.702838630743301</v>
      </c>
      <c r="F22" s="22">
        <f t="shared" ca="1" si="1"/>
        <v>51.702838630743301</v>
      </c>
      <c r="G22" s="22">
        <v>64.625217876508103</v>
      </c>
      <c r="H22" s="22">
        <f t="shared" ca="1" si="2"/>
        <v>35.625217876508103</v>
      </c>
      <c r="I22" s="22">
        <v>428400</v>
      </c>
      <c r="J22" s="22">
        <f t="shared" si="12"/>
        <v>4813</v>
      </c>
      <c r="K22" s="22">
        <v>84.3674169802688</v>
      </c>
      <c r="L22" s="22">
        <f t="shared" si="3"/>
        <v>54.3674169802688</v>
      </c>
      <c r="M22" s="22">
        <v>77.949396072080901</v>
      </c>
      <c r="N22" s="22">
        <v>34</v>
      </c>
      <c r="O22" s="22">
        <v>77.610514266751693</v>
      </c>
      <c r="P22" s="22">
        <v>77.610514266751693</v>
      </c>
      <c r="Q22">
        <v>3060000</v>
      </c>
      <c r="R22">
        <v>593640</v>
      </c>
      <c r="S22" s="30">
        <f t="shared" si="5"/>
        <v>0.19400000000000001</v>
      </c>
      <c r="T22">
        <v>22</v>
      </c>
    </row>
    <row r="23" spans="1:20" x14ac:dyDescent="0.15">
      <c r="A23" s="21">
        <v>6</v>
      </c>
      <c r="B23" s="21">
        <v>2</v>
      </c>
      <c r="C23" s="22">
        <v>71.577724868321198</v>
      </c>
      <c r="D23" s="22">
        <f t="shared" ca="1" si="0"/>
        <v>34.577724868321198</v>
      </c>
      <c r="E23" s="22">
        <v>96.768757535454498</v>
      </c>
      <c r="F23" s="22">
        <f t="shared" ca="1" si="1"/>
        <v>58.768757535454498</v>
      </c>
      <c r="G23" s="22">
        <v>86.931914079021894</v>
      </c>
      <c r="H23" s="22">
        <f t="shared" ca="1" si="2"/>
        <v>58.931914079021894</v>
      </c>
      <c r="I23" s="22">
        <v>110160</v>
      </c>
      <c r="J23" s="22">
        <f t="shared" ref="J23" si="15">ROUND(I23/65,0)</f>
        <v>1695</v>
      </c>
      <c r="K23" s="22">
        <v>96.8563615963252</v>
      </c>
      <c r="L23" s="22">
        <f t="shared" si="3"/>
        <v>66.8563615963252</v>
      </c>
      <c r="M23" s="22">
        <v>93.2217251301239</v>
      </c>
      <c r="N23" s="22">
        <v>60</v>
      </c>
      <c r="O23" s="22">
        <v>92.538502730506806</v>
      </c>
      <c r="P23" s="22">
        <v>92.538502730506806</v>
      </c>
      <c r="Q23">
        <v>612000</v>
      </c>
      <c r="R23">
        <v>221850</v>
      </c>
      <c r="S23" s="30">
        <f t="shared" si="5"/>
        <v>0.36249999999999999</v>
      </c>
      <c r="T23">
        <v>28</v>
      </c>
    </row>
    <row r="24" spans="1:20" x14ac:dyDescent="0.15">
      <c r="A24" s="21">
        <v>6</v>
      </c>
      <c r="B24" s="21">
        <v>3</v>
      </c>
      <c r="C24" s="22">
        <v>88.852845347468005</v>
      </c>
      <c r="D24" s="22">
        <f t="shared" ca="1" si="0"/>
        <v>67.852845347468005</v>
      </c>
      <c r="E24" s="22">
        <v>62.964620274854298</v>
      </c>
      <c r="F24" s="22">
        <f t="shared" ca="1" si="1"/>
        <v>29.964620274854298</v>
      </c>
      <c r="G24" s="22">
        <v>72.677555050291204</v>
      </c>
      <c r="H24" s="22">
        <f t="shared" ca="1" si="2"/>
        <v>52.677555050291204</v>
      </c>
      <c r="I24" s="22">
        <v>36125</v>
      </c>
      <c r="J24" s="22">
        <f t="shared" si="10"/>
        <v>406</v>
      </c>
      <c r="K24" s="22">
        <v>67.850520482169799</v>
      </c>
      <c r="L24" s="22">
        <f t="shared" si="3"/>
        <v>37.850520482169799</v>
      </c>
      <c r="M24" s="22">
        <v>72.674947069165498</v>
      </c>
      <c r="N24" s="22">
        <v>38</v>
      </c>
      <c r="O24" s="22">
        <v>63.4739516085953</v>
      </c>
      <c r="P24" s="22">
        <v>63.4739516085953</v>
      </c>
      <c r="Q24">
        <v>212500</v>
      </c>
      <c r="R24">
        <v>36550</v>
      </c>
      <c r="S24" s="30">
        <f t="shared" si="5"/>
        <v>0.17199999999999999</v>
      </c>
      <c r="T24">
        <v>22</v>
      </c>
    </row>
    <row r="25" spans="1:20" x14ac:dyDescent="0.15">
      <c r="A25" s="21">
        <v>6</v>
      </c>
      <c r="B25" s="21">
        <v>4</v>
      </c>
      <c r="C25" s="22">
        <v>0</v>
      </c>
      <c r="D25" s="22">
        <f t="shared" ca="1" si="0"/>
        <v>0</v>
      </c>
      <c r="E25" s="22">
        <v>0</v>
      </c>
      <c r="F25" s="22">
        <f t="shared" ca="1" si="1"/>
        <v>0</v>
      </c>
      <c r="G25" s="22">
        <v>0</v>
      </c>
      <c r="H25" s="22">
        <f t="shared" ca="1" si="2"/>
        <v>0</v>
      </c>
      <c r="I25" s="22">
        <v>0</v>
      </c>
      <c r="J25" s="22">
        <f t="shared" si="11"/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>
        <v>0</v>
      </c>
      <c r="R25">
        <v>0</v>
      </c>
      <c r="S25" s="30">
        <v>0</v>
      </c>
      <c r="T25">
        <v>0</v>
      </c>
    </row>
    <row r="26" spans="1:20" x14ac:dyDescent="0.15">
      <c r="A26" s="21">
        <v>7</v>
      </c>
      <c r="B26" s="21">
        <v>1</v>
      </c>
      <c r="C26" s="22">
        <v>91.640525752255996</v>
      </c>
      <c r="D26" s="22">
        <f t="shared" ca="1" si="0"/>
        <v>54.640525752255996</v>
      </c>
      <c r="E26" s="22">
        <v>68.438954971368304</v>
      </c>
      <c r="F26" s="22">
        <f t="shared" ca="1" si="1"/>
        <v>28.438954971368304</v>
      </c>
      <c r="G26" s="22">
        <v>71.156200370822802</v>
      </c>
      <c r="H26" s="22">
        <f t="shared" ca="1" si="2"/>
        <v>49.156200370822802</v>
      </c>
      <c r="I26" s="22">
        <v>484500</v>
      </c>
      <c r="J26" s="22">
        <f t="shared" si="12"/>
        <v>5444</v>
      </c>
      <c r="K26" s="22">
        <v>55.9936955986445</v>
      </c>
      <c r="L26" s="22">
        <f t="shared" si="3"/>
        <v>25.9936955986445</v>
      </c>
      <c r="M26" s="22">
        <v>67.898537044262497</v>
      </c>
      <c r="N26" s="22">
        <f t="shared" si="4"/>
        <v>47.898537044262497</v>
      </c>
      <c r="O26" s="22">
        <v>64.602186123286998</v>
      </c>
      <c r="P26" s="22">
        <v>64.602186123286998</v>
      </c>
      <c r="Q26">
        <v>2550000</v>
      </c>
      <c r="R26">
        <v>459000</v>
      </c>
      <c r="S26" s="30">
        <f t="shared" si="5"/>
        <v>0.18</v>
      </c>
      <c r="T26">
        <v>19</v>
      </c>
    </row>
    <row r="27" spans="1:20" x14ac:dyDescent="0.15">
      <c r="A27" s="21">
        <v>7</v>
      </c>
      <c r="B27" s="21">
        <v>2</v>
      </c>
      <c r="C27" s="22">
        <v>61.892650443919898</v>
      </c>
      <c r="D27" s="22">
        <f t="shared" ca="1" si="0"/>
        <v>28.892650443919898</v>
      </c>
      <c r="E27" s="22">
        <v>69.554799831059498</v>
      </c>
      <c r="F27" s="22">
        <f t="shared" ca="1" si="1"/>
        <v>32.554799831059498</v>
      </c>
      <c r="G27" s="22">
        <v>66.788227650288505</v>
      </c>
      <c r="H27" s="22">
        <f t="shared" ca="1" si="2"/>
        <v>44.788227650288505</v>
      </c>
      <c r="I27" s="22">
        <v>161500</v>
      </c>
      <c r="J27" s="22">
        <f t="shared" si="12"/>
        <v>1815</v>
      </c>
      <c r="K27" s="22">
        <v>65.4995632995129</v>
      </c>
      <c r="L27" s="22">
        <f t="shared" si="3"/>
        <v>35.4995632995129</v>
      </c>
      <c r="M27" s="22">
        <v>24.479636771096299</v>
      </c>
      <c r="N27" s="22">
        <f t="shared" si="4"/>
        <v>4.479636771096299</v>
      </c>
      <c r="O27" s="22">
        <v>15.633211247184301</v>
      </c>
      <c r="P27" s="22">
        <v>15.633211247184301</v>
      </c>
      <c r="Q27">
        <v>850000</v>
      </c>
      <c r="R27">
        <v>66300</v>
      </c>
      <c r="S27" s="30">
        <f t="shared" si="5"/>
        <v>7.8E-2</v>
      </c>
      <c r="T27">
        <v>9</v>
      </c>
    </row>
    <row r="28" spans="1:20" x14ac:dyDescent="0.15">
      <c r="A28" s="21">
        <v>7</v>
      </c>
      <c r="B28" s="21">
        <v>3</v>
      </c>
      <c r="C28" s="22">
        <v>65.528185574118496</v>
      </c>
      <c r="D28" s="22">
        <f t="shared" ca="1" si="0"/>
        <v>30.528185574118496</v>
      </c>
      <c r="E28" s="22">
        <v>76.746853346961203</v>
      </c>
      <c r="F28" s="22">
        <f t="shared" ca="1" si="1"/>
        <v>40.746853346961203</v>
      </c>
      <c r="G28" s="22">
        <v>65.255558187510402</v>
      </c>
      <c r="H28" s="22">
        <f t="shared" ca="1" si="2"/>
        <v>42.255558187510402</v>
      </c>
      <c r="I28" s="22">
        <v>21420</v>
      </c>
      <c r="J28" s="22">
        <f t="shared" ref="J28" si="16">ROUND(I28/65,0)</f>
        <v>330</v>
      </c>
      <c r="K28" s="22">
        <v>61.245828712397703</v>
      </c>
      <c r="L28" s="22">
        <f t="shared" si="3"/>
        <v>31.245828712397703</v>
      </c>
      <c r="M28" s="22">
        <v>60.714118922652702</v>
      </c>
      <c r="N28" s="22">
        <f t="shared" si="4"/>
        <v>40.714118922652702</v>
      </c>
      <c r="O28" s="22">
        <v>63.424365466563799</v>
      </c>
      <c r="P28" s="22">
        <v>63.424365466563799</v>
      </c>
      <c r="Q28">
        <v>153000</v>
      </c>
      <c r="R28">
        <v>25857</v>
      </c>
      <c r="S28" s="30">
        <f t="shared" si="5"/>
        <v>0.16900000000000001</v>
      </c>
      <c r="T28">
        <v>17</v>
      </c>
    </row>
    <row r="29" spans="1:20" x14ac:dyDescent="0.15">
      <c r="A29" s="21">
        <v>7</v>
      </c>
      <c r="B29" s="21">
        <v>4</v>
      </c>
      <c r="C29" s="22">
        <v>0</v>
      </c>
      <c r="D29" s="22">
        <f t="shared" ca="1" si="0"/>
        <v>0</v>
      </c>
      <c r="E29" s="22">
        <v>0</v>
      </c>
      <c r="F29" s="22">
        <f t="shared" ca="1" si="1"/>
        <v>0</v>
      </c>
      <c r="G29" s="22">
        <v>0</v>
      </c>
      <c r="H29" s="22">
        <f t="shared" ca="1" si="2"/>
        <v>0</v>
      </c>
      <c r="I29" s="22">
        <v>0</v>
      </c>
      <c r="J29" s="22">
        <f t="shared" si="10"/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>
        <v>0</v>
      </c>
      <c r="R29">
        <v>0</v>
      </c>
      <c r="S29" s="30">
        <v>0</v>
      </c>
      <c r="T29">
        <v>0</v>
      </c>
    </row>
    <row r="30" spans="1:20" x14ac:dyDescent="0.15">
      <c r="A30" s="21">
        <v>8</v>
      </c>
      <c r="B30" s="21">
        <v>1</v>
      </c>
      <c r="C30" s="22">
        <v>51.828549160373697</v>
      </c>
      <c r="D30" s="22">
        <f t="shared" ca="1" si="0"/>
        <v>25.828549160373697</v>
      </c>
      <c r="E30" s="22">
        <v>96.702746341161699</v>
      </c>
      <c r="F30" s="22">
        <f t="shared" ca="1" si="1"/>
        <v>64.702746341161699</v>
      </c>
      <c r="G30" s="22">
        <v>57.768472260888899</v>
      </c>
      <c r="H30" s="22">
        <f t="shared" ca="1" si="2"/>
        <v>21.768472260888899</v>
      </c>
      <c r="I30" s="22">
        <v>91800</v>
      </c>
      <c r="J30" s="22">
        <f t="shared" si="11"/>
        <v>1412</v>
      </c>
      <c r="K30" s="22">
        <v>27.1400377481731</v>
      </c>
      <c r="L30" s="22">
        <v>0</v>
      </c>
      <c r="M30" s="22">
        <v>87.947404653372999</v>
      </c>
      <c r="N30" s="22">
        <f t="shared" si="4"/>
        <v>67.947404653372999</v>
      </c>
      <c r="O30" s="22">
        <v>77.304549130026004</v>
      </c>
      <c r="P30" s="22">
        <v>77.304549130026004</v>
      </c>
      <c r="Q30">
        <v>918000</v>
      </c>
      <c r="R30">
        <v>172584</v>
      </c>
      <c r="S30" s="30">
        <f t="shared" si="5"/>
        <v>0.188</v>
      </c>
      <c r="T30">
        <v>15</v>
      </c>
    </row>
    <row r="31" spans="1:20" x14ac:dyDescent="0.15">
      <c r="A31" s="21">
        <v>8</v>
      </c>
      <c r="B31" s="21">
        <v>2</v>
      </c>
      <c r="C31" s="22">
        <v>96.131050774746797</v>
      </c>
      <c r="D31" s="22">
        <f t="shared" ca="1" si="0"/>
        <v>73.131050774746797</v>
      </c>
      <c r="E31" s="22">
        <v>78.727087450519505</v>
      </c>
      <c r="F31" s="22">
        <f t="shared" ca="1" si="1"/>
        <v>41.727087450519505</v>
      </c>
      <c r="G31" s="22">
        <v>93.2190964326646</v>
      </c>
      <c r="H31" s="22">
        <f t="shared" ca="1" si="2"/>
        <v>62.2190964326646</v>
      </c>
      <c r="I31" s="22">
        <v>42840</v>
      </c>
      <c r="J31" s="22">
        <f t="shared" si="12"/>
        <v>481</v>
      </c>
      <c r="K31" s="22">
        <v>92.850448365437003</v>
      </c>
      <c r="L31" s="22">
        <f t="shared" si="3"/>
        <v>62.850448365437003</v>
      </c>
      <c r="M31" s="22">
        <v>92.302470335119096</v>
      </c>
      <c r="N31" s="22">
        <f t="shared" si="4"/>
        <v>72.302470335119096</v>
      </c>
      <c r="O31" s="22">
        <v>93.8602391373594</v>
      </c>
      <c r="P31" s="22">
        <v>93.8602391373594</v>
      </c>
      <c r="Q31">
        <v>306000</v>
      </c>
      <c r="R31">
        <v>126225</v>
      </c>
      <c r="S31" s="30">
        <f t="shared" si="5"/>
        <v>0.41249999999999998</v>
      </c>
      <c r="T31">
        <v>59</v>
      </c>
    </row>
    <row r="32" spans="1:20" x14ac:dyDescent="0.15">
      <c r="A32" s="21">
        <v>8</v>
      </c>
      <c r="B32" s="21">
        <v>3</v>
      </c>
      <c r="C32" s="22">
        <v>62.569294304886498</v>
      </c>
      <c r="D32" s="22">
        <f t="shared" ca="1" si="0"/>
        <v>35.569294304886498</v>
      </c>
      <c r="E32" s="22">
        <v>90.016012543431003</v>
      </c>
      <c r="F32" s="22">
        <f t="shared" ca="1" si="1"/>
        <v>60.016012543431003</v>
      </c>
      <c r="G32" s="22">
        <v>69.122041107869407</v>
      </c>
      <c r="H32" s="22">
        <f t="shared" ca="1" si="2"/>
        <v>43.122041107869407</v>
      </c>
      <c r="I32" s="22">
        <v>6460</v>
      </c>
      <c r="J32" s="22">
        <f t="shared" si="12"/>
        <v>73</v>
      </c>
      <c r="K32" s="22">
        <v>69.167534751817797</v>
      </c>
      <c r="L32" s="22">
        <f t="shared" si="3"/>
        <v>39.167534751817797</v>
      </c>
      <c r="M32" s="22">
        <v>80.243286427896393</v>
      </c>
      <c r="N32" s="22">
        <f t="shared" si="4"/>
        <v>60.243286427896393</v>
      </c>
      <c r="O32" s="22">
        <v>70.036442630307107</v>
      </c>
      <c r="P32" s="22">
        <v>70.036442630307107</v>
      </c>
      <c r="Q32">
        <v>34000</v>
      </c>
      <c r="R32">
        <v>5996</v>
      </c>
      <c r="S32" s="30">
        <f t="shared" si="5"/>
        <v>0.1763529411764706</v>
      </c>
      <c r="T32">
        <v>16</v>
      </c>
    </row>
    <row r="33" spans="1:20" x14ac:dyDescent="0.15">
      <c r="A33" s="21">
        <v>8</v>
      </c>
      <c r="B33" s="21">
        <v>4</v>
      </c>
      <c r="C33" s="22">
        <v>0</v>
      </c>
      <c r="D33" s="22">
        <f t="shared" ca="1" si="0"/>
        <v>0</v>
      </c>
      <c r="E33" s="22">
        <v>0</v>
      </c>
      <c r="F33" s="22">
        <f t="shared" ca="1" si="1"/>
        <v>0</v>
      </c>
      <c r="G33" s="22">
        <v>0</v>
      </c>
      <c r="H33" s="22">
        <f t="shared" ca="1" si="2"/>
        <v>0</v>
      </c>
      <c r="I33" s="22">
        <v>0</v>
      </c>
      <c r="J33" s="22">
        <f t="shared" ref="J33" si="17">ROUND(I33/65,0)</f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>
        <v>0</v>
      </c>
      <c r="R33">
        <v>0</v>
      </c>
      <c r="S33" s="30">
        <v>0</v>
      </c>
      <c r="T33">
        <v>0</v>
      </c>
    </row>
    <row r="34" spans="1:20" x14ac:dyDescent="0.15">
      <c r="A34" s="21">
        <v>9</v>
      </c>
      <c r="B34" s="21">
        <v>1</v>
      </c>
      <c r="C34" s="22">
        <v>74.393615526151393</v>
      </c>
      <c r="D34" s="22">
        <f t="shared" ca="1" si="0"/>
        <v>47.393615526151393</v>
      </c>
      <c r="E34" s="22">
        <v>91.667260772056807</v>
      </c>
      <c r="F34" s="22">
        <f t="shared" ca="1" si="1"/>
        <v>60.667260772056807</v>
      </c>
      <c r="G34" s="22">
        <v>85.391531818031794</v>
      </c>
      <c r="H34" s="22">
        <f t="shared" ca="1" si="2"/>
        <v>54.391531818031794</v>
      </c>
      <c r="I34" s="22">
        <v>104040</v>
      </c>
      <c r="J34" s="22">
        <f t="shared" si="10"/>
        <v>1169</v>
      </c>
      <c r="K34" s="22">
        <v>75.590851847407606</v>
      </c>
      <c r="L34" s="22">
        <f t="shared" si="3"/>
        <v>45.590851847407606</v>
      </c>
      <c r="M34" s="22">
        <v>82.212439534564695</v>
      </c>
      <c r="N34" s="22">
        <f t="shared" si="4"/>
        <v>62.212439534564695</v>
      </c>
      <c r="O34" s="22">
        <v>80.503670982540996</v>
      </c>
      <c r="P34" s="22">
        <v>80.503670982540996</v>
      </c>
      <c r="Q34">
        <v>612000</v>
      </c>
      <c r="R34">
        <v>133416</v>
      </c>
      <c r="S34" s="30">
        <f t="shared" si="5"/>
        <v>0.218</v>
      </c>
      <c r="T34">
        <v>20</v>
      </c>
    </row>
    <row r="35" spans="1:20" x14ac:dyDescent="0.15">
      <c r="A35" s="21">
        <v>9</v>
      </c>
      <c r="B35" s="21">
        <v>2</v>
      </c>
      <c r="C35" s="22">
        <v>90.081763487992305</v>
      </c>
      <c r="D35" s="22">
        <f t="shared" ca="1" si="0"/>
        <v>64.081763487992305</v>
      </c>
      <c r="E35" s="22">
        <v>91.366518349443893</v>
      </c>
      <c r="F35" s="22">
        <f t="shared" ca="1" si="1"/>
        <v>52.366518349443893</v>
      </c>
      <c r="G35" s="22">
        <v>87.429520019759295</v>
      </c>
      <c r="H35" s="22">
        <f t="shared" ca="1" si="2"/>
        <v>63.429520019759295</v>
      </c>
      <c r="I35" s="22">
        <v>44064</v>
      </c>
      <c r="J35" s="22">
        <f t="shared" si="11"/>
        <v>678</v>
      </c>
      <c r="K35" s="22">
        <v>92.043927751408205</v>
      </c>
      <c r="L35" s="22">
        <f t="shared" si="3"/>
        <v>62.043927751408205</v>
      </c>
      <c r="M35" s="22">
        <v>92.288880221015404</v>
      </c>
      <c r="N35" s="22">
        <f t="shared" si="4"/>
        <v>72.288880221015404</v>
      </c>
      <c r="O35" s="22">
        <v>97.740815592563095</v>
      </c>
      <c r="P35" s="22">
        <v>97.740815592563095</v>
      </c>
      <c r="Q35">
        <v>367200</v>
      </c>
      <c r="R35">
        <v>156060</v>
      </c>
      <c r="S35" s="30">
        <f t="shared" si="5"/>
        <v>0.42499999999999999</v>
      </c>
      <c r="T35">
        <v>66</v>
      </c>
    </row>
    <row r="36" spans="1:20" x14ac:dyDescent="0.15">
      <c r="A36" s="21">
        <v>9</v>
      </c>
      <c r="B36" s="21">
        <v>3</v>
      </c>
      <c r="C36" s="22">
        <v>64.428186667109102</v>
      </c>
      <c r="D36" s="22">
        <f t="shared" ca="1" si="0"/>
        <v>28.428186667109102</v>
      </c>
      <c r="E36" s="22">
        <v>74.411249681110604</v>
      </c>
      <c r="F36" s="22">
        <f t="shared" ca="1" si="1"/>
        <v>40.411249681110604</v>
      </c>
      <c r="G36" s="22">
        <v>67.742289691553907</v>
      </c>
      <c r="H36" s="22">
        <f t="shared" ca="1" si="2"/>
        <v>39.742289691553907</v>
      </c>
      <c r="I36" s="22">
        <v>15300</v>
      </c>
      <c r="J36" s="22">
        <f t="shared" si="12"/>
        <v>172</v>
      </c>
      <c r="K36" s="22">
        <v>73.333189645700998</v>
      </c>
      <c r="L36" s="22">
        <f t="shared" si="3"/>
        <v>43.333189645700998</v>
      </c>
      <c r="M36" s="22">
        <v>60.633090857910901</v>
      </c>
      <c r="N36" s="22">
        <f t="shared" si="4"/>
        <v>40.633090857910901</v>
      </c>
      <c r="O36" s="22">
        <v>64.394006762639094</v>
      </c>
      <c r="P36" s="22">
        <v>64.394006762639094</v>
      </c>
      <c r="Q36">
        <v>85000</v>
      </c>
      <c r="R36">
        <v>14450</v>
      </c>
      <c r="S36" s="30">
        <f t="shared" si="5"/>
        <v>0.17</v>
      </c>
      <c r="T36">
        <v>17</v>
      </c>
    </row>
    <row r="37" spans="1:20" x14ac:dyDescent="0.15">
      <c r="A37" s="21">
        <v>9</v>
      </c>
      <c r="B37" s="21">
        <v>4</v>
      </c>
      <c r="C37" s="22">
        <v>0</v>
      </c>
      <c r="D37" s="22">
        <f t="shared" ca="1" si="0"/>
        <v>0</v>
      </c>
      <c r="E37" s="22">
        <v>0</v>
      </c>
      <c r="F37" s="22">
        <f t="shared" ca="1" si="1"/>
        <v>0</v>
      </c>
      <c r="G37" s="22">
        <v>0</v>
      </c>
      <c r="H37" s="22">
        <f t="shared" ca="1" si="2"/>
        <v>0</v>
      </c>
      <c r="I37" s="22">
        <v>0</v>
      </c>
      <c r="J37" s="22">
        <f t="shared" si="12"/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>
        <v>246500</v>
      </c>
      <c r="R37">
        <v>0</v>
      </c>
      <c r="S37" s="30">
        <f t="shared" si="5"/>
        <v>0</v>
      </c>
      <c r="T37">
        <v>0</v>
      </c>
    </row>
    <row r="38" spans="1:20" x14ac:dyDescent="0.15">
      <c r="A38" s="21">
        <v>10</v>
      </c>
      <c r="B38" s="21">
        <v>1</v>
      </c>
      <c r="C38" s="22">
        <v>56.6769490027797</v>
      </c>
      <c r="D38" s="22">
        <f t="shared" ca="1" si="0"/>
        <v>23.6769490027797</v>
      </c>
      <c r="E38" s="22">
        <v>64.128351521675796</v>
      </c>
      <c r="F38" s="22">
        <f t="shared" ca="1" si="1"/>
        <v>25.128351521675796</v>
      </c>
      <c r="G38" s="22">
        <v>51.288012491385999</v>
      </c>
      <c r="H38" s="22">
        <f t="shared" ca="1" si="2"/>
        <v>25.288012491385999</v>
      </c>
      <c r="I38" s="22">
        <v>1020000</v>
      </c>
      <c r="J38" s="22">
        <f t="shared" ref="J38" si="18">ROUND(I38/65,0)</f>
        <v>15692</v>
      </c>
      <c r="K38" s="22">
        <v>48.367446758260797</v>
      </c>
      <c r="L38" s="22">
        <f t="shared" si="3"/>
        <v>18.367446758260797</v>
      </c>
      <c r="M38" s="22">
        <v>53.0534125281212</v>
      </c>
      <c r="N38" s="22">
        <f t="shared" si="4"/>
        <v>33.0534125281212</v>
      </c>
      <c r="O38" s="22">
        <v>56.212263237389102</v>
      </c>
      <c r="P38" s="22">
        <v>56.212263237389102</v>
      </c>
      <c r="Q38">
        <v>10200000</v>
      </c>
      <c r="R38">
        <v>1693200</v>
      </c>
      <c r="S38" s="30">
        <f t="shared" si="5"/>
        <v>0.16600000000000001</v>
      </c>
      <c r="T38">
        <v>20</v>
      </c>
    </row>
    <row r="39" spans="1:20" x14ac:dyDescent="0.15">
      <c r="A39" s="21">
        <v>10</v>
      </c>
      <c r="B39" s="21">
        <v>2</v>
      </c>
      <c r="C39" s="22">
        <v>60.215570741289604</v>
      </c>
      <c r="D39" s="22">
        <f t="shared" ca="1" si="0"/>
        <v>25.215570741289604</v>
      </c>
      <c r="E39" s="22">
        <v>73.969388485817205</v>
      </c>
      <c r="F39" s="22">
        <f t="shared" ca="1" si="1"/>
        <v>42.969388485817205</v>
      </c>
      <c r="G39" s="22">
        <v>63.878387979696903</v>
      </c>
      <c r="H39" s="22">
        <f t="shared" ca="1" si="2"/>
        <v>32.878387979696903</v>
      </c>
      <c r="I39" s="22">
        <v>121550</v>
      </c>
      <c r="J39" s="22">
        <f t="shared" si="10"/>
        <v>1366</v>
      </c>
      <c r="K39" s="22">
        <v>56.135071949063601</v>
      </c>
      <c r="L39" s="22">
        <f t="shared" si="3"/>
        <v>26.135071949063601</v>
      </c>
      <c r="M39" s="22">
        <v>59.562382342110403</v>
      </c>
      <c r="N39" s="22">
        <f t="shared" si="4"/>
        <v>39.562382342110403</v>
      </c>
      <c r="O39" s="22">
        <v>63.158440470674599</v>
      </c>
      <c r="P39" s="22">
        <v>63.158440470674599</v>
      </c>
      <c r="Q39">
        <v>1105000</v>
      </c>
      <c r="R39">
        <v>191165</v>
      </c>
      <c r="S39" s="30">
        <f t="shared" si="5"/>
        <v>0.17299999999999999</v>
      </c>
      <c r="T39">
        <v>21</v>
      </c>
    </row>
    <row r="40" spans="1:20" x14ac:dyDescent="0.15">
      <c r="A40" s="21">
        <v>10</v>
      </c>
      <c r="B40" s="21">
        <v>3</v>
      </c>
      <c r="C40" s="22">
        <v>83.523928816641401</v>
      </c>
      <c r="D40" s="22">
        <f t="shared" ca="1" si="0"/>
        <v>51.523928816641401</v>
      </c>
      <c r="E40" s="22">
        <v>77.560645581297294</v>
      </c>
      <c r="F40" s="22">
        <f t="shared" ca="1" si="1"/>
        <v>44.560645581297294</v>
      </c>
      <c r="G40" s="22">
        <v>87.321888182308797</v>
      </c>
      <c r="H40" s="22">
        <f t="shared" ca="1" si="2"/>
        <v>56.321888182308797</v>
      </c>
      <c r="I40" s="22">
        <v>153000</v>
      </c>
      <c r="J40" s="22">
        <f t="shared" si="11"/>
        <v>2354</v>
      </c>
      <c r="K40" s="22">
        <v>72.304513012730297</v>
      </c>
      <c r="L40" s="22">
        <f t="shared" si="3"/>
        <v>42.304513012730297</v>
      </c>
      <c r="M40" s="22">
        <v>76.265934760098503</v>
      </c>
      <c r="N40" s="22">
        <f t="shared" si="4"/>
        <v>56.265934760098503</v>
      </c>
      <c r="O40" s="22">
        <v>78.558784909277506</v>
      </c>
      <c r="P40" s="22">
        <v>78.558784909277506</v>
      </c>
      <c r="Q40">
        <v>850000</v>
      </c>
      <c r="R40">
        <v>159800</v>
      </c>
      <c r="S40" s="30">
        <f t="shared" si="5"/>
        <v>0.188</v>
      </c>
      <c r="T40">
        <v>23</v>
      </c>
    </row>
    <row r="41" spans="1:20" x14ac:dyDescent="0.15">
      <c r="A41" s="21">
        <v>10</v>
      </c>
      <c r="B41" s="21">
        <v>4</v>
      </c>
      <c r="C41" s="22">
        <v>0</v>
      </c>
      <c r="D41" s="22">
        <f t="shared" ca="1" si="0"/>
        <v>0</v>
      </c>
      <c r="E41" s="22">
        <v>0</v>
      </c>
      <c r="F41" s="22">
        <f t="shared" ca="1" si="1"/>
        <v>0</v>
      </c>
      <c r="G41" s="22">
        <v>0</v>
      </c>
      <c r="H41" s="22">
        <f t="shared" ca="1" si="2"/>
        <v>0</v>
      </c>
      <c r="I41" s="22">
        <v>0</v>
      </c>
      <c r="J41" s="22">
        <f t="shared" si="12"/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>
        <v>255000</v>
      </c>
      <c r="R41">
        <v>0</v>
      </c>
      <c r="S41" s="30">
        <f t="shared" si="5"/>
        <v>0</v>
      </c>
      <c r="T41">
        <v>0</v>
      </c>
    </row>
  </sheetData>
  <autoFilter ref="A1:P41"/>
  <phoneticPr fontId="6" type="noConversion"/>
  <pageMargins left="0.7" right="0.7" top="0.75" bottom="0.75" header="0.51180555555555496" footer="0.51180555555555496"/>
  <pageSetup paperSize="9" firstPageNumber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Normal="100" workbookViewId="0">
      <selection activeCell="A8" sqref="A8"/>
    </sheetView>
  </sheetViews>
  <sheetFormatPr defaultRowHeight="13.5" x14ac:dyDescent="0.15"/>
  <cols>
    <col min="1" max="1" width="38.5"/>
    <col min="2" max="2" width="43.375"/>
    <col min="3" max="3" width="20.125"/>
    <col min="4" max="4" width="23.375"/>
    <col min="5" max="5" width="32.625"/>
    <col min="6" max="1025" width="11.5"/>
  </cols>
  <sheetData>
    <row r="1" spans="1:5" x14ac:dyDescent="0.15">
      <c r="A1" s="25"/>
      <c r="B1" s="26" t="s">
        <v>62</v>
      </c>
      <c r="C1" s="26" t="s">
        <v>63</v>
      </c>
      <c r="D1" s="26" t="s">
        <v>64</v>
      </c>
      <c r="E1" s="26" t="s">
        <v>65</v>
      </c>
    </row>
    <row r="2" spans="1:5" ht="54" x14ac:dyDescent="0.15">
      <c r="A2" s="27" t="s">
        <v>80</v>
      </c>
      <c r="B2" s="26" t="s">
        <v>90</v>
      </c>
      <c r="C2" s="26"/>
      <c r="D2" s="28"/>
      <c r="E2" s="26"/>
    </row>
    <row r="3" spans="1:5" ht="54" x14ac:dyDescent="0.15">
      <c r="A3" s="27" t="s">
        <v>66</v>
      </c>
      <c r="B3" s="26" t="s">
        <v>91</v>
      </c>
      <c r="C3" s="26" t="s">
        <v>92</v>
      </c>
      <c r="D3" s="28" t="s">
        <v>93</v>
      </c>
      <c r="E3" s="26"/>
    </row>
    <row r="4" spans="1:5" ht="67.5" x14ac:dyDescent="0.15">
      <c r="A4" s="27" t="s">
        <v>71</v>
      </c>
      <c r="B4" s="26" t="s">
        <v>94</v>
      </c>
      <c r="C4" s="26" t="s">
        <v>95</v>
      </c>
      <c r="D4" s="26"/>
      <c r="E4" s="26"/>
    </row>
    <row r="5" spans="1:5" ht="54" x14ac:dyDescent="0.15">
      <c r="A5" s="27" t="s">
        <v>73</v>
      </c>
      <c r="B5" s="26" t="s">
        <v>96</v>
      </c>
      <c r="C5" s="26"/>
      <c r="D5" s="26" t="s">
        <v>97</v>
      </c>
      <c r="E5" s="26" t="s">
        <v>98</v>
      </c>
    </row>
    <row r="6" spans="1:5" ht="54" x14ac:dyDescent="0.15">
      <c r="A6" s="27" t="s">
        <v>75</v>
      </c>
      <c r="B6" s="26" t="s">
        <v>99</v>
      </c>
      <c r="C6" s="26"/>
      <c r="D6" s="26" t="s">
        <v>100</v>
      </c>
      <c r="E6" s="26"/>
    </row>
    <row r="7" spans="1:5" ht="54" x14ac:dyDescent="0.15">
      <c r="A7" s="27" t="s">
        <v>69</v>
      </c>
      <c r="B7" s="26" t="s">
        <v>101</v>
      </c>
      <c r="C7" s="26" t="s">
        <v>92</v>
      </c>
      <c r="D7" s="26"/>
      <c r="E7" s="26"/>
    </row>
    <row r="8" spans="1:5" ht="54" x14ac:dyDescent="0.15">
      <c r="A8" s="27" t="s">
        <v>76</v>
      </c>
      <c r="B8" s="28" t="s">
        <v>102</v>
      </c>
      <c r="C8" s="26"/>
      <c r="D8" s="26"/>
      <c r="E8" s="26"/>
    </row>
    <row r="9" spans="1:5" ht="54" x14ac:dyDescent="0.15">
      <c r="A9" s="27" t="s">
        <v>74</v>
      </c>
      <c r="B9" s="26" t="s">
        <v>103</v>
      </c>
      <c r="C9" s="26"/>
      <c r="D9" s="26" t="s">
        <v>92</v>
      </c>
      <c r="E9" s="26"/>
    </row>
    <row r="10" spans="1:5" ht="54" x14ac:dyDescent="0.15">
      <c r="A10" s="27" t="s">
        <v>79</v>
      </c>
      <c r="B10" s="28" t="s">
        <v>104</v>
      </c>
      <c r="C10" s="26" t="s">
        <v>92</v>
      </c>
      <c r="D10" s="26"/>
      <c r="E10" s="26"/>
    </row>
    <row r="11" spans="1:5" ht="27" x14ac:dyDescent="0.15">
      <c r="A11" s="27" t="s">
        <v>78</v>
      </c>
      <c r="B11" s="28" t="s">
        <v>105</v>
      </c>
      <c r="C11" s="26"/>
      <c r="D11" s="26"/>
      <c r="E11" s="26"/>
    </row>
  </sheetData>
  <phoneticPr fontId="6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Normal="100" workbookViewId="0">
      <selection activeCell="C11" sqref="C11"/>
    </sheetView>
  </sheetViews>
  <sheetFormatPr defaultRowHeight="13.5" x14ac:dyDescent="0.15"/>
  <cols>
    <col min="1" max="1025" width="11.625"/>
  </cols>
  <sheetData>
    <row r="1" spans="1:2" x14ac:dyDescent="0.15">
      <c r="B1" t="s">
        <v>106</v>
      </c>
    </row>
    <row r="2" spans="1:2" x14ac:dyDescent="0.15">
      <c r="A2" t="s">
        <v>61</v>
      </c>
      <c r="B2">
        <v>10000000</v>
      </c>
    </row>
    <row r="3" spans="1:2" x14ac:dyDescent="0.15">
      <c r="A3" t="s">
        <v>62</v>
      </c>
      <c r="B3">
        <f>B2*1.05</f>
        <v>10500000</v>
      </c>
    </row>
    <row r="4" spans="1:2" x14ac:dyDescent="0.15">
      <c r="A4" t="s">
        <v>63</v>
      </c>
      <c r="B4">
        <f>B3*1.05</f>
        <v>11025000</v>
      </c>
    </row>
    <row r="5" spans="1:2" x14ac:dyDescent="0.15">
      <c r="A5" t="s">
        <v>64</v>
      </c>
      <c r="B5">
        <f>B4*1.05</f>
        <v>11576250</v>
      </c>
    </row>
    <row r="6" spans="1:2" x14ac:dyDescent="0.15">
      <c r="A6" t="s">
        <v>65</v>
      </c>
      <c r="B6">
        <f>B5*1.05</f>
        <v>12155062.5</v>
      </c>
    </row>
  </sheetData>
  <phoneticPr fontId="6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5</vt:i4>
      </vt:variant>
    </vt:vector>
  </HeadingPairs>
  <TitlesOfParts>
    <vt:vector size="11" baseType="lpstr">
      <vt:lpstr>sales_rep</vt:lpstr>
      <vt:lpstr>product</vt:lpstr>
      <vt:lpstr>hospital</vt:lpstr>
      <vt:lpstr>pp_info</vt:lpstr>
      <vt:lpstr>news</vt:lpstr>
      <vt:lpstr>flm_target</vt:lpstr>
      <vt:lpstr>pp_info!_FilterDatabase_0</vt:lpstr>
      <vt:lpstr>pp_info!_FilterDatabase_0_0</vt:lpstr>
      <vt:lpstr>pp_info!_FilterDatabase_0_0_0</vt:lpstr>
      <vt:lpstr>pp_info!_FilterDatabase_0_0_0_0</vt:lpstr>
      <vt:lpstr>pp_info!_FilterDatabase_0_0_0_0_0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dc:description/>
  <cp:lastModifiedBy>admin</cp:lastModifiedBy>
  <cp:revision>11</cp:revision>
  <dcterms:created xsi:type="dcterms:W3CDTF">2017-09-25T06:51:18Z</dcterms:created>
  <dcterms:modified xsi:type="dcterms:W3CDTF">2017-10-09T06:46:29Z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