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5.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6.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https://d.docs.live.net/cfab241b63242f43/Documents/"/>
    </mc:Choice>
  </mc:AlternateContent>
  <xr:revisionPtr revIDLastSave="1594" documentId="8_{55423D58-8C7D-4D3C-8DDF-06E4F81BBC71}" xr6:coauthVersionLast="45" xr6:coauthVersionMax="45" xr10:uidLastSave="{FA29CFC6-BE9B-466B-9EE2-A369964D482D}"/>
  <bookViews>
    <workbookView xWindow="-110" yWindow="-110" windowWidth="19420" windowHeight="10420" activeTab="3" xr2:uid="{180CC6EF-D72A-4013-B144-FD69F1CAB1D8}"/>
  </bookViews>
  <sheets>
    <sheet name="Title Page" sheetId="1" r:id="rId1"/>
    <sheet name="Overview" sheetId="4" r:id="rId2"/>
    <sheet name="Students" sheetId="2" r:id="rId3"/>
    <sheet name="Attendance" sheetId="5" r:id="rId4"/>
    <sheet name="Assignments" sheetId="6" r:id="rId5"/>
    <sheet name="Tests" sheetId="7" r:id="rId6"/>
    <sheet name="Grades" sheetId="8" r:id="rId7"/>
  </sheets>
  <definedNames>
    <definedName name="_xlnm._FilterDatabase" localSheetId="6" hidden="1">Grades!$A$1:$H$17</definedName>
    <definedName name="_xlnm._FilterDatabase" localSheetId="2" hidden="1">Students!$C$1:$F$17</definedName>
    <definedName name="_xlchart.v1.0" hidden="1">Overview!$G$13</definedName>
    <definedName name="_xlchart.v1.1" hidden="1">Overview!$H$13:$H$17</definedName>
    <definedName name="_xlchart.v1.2" hidden="1">Overview!$I$13:$I$17</definedName>
    <definedName name="Attendance_Grade">Attendance!$L$2:$L$17</definedName>
    <definedName name="_xlnm.Criteria" localSheetId="6">Grades!$D$20:$E$21</definedName>
    <definedName name="_xlnm.Criteria" localSheetId="2">Students!$C$19:$C$20</definedName>
    <definedName name="Email">Students!$D$2:$D$17</definedName>
    <definedName name="_xlnm.Extract" localSheetId="6">Grades!$J$17:$Q$17</definedName>
    <definedName name="_xlnm.Extract" localSheetId="2">Students!$H$2:$K$2</definedName>
    <definedName name="First_Name">Students!$A$2:$A$17</definedName>
    <definedName name="Full_Name">Students!$C$2:$C$17</definedName>
    <definedName name="Last_Name">Students!$B$2:$B$17</definedName>
    <definedName name="Slicer_GPA">#N/A</definedName>
    <definedName name="Slicer_Letter_Grade">#N/A</definedName>
    <definedName name="Student_ID">Students!$E$2:$E$17</definedName>
  </definedNames>
  <calcPr calcId="191029"/>
  <pivotCaches>
    <pivotCache cacheId="18" r:id="rId8"/>
  </pivotCaches>
  <extLst>
    <ext xmlns:x14="http://schemas.microsoft.com/office/spreadsheetml/2009/9/main" uri="{BBE1A952-AA13-448e-AADC-164F8A28A991}">
      <x14:slicerCaches>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24" i="4" l="1"/>
  <c r="B1" i="5"/>
  <c r="C1" i="5" s="1"/>
  <c r="D1" i="5" s="1"/>
  <c r="E1" i="5" s="1"/>
  <c r="F1" i="5" s="1"/>
  <c r="G1" i="5" s="1"/>
  <c r="H1" i="5" s="1"/>
  <c r="I1" i="5" s="1"/>
  <c r="J1" i="5" s="1"/>
  <c r="K1" i="5" s="1"/>
  <c r="F17" i="6" l="1"/>
  <c r="F15" i="6"/>
  <c r="F9" i="6"/>
  <c r="F7" i="6"/>
  <c r="F11" i="6"/>
  <c r="F3" i="6"/>
  <c r="C3" i="8" s="1"/>
  <c r="F10" i="6"/>
  <c r="F2" i="6"/>
  <c r="C2" i="8" s="1"/>
  <c r="F16" i="6"/>
  <c r="F8" i="6"/>
  <c r="F14" i="6"/>
  <c r="F12" i="6"/>
  <c r="F6" i="6"/>
  <c r="F4" i="6"/>
  <c r="C4" i="8" s="1"/>
  <c r="F13" i="6"/>
  <c r="F5" i="6"/>
  <c r="C5" i="8" s="1"/>
  <c r="L18" i="7"/>
  <c r="E17" i="8" s="1"/>
  <c r="L9" i="7"/>
  <c r="E8" i="8" s="1"/>
  <c r="L17" i="7"/>
  <c r="E16" i="8" s="1"/>
  <c r="L7" i="7"/>
  <c r="E6" i="8" s="1"/>
  <c r="L15" i="7"/>
  <c r="E14" i="8" s="1"/>
  <c r="L6" i="7"/>
  <c r="E5" i="8" s="1"/>
  <c r="L10" i="7"/>
  <c r="E9" i="8" s="1"/>
  <c r="L14" i="7"/>
  <c r="E13" i="8" s="1"/>
  <c r="L11" i="7"/>
  <c r="E10" i="8" s="1"/>
  <c r="L4" i="7"/>
  <c r="E3" i="8" s="1"/>
  <c r="L8" i="7"/>
  <c r="E7" i="8" s="1"/>
  <c r="L12" i="7"/>
  <c r="E11" i="8" s="1"/>
  <c r="L16" i="7"/>
  <c r="E15" i="8" s="1"/>
  <c r="L5" i="7"/>
  <c r="E4" i="8" s="1"/>
  <c r="L13" i="7"/>
  <c r="E12" i="8" s="1"/>
  <c r="L3" i="7"/>
  <c r="E6" i="7"/>
  <c r="E18" i="7"/>
  <c r="E14" i="7"/>
  <c r="E10" i="7"/>
  <c r="E17" i="7"/>
  <c r="E9" i="7"/>
  <c r="E13" i="7"/>
  <c r="E5" i="7"/>
  <c r="E16" i="7"/>
  <c r="E4" i="7"/>
  <c r="E12" i="7"/>
  <c r="E15" i="7"/>
  <c r="E11" i="7"/>
  <c r="E7" i="7"/>
  <c r="E8" i="7"/>
  <c r="E3" i="7"/>
  <c r="L17" i="5"/>
  <c r="B17" i="8" s="1"/>
  <c r="L14" i="5"/>
  <c r="B14" i="8" s="1"/>
  <c r="L7" i="5"/>
  <c r="B7" i="8" s="1"/>
  <c r="L9" i="5"/>
  <c r="B9" i="8" s="1"/>
  <c r="L2" i="5"/>
  <c r="L12" i="5"/>
  <c r="B12" i="8" s="1"/>
  <c r="L3" i="5"/>
  <c r="B3" i="8" s="1"/>
  <c r="L16" i="5"/>
  <c r="B16" i="8" s="1"/>
  <c r="L4" i="5"/>
  <c r="B4" i="8" s="1"/>
  <c r="L13" i="5"/>
  <c r="B13" i="8" s="1"/>
  <c r="L11" i="5"/>
  <c r="B11" i="8" s="1"/>
  <c r="L5" i="5"/>
  <c r="B5" i="8" s="1"/>
  <c r="L8" i="5"/>
  <c r="B8" i="8" s="1"/>
  <c r="L10" i="5"/>
  <c r="B10" i="8" s="1"/>
  <c r="L15" i="5"/>
  <c r="B15" i="8" s="1"/>
  <c r="L6" i="5"/>
  <c r="B6" i="8" s="1"/>
  <c r="A19" i="5" l="1"/>
  <c r="R16" i="5"/>
  <c r="T1" i="5" s="1"/>
  <c r="O2" i="7"/>
  <c r="D6" i="8"/>
  <c r="O6" i="7"/>
  <c r="D8" i="8"/>
  <c r="O8" i="7"/>
  <c r="D4" i="8"/>
  <c r="F4" i="8" s="1"/>
  <c r="G4" i="8" s="1"/>
  <c r="H4" i="8" s="1"/>
  <c r="O4" i="7"/>
  <c r="D12" i="8"/>
  <c r="O12" i="7"/>
  <c r="D10" i="8"/>
  <c r="O10" i="7"/>
  <c r="D16" i="8"/>
  <c r="O16" i="7"/>
  <c r="D14" i="8"/>
  <c r="O14" i="7"/>
  <c r="D9" i="8"/>
  <c r="O9" i="7"/>
  <c r="D7" i="8"/>
  <c r="O7" i="7"/>
  <c r="D11" i="8"/>
  <c r="O11" i="7"/>
  <c r="D13" i="8"/>
  <c r="O13" i="7"/>
  <c r="D3" i="8"/>
  <c r="F3" i="8" s="1"/>
  <c r="G3" i="8" s="1"/>
  <c r="H3" i="8" s="1"/>
  <c r="O3" i="7"/>
  <c r="D17" i="8"/>
  <c r="O17" i="7"/>
  <c r="D15" i="8"/>
  <c r="O15" i="7"/>
  <c r="D5" i="8"/>
  <c r="F5" i="8" s="1"/>
  <c r="G5" i="8" s="1"/>
  <c r="H5" i="8" s="1"/>
  <c r="O5" i="7"/>
  <c r="E2" i="8"/>
  <c r="I16" i="4" s="1"/>
  <c r="D2" i="8"/>
  <c r="B2" i="8"/>
  <c r="I13" i="4" s="1"/>
  <c r="G15" i="6"/>
  <c r="C15" i="8"/>
  <c r="G14" i="6"/>
  <c r="C14" i="8"/>
  <c r="G7" i="6"/>
  <c r="C7" i="8"/>
  <c r="G9" i="6"/>
  <c r="C9" i="8"/>
  <c r="G16" i="6"/>
  <c r="C16" i="8"/>
  <c r="G6" i="6"/>
  <c r="C6" i="8"/>
  <c r="G8" i="6"/>
  <c r="C8" i="8"/>
  <c r="G11" i="6"/>
  <c r="C11" i="8"/>
  <c r="G10" i="6"/>
  <c r="C10" i="8"/>
  <c r="G13" i="6"/>
  <c r="C13" i="8"/>
  <c r="G17" i="6"/>
  <c r="C17" i="8"/>
  <c r="G12" i="6"/>
  <c r="C12" i="8"/>
  <c r="M5" i="7"/>
  <c r="M6" i="7"/>
  <c r="M14" i="7"/>
  <c r="M7" i="7"/>
  <c r="M15" i="7"/>
  <c r="M13" i="7"/>
  <c r="M8" i="7"/>
  <c r="M16" i="7"/>
  <c r="M9" i="7"/>
  <c r="M17" i="7"/>
  <c r="M10" i="7"/>
  <c r="M18" i="7"/>
  <c r="M4" i="7"/>
  <c r="M11" i="7"/>
  <c r="M12" i="7"/>
  <c r="M3" i="7"/>
  <c r="G3" i="7"/>
  <c r="G4" i="7"/>
  <c r="G12" i="7"/>
  <c r="G18" i="7"/>
  <c r="G5" i="7"/>
  <c r="G13" i="7"/>
  <c r="G6" i="7"/>
  <c r="G14" i="7"/>
  <c r="G15" i="7"/>
  <c r="G10" i="7"/>
  <c r="G7" i="7"/>
  <c r="G9" i="7"/>
  <c r="G8" i="7"/>
  <c r="G16" i="7"/>
  <c r="G17" i="7"/>
  <c r="G11" i="7"/>
  <c r="G5" i="6"/>
  <c r="G3" i="6"/>
  <c r="G4" i="6"/>
  <c r="G2" i="6"/>
  <c r="K7" i="6"/>
  <c r="K10" i="6"/>
  <c r="K9" i="6"/>
  <c r="K8" i="6"/>
  <c r="J7" i="6"/>
  <c r="J10" i="6"/>
  <c r="J9" i="6"/>
  <c r="J8" i="6"/>
  <c r="I15" i="4" l="1"/>
  <c r="I14" i="4"/>
  <c r="F11" i="8"/>
  <c r="G11" i="8" s="1"/>
  <c r="H11" i="8" s="1"/>
  <c r="F16" i="8"/>
  <c r="G16" i="8" s="1"/>
  <c r="H16" i="8" s="1"/>
  <c r="F15" i="8"/>
  <c r="G15" i="8" s="1"/>
  <c r="H15" i="8" s="1"/>
  <c r="F17" i="8"/>
  <c r="G17" i="8" s="1"/>
  <c r="H17" i="8" s="1"/>
  <c r="F7" i="8"/>
  <c r="G7" i="8" s="1"/>
  <c r="H7" i="8" s="1"/>
  <c r="F8" i="8"/>
  <c r="G8" i="8" s="1"/>
  <c r="H8" i="8" s="1"/>
  <c r="F14" i="8"/>
  <c r="G14" i="8" s="1"/>
  <c r="H14" i="8" s="1"/>
  <c r="F10" i="8"/>
  <c r="G10" i="8" s="1"/>
  <c r="H10" i="8" s="1"/>
  <c r="F6" i="8"/>
  <c r="G6" i="8" s="1"/>
  <c r="H6" i="8" s="1"/>
  <c r="F12" i="8"/>
  <c r="G12" i="8" s="1"/>
  <c r="H12" i="8" s="1"/>
  <c r="F9" i="8"/>
  <c r="F2" i="8"/>
  <c r="F3" i="2"/>
  <c r="F5" i="2"/>
  <c r="F4" i="2"/>
  <c r="F13" i="8"/>
  <c r="G13" i="8" s="1"/>
  <c r="H13" i="8" s="1"/>
  <c r="C3" i="2"/>
  <c r="C4" i="2"/>
  <c r="C5" i="2"/>
  <c r="C6" i="2"/>
  <c r="C7" i="2"/>
  <c r="C8" i="2"/>
  <c r="C9" i="2"/>
  <c r="C10" i="2"/>
  <c r="C11" i="2"/>
  <c r="C12" i="2"/>
  <c r="C13" i="2"/>
  <c r="C14" i="2"/>
  <c r="C15" i="2"/>
  <c r="C16" i="2"/>
  <c r="C17" i="2"/>
  <c r="C2" i="2"/>
  <c r="D3" i="2"/>
  <c r="D4" i="2"/>
  <c r="D5" i="2"/>
  <c r="D6" i="2"/>
  <c r="D7" i="2"/>
  <c r="D8" i="2"/>
  <c r="D9" i="2"/>
  <c r="D10" i="2"/>
  <c r="D11" i="2"/>
  <c r="D12" i="2"/>
  <c r="D13" i="2"/>
  <c r="D14" i="2"/>
  <c r="D15" i="2"/>
  <c r="D16" i="2"/>
  <c r="D17" i="2"/>
  <c r="D2" i="2"/>
  <c r="C18" i="2"/>
  <c r="G9" i="8" l="1"/>
  <c r="H9" i="8" s="1"/>
  <c r="I17" i="4"/>
  <c r="L17" i="8"/>
  <c r="G2" i="8"/>
  <c r="L16" i="8"/>
  <c r="F15" i="2"/>
  <c r="F11" i="2"/>
  <c r="F16" i="2"/>
  <c r="F10" i="2"/>
  <c r="F7" i="2"/>
  <c r="F17" i="2"/>
  <c r="F8" i="2"/>
  <c r="F14" i="2"/>
  <c r="F12" i="2"/>
  <c r="F6" i="2"/>
  <c r="F9" i="2"/>
  <c r="F2" i="2"/>
  <c r="F13" i="2"/>
  <c r="R2" i="5"/>
  <c r="R3" i="5" s="1"/>
  <c r="N13" i="8" l="1"/>
  <c r="N12" i="8"/>
  <c r="N11" i="8"/>
  <c r="N10" i="8"/>
  <c r="N9" i="8"/>
  <c r="N8" i="8"/>
  <c r="N6" i="8"/>
  <c r="N7" i="8"/>
  <c r="N5" i="8"/>
  <c r="N3" i="8"/>
  <c r="N4" i="8"/>
  <c r="N2" i="8"/>
  <c r="H2" i="8"/>
  <c r="J3" i="4"/>
  <c r="J4" i="4"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3198BD2-E5D3-4895-86A2-486B3691270A}" keepAlive="1" name="Query - Table1" description="Connection to the 'Table1' query in the workbook." type="5" refreshedVersion="6"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<sst xmlns="http://schemas.openxmlformats.org/spreadsheetml/2006/main" count="450" uniqueCount="120">
  <si>
    <t>First Name</t>
  </si>
  <si>
    <t>Last Name</t>
  </si>
  <si>
    <t>Full Name</t>
  </si>
  <si>
    <t>Email</t>
  </si>
  <si>
    <t>Student ID</t>
  </si>
  <si>
    <t>John</t>
  </si>
  <si>
    <t>Adams</t>
  </si>
  <si>
    <t>Thomas</t>
  </si>
  <si>
    <t>Jefferson</t>
  </si>
  <si>
    <t>George</t>
  </si>
  <si>
    <t>Washington</t>
  </si>
  <si>
    <t>James</t>
  </si>
  <si>
    <t>Madison</t>
  </si>
  <si>
    <t>Andrew</t>
  </si>
  <si>
    <t>Jackson</t>
  </si>
  <si>
    <t>Abraham</t>
  </si>
  <si>
    <t>Lincoln</t>
  </si>
  <si>
    <t>Barack</t>
  </si>
  <si>
    <t>Obama</t>
  </si>
  <si>
    <t>Donald</t>
  </si>
  <si>
    <t>Trump</t>
  </si>
  <si>
    <t>Ronald</t>
  </si>
  <si>
    <t>Reagan</t>
  </si>
  <si>
    <t>Bush</t>
  </si>
  <si>
    <t>Richard</t>
  </si>
  <si>
    <t>Nixon</t>
  </si>
  <si>
    <t>Joe</t>
  </si>
  <si>
    <t>Biden</t>
  </si>
  <si>
    <t>Teddy</t>
  </si>
  <si>
    <t>Roosevelt</t>
  </si>
  <si>
    <t>Harry</t>
  </si>
  <si>
    <t>Truman</t>
  </si>
  <si>
    <t>Woodrow</t>
  </si>
  <si>
    <t>Wilson</t>
  </si>
  <si>
    <t>Kennedy</t>
  </si>
  <si>
    <t>Passed</t>
  </si>
  <si>
    <t>Attendance Grade</t>
  </si>
  <si>
    <t>HW 1</t>
  </si>
  <si>
    <t>HW 2</t>
  </si>
  <si>
    <t>HW 3</t>
  </si>
  <si>
    <t>Term Project</t>
  </si>
  <si>
    <t>John Adams</t>
  </si>
  <si>
    <t>Joe Biden</t>
  </si>
  <si>
    <t>George Bush</t>
  </si>
  <si>
    <t>Andrew Jackson</t>
  </si>
  <si>
    <t>Thomas Jefferson</t>
  </si>
  <si>
    <t>John Kennedy</t>
  </si>
  <si>
    <t>Abraham Lincoln</t>
  </si>
  <si>
    <t>James Madison</t>
  </si>
  <si>
    <t>Richard Nixon</t>
  </si>
  <si>
    <t>Barack Obama</t>
  </si>
  <si>
    <t>Ronald Reagan</t>
  </si>
  <si>
    <t>Teddy Roosevelt</t>
  </si>
  <si>
    <t>Harry Truman</t>
  </si>
  <si>
    <t>Donald Trump</t>
  </si>
  <si>
    <t>George Washington</t>
  </si>
  <si>
    <t>Woodrow Wilson</t>
  </si>
  <si>
    <t>Absent</t>
  </si>
  <si>
    <t>Present</t>
  </si>
  <si>
    <t>Choose Who's Chart To Display</t>
  </si>
  <si>
    <t>Assignment Grade</t>
  </si>
  <si>
    <t>Failures</t>
  </si>
  <si>
    <t>Average</t>
  </si>
  <si>
    <t>Median</t>
  </si>
  <si>
    <t>Multiple Choice</t>
  </si>
  <si>
    <t>Short Answers</t>
  </si>
  <si>
    <t>Essay</t>
  </si>
  <si>
    <t>Total Grade</t>
  </si>
  <si>
    <t>Midterm</t>
  </si>
  <si>
    <t>Final</t>
  </si>
  <si>
    <t>1 means all the questions were correct</t>
  </si>
  <si>
    <t>Attendance</t>
  </si>
  <si>
    <t>Assignments</t>
  </si>
  <si>
    <t>Letter Grade</t>
  </si>
  <si>
    <t>GPA</t>
  </si>
  <si>
    <t>Letter</t>
  </si>
  <si>
    <t>Percentage</t>
  </si>
  <si>
    <t>97-100%</t>
  </si>
  <si>
    <t>93-96%</t>
  </si>
  <si>
    <t>90-92%</t>
  </si>
  <si>
    <t>87-89%</t>
  </si>
  <si>
    <t>83-86%</t>
  </si>
  <si>
    <t>80-82%</t>
  </si>
  <si>
    <t>77-79%</t>
  </si>
  <si>
    <t>73-76%</t>
  </si>
  <si>
    <t>70-72%</t>
  </si>
  <si>
    <t>67-69%</t>
  </si>
  <si>
    <t>65-66%</t>
  </si>
  <si>
    <t>&lt;65%</t>
  </si>
  <si>
    <t>A+</t>
  </si>
  <si>
    <t>A-</t>
  </si>
  <si>
    <t>A</t>
  </si>
  <si>
    <t>B+</t>
  </si>
  <si>
    <t>B</t>
  </si>
  <si>
    <t>B-</t>
  </si>
  <si>
    <t>C+</t>
  </si>
  <si>
    <t>C</t>
  </si>
  <si>
    <t>C-</t>
  </si>
  <si>
    <t>D+</t>
  </si>
  <si>
    <t>D</t>
  </si>
  <si>
    <t>F</t>
  </si>
  <si>
    <t>&gt;2000</t>
  </si>
  <si>
    <t>John_Adams@student.school.edu</t>
  </si>
  <si>
    <t>Andrew_Jackson@student.school.edu</t>
  </si>
  <si>
    <t>James_Madison@student.school.edu</t>
  </si>
  <si>
    <t>Richard_Nixon@student.school.edu</t>
  </si>
  <si>
    <t>Harry_Truman@student.school.edu</t>
  </si>
  <si>
    <t>Woodrow_Wilson@student.school.edu</t>
  </si>
  <si>
    <t>Honor Roll</t>
  </si>
  <si>
    <t>Midterm and Final Average</t>
  </si>
  <si>
    <t>Highest Score in Class:</t>
  </si>
  <si>
    <t>Lowest Score in Class:</t>
  </si>
  <si>
    <t>Grand Total</t>
  </si>
  <si>
    <t>Names</t>
  </si>
  <si>
    <t xml:space="preserve"> GPA</t>
  </si>
  <si>
    <t>Total  Grade</t>
  </si>
  <si>
    <t>Choose Which Student's Grades to View</t>
  </si>
  <si>
    <t>Failed</t>
  </si>
  <si>
    <t>Attendance Comment</t>
  </si>
  <si>
    <t>Reference Chart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</si>
</sst>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20"/>
    <numFmt numFmtId="165" formatCode="#\ ??/16"/>
    <numFmt numFmtId="166" formatCode="0.0"/>
    <numFmt numFmtId="167" formatCode="0.0%"/>
  </numFmts>
  <fonts count="10" x14ac:knownFonts="1">
    <font>
      <sz val="11"/>
      <color theme="1"/>
      <name val="Calibri"/>
      <family val="2"/>
      <scheme val="minor"/>
    </font>
    <font>
      <sz val="11"/>
      <color theme="1"/>
      <name val="Calibri"/>
      <family val="2"/>
      <scheme val="minor"/>
    </font>
    <font>
      <b/>
      <sz val="11"/>
      <color theme="4" tint="0.79998168889431442"/>
      <name val="Calibri"/>
      <family val="2"/>
      <scheme val="minor"/>
    </font>
    <font>
      <sz val="8"/>
      <name val="Calibri"/>
      <family val="2"/>
      <scheme val="minor"/>
    </font>
    <font>
      <sz val="11"/>
      <color theme="0"/>
      <name val="Calibri"/>
      <family val="2"/>
      <scheme val="minor"/>
    </font>
    <font>
      <b/>
      <sz val="11"/>
      <color theme="0" tint="-0.499984740745262"/>
      <name val="Calibri"/>
      <family val="2"/>
      <scheme val="minor"/>
    </font>
    <font>
      <b/>
      <sz val="9"/>
      <color theme="0" tint="-0.499984740745262"/>
      <name val="Calibri"/>
      <family val="2"/>
      <scheme val="minor"/>
    </font>
    <font>
      <b/>
      <sz val="11"/>
      <color theme="0"/>
      <name val="Calibri"/>
      <family val="2"/>
      <scheme val="minor"/>
    </font>
    <font>
      <sz val="11"/>
      <color theme="0" tint="-0.499984740745262"/>
      <name val="Calibri"/>
      <family val="2"/>
      <scheme val="minor"/>
    </font>
    <font>
      <b/>
      <sz val="16"/>
      <color theme="4" tint="0.79998168889431442"/>
      <name val="Calibri"/>
      <family val="2"/>
      <scheme val="minor"/>
    </font>
  </fonts>
  <fills count="5">
    <fill>
      <patternFill patternType="none"/>
    </fill>
    <fill>
      <patternFill patternType="gray125"/>
    </fill>
    <fill>
      <patternFill patternType="solid">
        <fgColor theme="0" tint="-0.499984740745262"/>
        <bgColor indexed="64"/>
      </patternFill>
    </fill>
    <fill>
      <patternFill patternType="solid">
        <fgColor theme="4" tint="0.79998168889431442"/>
        <bgColor indexed="64"/>
      </patternFill>
    </fill>
    <fill>
      <patternFill patternType="solid">
        <fgColor theme="0"/>
        <bgColor indexed="64"/>
      </patternFill>
    </fill>
  </fills>
  <borders count="7">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s>
  <cellStyleXfs count="2">
    <xf numFmtId="0" fontId="0" fillId="0" borderId="0"/>
    <xf numFmtId="9" fontId="1" fillId="0" borderId="0" applyFont="0" applyFill="0" applyBorder="0" applyAlignment="0" applyProtection="0"/>
  </cellStyleXfs>
  <cellXfs count="48">
    <xf numFmtId="0" fontId="0" fillId="0" borderId="0" xfId="0"/>
    <xf numFmtId="0" fontId="2" fillId="2" borderId="0" xfId="0" applyFont="1" applyFill="1" applyAlignment="1">
      <alignment horizontal="center"/>
    </xf>
    <xf numFmtId="9" fontId="0" fillId="0" borderId="0" xfId="1" applyNumberFormat="1" applyFont="1"/>
    <xf numFmtId="9" fontId="0" fillId="0" borderId="0" xfId="1" applyFont="1"/>
    <xf numFmtId="9" fontId="0" fillId="0" borderId="0" xfId="0" applyNumberFormat="1"/>
    <xf numFmtId="0" fontId="2" fillId="2" borderId="0" xfId="0" applyFont="1" applyFill="1" applyAlignment="1">
      <alignment horizontal="center"/>
    </xf>
    <xf numFmtId="0" fontId="0" fillId="0" borderId="0" xfId="0" applyAlignment="1">
      <alignment horizontal="center"/>
    </xf>
    <xf numFmtId="0" fontId="0" fillId="0" borderId="0" xfId="0" applyAlignment="1"/>
    <xf numFmtId="0" fontId="0" fillId="0" borderId="0" xfId="0" applyAlignment="1">
      <alignment horizontal="center"/>
    </xf>
    <xf numFmtId="0" fontId="2" fillId="2" borderId="4" xfId="0" applyFont="1" applyFill="1" applyBorder="1" applyAlignment="1">
      <alignment horizontal="center"/>
    </xf>
    <xf numFmtId="0" fontId="2" fillId="2" borderId="6" xfId="0" applyFont="1" applyFill="1" applyBorder="1" applyAlignment="1">
      <alignment horizontal="center"/>
    </xf>
    <xf numFmtId="0" fontId="0" fillId="0" borderId="4" xfId="0" applyFont="1" applyFill="1" applyBorder="1"/>
    <xf numFmtId="0" fontId="0" fillId="0" borderId="1" xfId="0" applyFont="1" applyFill="1" applyBorder="1"/>
    <xf numFmtId="9" fontId="0" fillId="0" borderId="6" xfId="1" applyNumberFormat="1" applyFont="1" applyFill="1" applyBorder="1"/>
    <xf numFmtId="9" fontId="0" fillId="0" borderId="3" xfId="1" applyNumberFormat="1" applyFont="1" applyFill="1" applyBorder="1"/>
    <xf numFmtId="0" fontId="0" fillId="0" borderId="5" xfId="0" applyFont="1" applyFill="1" applyBorder="1" applyAlignment="1">
      <alignment horizontal="center"/>
    </xf>
    <xf numFmtId="0" fontId="0" fillId="0" borderId="2" xfId="0" applyFont="1" applyFill="1" applyBorder="1" applyAlignment="1">
      <alignment horizontal="center"/>
    </xf>
    <xf numFmtId="9" fontId="0" fillId="0" borderId="0" xfId="1" applyFont="1" applyAlignment="1"/>
    <xf numFmtId="9" fontId="0" fillId="0" borderId="0" xfId="0" applyNumberFormat="1" applyAlignment="1"/>
    <xf numFmtId="164" fontId="0" fillId="0" borderId="0" xfId="0" applyNumberFormat="1"/>
    <xf numFmtId="165" fontId="0" fillId="0" borderId="0" xfId="0" applyNumberFormat="1"/>
    <xf numFmtId="165" fontId="0" fillId="0" borderId="0" xfId="1" applyNumberFormat="1" applyFont="1" applyAlignment="1">
      <alignment horizontal="left"/>
    </xf>
    <xf numFmtId="9" fontId="4" fillId="0" borderId="0" xfId="0" applyNumberFormat="1" applyFont="1"/>
    <xf numFmtId="166" fontId="0" fillId="0" borderId="0" xfId="0" applyNumberFormat="1"/>
    <xf numFmtId="0" fontId="2" fillId="2" borderId="0" xfId="0" applyFont="1" applyFill="1" applyAlignment="1">
      <alignment horizontal="center"/>
    </xf>
    <xf numFmtId="0" fontId="0" fillId="0" borderId="0" xfId="0" applyAlignment="1">
      <alignment horizontal="center"/>
    </xf>
    <xf numFmtId="0" fontId="5" fillId="3" borderId="0" xfId="0" applyFont="1" applyFill="1" applyAlignment="1">
      <alignment horizontal="center"/>
    </xf>
    <xf numFmtId="0" fontId="2" fillId="2" borderId="0" xfId="0" applyFont="1" applyFill="1" applyAlignment="1">
      <alignment horizontal="center"/>
    </xf>
    <xf numFmtId="0" fontId="5" fillId="3" borderId="0" xfId="0" applyFont="1" applyFill="1" applyAlignment="1">
      <alignment horizontal="center"/>
    </xf>
    <xf numFmtId="165" fontId="6" fillId="3" borderId="0" xfId="1" applyNumberFormat="1" applyFont="1" applyFill="1" applyAlignment="1">
      <alignment horizontal="center"/>
    </xf>
    <xf numFmtId="165" fontId="5" fillId="3" borderId="0" xfId="1" applyNumberFormat="1" applyFont="1" applyFill="1" applyAlignment="1">
      <alignment horizontal="center"/>
    </xf>
    <xf numFmtId="0" fontId="4" fillId="0" borderId="0" xfId="0" applyFont="1" applyFill="1" applyBorder="1"/>
    <xf numFmtId="0" fontId="7" fillId="0" borderId="0" xfId="0" applyFont="1" applyFill="1" applyBorder="1" applyAlignment="1">
      <alignment horizontal="center"/>
    </xf>
    <xf numFmtId="14" fontId="2" fillId="2" borderId="5" xfId="0" applyNumberFormat="1" applyFont="1" applyFill="1" applyBorder="1" applyAlignment="1">
      <alignment horizontal="center"/>
    </xf>
    <xf numFmtId="0" fontId="5" fillId="3" borderId="0" xfId="0" applyFont="1" applyFill="1" applyAlignment="1"/>
    <xf numFmtId="9" fontId="2" fillId="2" borderId="0" xfId="1" applyFont="1" applyFill="1" applyAlignment="1">
      <alignment horizontal="center"/>
    </xf>
    <xf numFmtId="167" fontId="0" fillId="0" borderId="0" xfId="1" applyNumberFormat="1" applyFont="1"/>
    <xf numFmtId="0" fontId="4" fillId="4" borderId="0" xfId="0" applyFont="1" applyFill="1" applyAlignment="1">
      <alignment horizontal="left"/>
    </xf>
    <xf numFmtId="9" fontId="4" fillId="4" borderId="0" xfId="0" applyNumberFormat="1" applyFont="1" applyFill="1"/>
    <xf numFmtId="0" fontId="4" fillId="4" borderId="0" xfId="0" applyNumberFormat="1" applyFont="1" applyFill="1"/>
    <xf numFmtId="0" fontId="8" fillId="3" borderId="0" xfId="0" applyFont="1" applyFill="1"/>
    <xf numFmtId="0" fontId="8" fillId="3" borderId="0" xfId="0" applyFont="1" applyFill="1" applyAlignment="1">
      <alignment horizontal="left"/>
    </xf>
    <xf numFmtId="9" fontId="8" fillId="3" borderId="0" xfId="0" applyNumberFormat="1" applyFont="1" applyFill="1"/>
    <xf numFmtId="0" fontId="8" fillId="3" borderId="0" xfId="0" applyNumberFormat="1" applyFont="1" applyFill="1"/>
    <xf numFmtId="0" fontId="4" fillId="0" borderId="0" xfId="0" applyFont="1"/>
    <xf numFmtId="0" fontId="9" fillId="2" borderId="0" xfId="0" applyFont="1" applyFill="1" applyBorder="1" applyAlignment="1">
      <alignment horizontal="center" vertical="center"/>
    </xf>
    <xf numFmtId="0" fontId="4" fillId="0" borderId="0" xfId="0" applyFont="1" applyAlignment="1">
      <alignment horizontal="center"/>
    </xf>
    <xf numFmtId="9" fontId="4" fillId="0" borderId="0" xfId="1" applyFont="1"/>
  </cellXfs>
  <cellStyles count="2">
    <cellStyle name="Normal" xfId="0" builtinId="0"/>
    <cellStyle name="Percent" xfId="1" builtinId="5"/>
  </cellStyles>
  <dxfs count="59">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i val="0"/>
        <color theme="0"/>
      </font>
      <fill>
        <patternFill>
          <bgColor theme="0"/>
        </patternFill>
      </fill>
    </dxf>
    <dxf>
      <font>
        <color theme="0"/>
      </font>
      <fill>
        <patternFill patternType="none">
          <bgColor auto="1"/>
        </patternFill>
      </fill>
    </dxf>
    <dxf>
      <fill>
        <gradientFill degree="90">
          <stop position="0">
            <color rgb="FFFF66CC"/>
          </stop>
          <stop position="1">
            <color theme="4"/>
          </stop>
        </gradientFill>
      </fill>
    </dxf>
    <dxf>
      <fill>
        <gradientFill degree="90">
          <stop position="0">
            <color rgb="FF00B050"/>
          </stop>
          <stop position="1">
            <color theme="7" tint="-0.25098422193060094"/>
          </stop>
        </gradientFill>
      </fill>
    </dxf>
    <dxf>
      <font>
        <color rgb="FF006100"/>
      </font>
      <fill>
        <patternFill>
          <bgColor rgb="FFC6EFCE"/>
        </patternFill>
      </fill>
    </dxf>
    <dxf>
      <font>
        <color rgb="FF9C0006"/>
      </font>
      <fill>
        <patternFill>
          <bgColor rgb="FFFFC7CE"/>
        </patternFill>
      </fill>
    </dxf>
    <dxf>
      <font>
        <b/>
        <i val="0"/>
      </font>
      <numFmt numFmtId="13" formatCode="0%"/>
      <fill>
        <patternFill>
          <bgColor rgb="FF00B0F0"/>
        </patternFill>
      </fill>
      <border>
        <left style="thin">
          <color auto="1"/>
        </left>
        <right style="thin">
          <color auto="1"/>
        </right>
        <top style="thin">
          <color auto="1"/>
        </top>
        <bottom style="thin">
          <color auto="1"/>
        </bottom>
        <vertical/>
        <horizontal/>
      </border>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numFmt numFmtId="13" formatCode="0%"/>
    </dxf>
    <dxf>
      <fill>
        <patternFill patternType="solid">
          <bgColor theme="0"/>
        </patternFill>
      </fill>
    </dxf>
    <dxf>
      <fill>
        <patternFill patternType="solid">
          <bgColor theme="0"/>
        </patternFill>
      </fill>
    </dxf>
    <dxf>
      <font>
        <color theme="0"/>
      </font>
    </dxf>
    <dxf>
      <font>
        <color theme="0"/>
      </font>
    </dxf>
    <dxf>
      <fill>
        <patternFill patternType="solid">
          <bgColor theme="0"/>
        </patternFill>
      </fill>
    </dxf>
    <dxf>
      <fill>
        <patternFill patternType="solid">
          <bgColor theme="0"/>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ont>
        <color theme="0" tint="-0.499984740745262"/>
      </font>
    </dxf>
    <dxf>
      <font>
        <color theme="0" tint="-0.499984740745262"/>
      </font>
    </dxf>
    <dxf>
      <font>
        <color theme="0" tint="-0.499984740745262"/>
      </font>
    </dxf>
    <dxf>
      <font>
        <color theme="0" tint="-0.499984740745262"/>
      </font>
    </dxf>
    <dxf>
      <font>
        <color theme="0" tint="-0.499984740745262"/>
      </font>
    </dxf>
    <dxf>
      <font>
        <color theme="0" tint="-0.499984740745262"/>
      </font>
    </dxf>
    <dxf>
      <font>
        <color theme="0" tint="-0.499984740745262"/>
      </font>
    </dxf>
    <dxf>
      <font>
        <color theme="0" tint="-0.499984740745262"/>
      </font>
    </dxf>
    <dxf>
      <font>
        <color theme="0" tint="-0.499984740745262"/>
      </font>
    </dxf>
    <dxf>
      <font>
        <color theme="0" tint="-0.499984740745262"/>
      </font>
    </dxf>
    <dxf>
      <font>
        <color theme="0" tint="-0.499984740745262"/>
      </font>
    </dxf>
    <dxf>
      <font>
        <color theme="0" tint="-0.499984740745262"/>
      </font>
    </dxf>
    <dxf>
      <font>
        <color theme="0" tint="-0.499984740745262"/>
      </font>
    </dxf>
    <dxf>
      <font>
        <color theme="0" tint="-0.499984740745262"/>
      </font>
    </dxf>
    <dxf>
      <font>
        <color theme="0" tint="-0.499984740745262"/>
      </font>
    </dxf>
    <dxf>
      <font>
        <color theme="0" tint="-0.499984740745262"/>
      </font>
    </dxf>
    <dxf>
      <font>
        <color theme="0" tint="-0.499984740745262"/>
      </font>
    </dxf>
    <dxf>
      <font>
        <color theme="0" tint="-0.499984740745262"/>
      </font>
    </dxf>
    <dxf>
      <font>
        <color theme="0" tint="-0.499984740745262"/>
      </font>
    </dxf>
  </dxfs>
  <tableStyles count="0" defaultTableStyle="TableStyleMedium2" defaultPivotStyle="PivotStyleLight16"/>
  <colors>
    <mruColors>
      <color rgb="FFFF66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Overview!$F$13</c:f>
          <c:strCache>
            <c:ptCount val="1"/>
            <c:pt idx="0">
              <c:v>James Madison</c:v>
            </c:pt>
          </c:strCache>
        </c:strRef>
      </c:tx>
      <c:overlay val="0"/>
      <c:spPr>
        <a:noFill/>
        <a:ln>
          <a:noFill/>
        </a:ln>
        <a:effectLst/>
      </c:spPr>
      <c:txPr>
        <a:bodyPr rot="0" spcFirstLastPara="1" vertOverflow="ellipsis" vert="horz" wrap="square" anchor="ctr" anchorCtr="1"/>
        <a:lstStyle/>
        <a:p>
          <a:pPr>
            <a:defRPr sz="1400" b="1" i="0" u="none" strike="noStrike" kern="1200" spc="0" baseline="0">
              <a:solidFill>
                <a:schemeClr val="bg1">
                  <a:lumMod val="50000"/>
                </a:schemeClr>
              </a:solidFill>
              <a:latin typeface="+mn-lt"/>
              <a:ea typeface="+mn-ea"/>
              <a:cs typeface="+mn-cs"/>
            </a:defRPr>
          </a:pPr>
          <a:endParaRPr lang="en-US"/>
        </a:p>
      </c:txPr>
    </c:title>
    <c:autoTitleDeleted val="0"/>
    <c:plotArea>
      <c:layout/>
      <c:barChart>
        <c:barDir val="col"/>
        <c:grouping val="clustered"/>
        <c:varyColors val="0"/>
        <c:ser>
          <c:idx val="0"/>
          <c:order val="0"/>
          <c:tx>
            <c:strRef>
              <c:f>Overview!$G$13</c:f>
              <c:strCache>
                <c:ptCount val="1"/>
              </c:strCache>
            </c:strRef>
          </c:tx>
          <c:spPr>
            <a:solidFill>
              <a:schemeClr val="accent1">
                <a:lumMod val="20000"/>
                <a:lumOff val="80000"/>
              </a:schemeClr>
            </a:solidFill>
            <a:ln>
              <a:noFill/>
            </a:ln>
            <a:effectLst/>
          </c:spPr>
          <c:invertIfNegative val="0"/>
          <c:cat>
            <c:strRef>
              <c:f>Overview!$H$13:$H$17</c:f>
              <c:strCache>
                <c:ptCount val="5"/>
                <c:pt idx="0">
                  <c:v>Attendance</c:v>
                </c:pt>
                <c:pt idx="1">
                  <c:v>Assignments</c:v>
                </c:pt>
                <c:pt idx="2">
                  <c:v>Midterm</c:v>
                </c:pt>
                <c:pt idx="3">
                  <c:v>Final</c:v>
                </c:pt>
                <c:pt idx="4">
                  <c:v>Total Grade</c:v>
                </c:pt>
              </c:strCache>
            </c:strRef>
          </c:cat>
          <c:val>
            <c:numRef>
              <c:f>Overview!$I$13:$I$17</c:f>
              <c:numCache>
                <c:formatCode>0%</c:formatCode>
                <c:ptCount val="5"/>
                <c:pt idx="0">
                  <c:v>0.5</c:v>
                </c:pt>
                <c:pt idx="1">
                  <c:v>0.86</c:v>
                </c:pt>
                <c:pt idx="2">
                  <c:v>0.74</c:v>
                </c:pt>
                <c:pt idx="3">
                  <c:v>0.6</c:v>
                </c:pt>
                <c:pt idx="4">
                  <c:v>0.71</c:v>
                </c:pt>
              </c:numCache>
            </c:numRef>
          </c:val>
          <c:extLst>
            <c:ext xmlns:c16="http://schemas.microsoft.com/office/drawing/2014/chart" uri="{C3380CC4-5D6E-409C-BE32-E72D297353CC}">
              <c16:uniqueId val="{00000000-0685-4C4B-B067-2B86A8A1CECF}"/>
            </c:ext>
          </c:extLst>
        </c:ser>
        <c:dLbls>
          <c:showLegendKey val="0"/>
          <c:showVal val="0"/>
          <c:showCatName val="0"/>
          <c:showSerName val="0"/>
          <c:showPercent val="0"/>
          <c:showBubbleSize val="0"/>
        </c:dLbls>
        <c:gapWidth val="219"/>
        <c:overlap val="-27"/>
        <c:axId val="452584623"/>
        <c:axId val="452585039"/>
      </c:barChart>
      <c:catAx>
        <c:axId val="4525846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lumMod val="50000"/>
                  </a:schemeClr>
                </a:solidFill>
                <a:latin typeface="+mn-lt"/>
                <a:ea typeface="+mn-ea"/>
                <a:cs typeface="+mn-cs"/>
              </a:defRPr>
            </a:pPr>
            <a:endParaRPr lang="en-US"/>
          </a:p>
        </c:txPr>
        <c:crossAx val="452585039"/>
        <c:crosses val="autoZero"/>
        <c:auto val="1"/>
        <c:lblAlgn val="ctr"/>
        <c:lblOffset val="100"/>
        <c:noMultiLvlLbl val="0"/>
      </c:catAx>
      <c:valAx>
        <c:axId val="45258503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bg1">
                    <a:lumMod val="50000"/>
                  </a:schemeClr>
                </a:solidFill>
                <a:latin typeface="+mn-lt"/>
                <a:ea typeface="+mn-ea"/>
                <a:cs typeface="+mn-cs"/>
              </a:defRPr>
            </a:pPr>
            <a:endParaRPr lang="en-US"/>
          </a:p>
        </c:txPr>
        <c:crossAx val="45258462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bg1">
                    <a:lumMod val="50000"/>
                  </a:schemeClr>
                </a:solidFill>
                <a:latin typeface="+mn-lt"/>
                <a:ea typeface="+mn-ea"/>
                <a:cs typeface="+mn-cs"/>
              </a:defRPr>
            </a:pPr>
            <a:r>
              <a:rPr lang="en-US" b="1">
                <a:solidFill>
                  <a:schemeClr val="bg1">
                    <a:lumMod val="50000"/>
                  </a:schemeClr>
                </a:solidFill>
              </a:rPr>
              <a:t>Passes/Fails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bg1">
                  <a:lumMod val="50000"/>
                </a:schemeClr>
              </a:solidFill>
              <a:latin typeface="+mn-lt"/>
              <a:ea typeface="+mn-ea"/>
              <a:cs typeface="+mn-cs"/>
            </a:defRPr>
          </a:pPr>
          <a:endParaRPr lang="en-US"/>
        </a:p>
      </c:txPr>
    </c:title>
    <c:autoTitleDeleted val="0"/>
    <c:plotArea>
      <c:layout/>
      <c:pieChart>
        <c:varyColors val="1"/>
        <c:ser>
          <c:idx val="0"/>
          <c:order val="0"/>
          <c:spPr>
            <a:solidFill>
              <a:srgbClr val="FF0000"/>
            </a:solidFill>
          </c:spPr>
          <c:dPt>
            <c:idx val="0"/>
            <c:bubble3D val="0"/>
            <c:spPr>
              <a:solidFill>
                <a:schemeClr val="bg1">
                  <a:lumMod val="50000"/>
                </a:schemeClr>
              </a:solidFill>
              <a:ln w="19050">
                <a:solidFill>
                  <a:schemeClr val="lt1"/>
                </a:solidFill>
              </a:ln>
              <a:effectLst/>
            </c:spPr>
            <c:extLst>
              <c:ext xmlns:c16="http://schemas.microsoft.com/office/drawing/2014/chart" uri="{C3380CC4-5D6E-409C-BE32-E72D297353CC}">
                <c16:uniqueId val="{00000004-7580-4D72-A20F-4AB337DFFDA4}"/>
              </c:ext>
            </c:extLst>
          </c:dPt>
          <c:dPt>
            <c:idx val="1"/>
            <c:bubble3D val="0"/>
            <c:spPr>
              <a:solidFill>
                <a:schemeClr val="accent1">
                  <a:lumMod val="20000"/>
                  <a:lumOff val="80000"/>
                </a:schemeClr>
              </a:solidFill>
              <a:ln w="19050">
                <a:solidFill>
                  <a:schemeClr val="lt1"/>
                </a:solidFill>
              </a:ln>
              <a:effectLst/>
            </c:spPr>
            <c:extLst>
              <c:ext xmlns:c16="http://schemas.microsoft.com/office/drawing/2014/chart" uri="{C3380CC4-5D6E-409C-BE32-E72D297353CC}">
                <c16:uniqueId val="{00000002-7580-4D72-A20F-4AB337DFFDA4}"/>
              </c:ext>
            </c:extLst>
          </c:dPt>
          <c:cat>
            <c:strRef>
              <c:f>Overview!$I$3:$I$4</c:f>
              <c:strCache>
                <c:ptCount val="2"/>
                <c:pt idx="0">
                  <c:v>Passed</c:v>
                </c:pt>
                <c:pt idx="1">
                  <c:v>Failed</c:v>
                </c:pt>
              </c:strCache>
            </c:strRef>
          </c:cat>
          <c:val>
            <c:numRef>
              <c:f>Overview!$J$3:$J$4</c:f>
              <c:numCache>
                <c:formatCode>General</c:formatCode>
                <c:ptCount val="2"/>
                <c:pt idx="0">
                  <c:v>16</c:v>
                </c:pt>
                <c:pt idx="1">
                  <c:v>0</c:v>
                </c:pt>
              </c:numCache>
            </c:numRef>
          </c:val>
          <c:extLst>
            <c:ext xmlns:c16="http://schemas.microsoft.com/office/drawing/2014/chart" uri="{C3380CC4-5D6E-409C-BE32-E72D297353CC}">
              <c16:uniqueId val="{00000000-7580-4D72-A20F-4AB337DFFDA4}"/>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Attendance!$N$2</c:f>
          <c:strCache>
            <c:ptCount val="1"/>
            <c:pt idx="0">
              <c:v>Richard Nixon</c:v>
            </c:pt>
          </c:strCache>
        </c:strRef>
      </c:tx>
      <c:layout>
        <c:manualLayout>
          <c:xMode val="edge"/>
          <c:yMode val="edge"/>
          <c:x val="0.14941903584672436"/>
          <c:y val="3.2407407407407406E-2"/>
        </c:manualLayout>
      </c:layout>
      <c:overlay val="0"/>
      <c:spPr>
        <a:noFill/>
        <a:ln>
          <a:noFill/>
        </a:ln>
        <a:effectLst/>
      </c:spPr>
      <c:txPr>
        <a:bodyPr rot="0" spcFirstLastPara="1" vertOverflow="ellipsis" vert="horz" wrap="square" anchor="ctr" anchorCtr="1"/>
        <a:lstStyle/>
        <a:p>
          <a:pPr algn="ctr">
            <a:defRPr sz="2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Attendance!$N$2</c:f>
              <c:strCache>
                <c:ptCount val="1"/>
                <c:pt idx="0">
                  <c:v>Richard Nixon</c:v>
                </c:pt>
              </c:strCache>
            </c:strRef>
          </c:tx>
          <c:dPt>
            <c:idx val="0"/>
            <c:bubble3D val="0"/>
            <c:spPr>
              <a:solidFill>
                <a:srgbClr val="92D050"/>
              </a:solidFill>
              <a:ln w="19050">
                <a:solidFill>
                  <a:schemeClr val="lt1"/>
                </a:solidFill>
              </a:ln>
              <a:effectLst/>
            </c:spPr>
            <c:extLst>
              <c:ext xmlns:c16="http://schemas.microsoft.com/office/drawing/2014/chart" uri="{C3380CC4-5D6E-409C-BE32-E72D297353CC}">
                <c16:uniqueId val="{00000003-92B6-4998-9980-5597401AA953}"/>
              </c:ext>
            </c:extLst>
          </c:dPt>
          <c:dPt>
            <c:idx val="1"/>
            <c:bubble3D val="0"/>
            <c:spPr>
              <a:solidFill>
                <a:srgbClr val="FF0000"/>
              </a:solidFill>
              <a:ln w="19050">
                <a:solidFill>
                  <a:schemeClr val="lt1"/>
                </a:solidFill>
              </a:ln>
              <a:effectLst/>
            </c:spPr>
            <c:extLst>
              <c:ext xmlns:c16="http://schemas.microsoft.com/office/drawing/2014/chart" uri="{C3380CC4-5D6E-409C-BE32-E72D297353CC}">
                <c16:uniqueId val="{00000002-92B6-4998-9980-5597401AA953}"/>
              </c:ext>
            </c:extLst>
          </c:dPt>
          <c:cat>
            <c:strRef>
              <c:f>Attendance!$Q$2:$Q$3</c:f>
              <c:strCache>
                <c:ptCount val="2"/>
                <c:pt idx="0">
                  <c:v>Present</c:v>
                </c:pt>
                <c:pt idx="1">
                  <c:v>Absent</c:v>
                </c:pt>
              </c:strCache>
            </c:strRef>
          </c:cat>
          <c:val>
            <c:numRef>
              <c:f>Attendance!$R$2:$R$3</c:f>
              <c:numCache>
                <c:formatCode>0%</c:formatCode>
                <c:ptCount val="2"/>
                <c:pt idx="0">
                  <c:v>0.8</c:v>
                </c:pt>
                <c:pt idx="1">
                  <c:v>0.19999999999999996</c:v>
                </c:pt>
              </c:numCache>
            </c:numRef>
          </c:val>
          <c:extLst>
            <c:ext xmlns:c16="http://schemas.microsoft.com/office/drawing/2014/chart" uri="{C3380CC4-5D6E-409C-BE32-E72D297353CC}">
              <c16:uniqueId val="{00000000-92B6-4998-9980-5597401AA953}"/>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bg1">
                    <a:lumMod val="50000"/>
                  </a:schemeClr>
                </a:solidFill>
                <a:latin typeface="+mn-lt"/>
                <a:ea typeface="+mn-ea"/>
                <a:cs typeface="+mn-cs"/>
              </a:defRPr>
            </a:pPr>
            <a:r>
              <a:rPr lang="en-US" b="1">
                <a:solidFill>
                  <a:schemeClr val="bg1">
                    <a:lumMod val="50000"/>
                  </a:schemeClr>
                </a:solidFill>
              </a:rPr>
              <a:t>Assignment Grades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bg1">
                  <a:lumMod val="50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lumMod val="20000"/>
                <a:lumOff val="80000"/>
              </a:schemeClr>
            </a:solidFill>
            <a:ln>
              <a:noFill/>
            </a:ln>
            <a:effectLst/>
          </c:spPr>
          <c:invertIfNegative val="0"/>
          <c:cat>
            <c:strRef>
              <c:f>Assignments!$A$2:$A$17</c:f>
              <c:strCache>
                <c:ptCount val="16"/>
                <c:pt idx="0">
                  <c:v>John Adams</c:v>
                </c:pt>
                <c:pt idx="1">
                  <c:v>Joe Biden</c:v>
                </c:pt>
                <c:pt idx="2">
                  <c:v>George Bush</c:v>
                </c:pt>
                <c:pt idx="3">
                  <c:v>Andrew Jackson</c:v>
                </c:pt>
                <c:pt idx="4">
                  <c:v>Thomas Jefferson</c:v>
                </c:pt>
                <c:pt idx="5">
                  <c:v>John Kennedy</c:v>
                </c:pt>
                <c:pt idx="6">
                  <c:v>Abraham Lincoln</c:v>
                </c:pt>
                <c:pt idx="7">
                  <c:v>James Madison</c:v>
                </c:pt>
                <c:pt idx="8">
                  <c:v>Richard Nixon</c:v>
                </c:pt>
                <c:pt idx="9">
                  <c:v>Barack Obama</c:v>
                </c:pt>
                <c:pt idx="10">
                  <c:v>Ronald Reagan</c:v>
                </c:pt>
                <c:pt idx="11">
                  <c:v>Teddy Roosevelt</c:v>
                </c:pt>
                <c:pt idx="12">
                  <c:v>Harry Truman</c:v>
                </c:pt>
                <c:pt idx="13">
                  <c:v>Donald Trump</c:v>
                </c:pt>
                <c:pt idx="14">
                  <c:v>George Washington</c:v>
                </c:pt>
                <c:pt idx="15">
                  <c:v>Woodrow Wilson</c:v>
                </c:pt>
              </c:strCache>
            </c:strRef>
          </c:cat>
          <c:val>
            <c:numRef>
              <c:f>Assignments!$F$2:$F$17</c:f>
              <c:numCache>
                <c:formatCode>0%</c:formatCode>
                <c:ptCount val="16"/>
                <c:pt idx="0">
                  <c:v>0.69</c:v>
                </c:pt>
                <c:pt idx="1">
                  <c:v>0.76</c:v>
                </c:pt>
                <c:pt idx="2">
                  <c:v>0.75</c:v>
                </c:pt>
                <c:pt idx="3">
                  <c:v>0.88</c:v>
                </c:pt>
                <c:pt idx="4">
                  <c:v>0.76</c:v>
                </c:pt>
                <c:pt idx="5">
                  <c:v>0.75</c:v>
                </c:pt>
                <c:pt idx="6">
                  <c:v>0.84</c:v>
                </c:pt>
                <c:pt idx="7">
                  <c:v>0.86</c:v>
                </c:pt>
                <c:pt idx="8">
                  <c:v>0.84</c:v>
                </c:pt>
                <c:pt idx="9">
                  <c:v>0.62</c:v>
                </c:pt>
                <c:pt idx="10">
                  <c:v>0.9</c:v>
                </c:pt>
                <c:pt idx="11">
                  <c:v>0.81</c:v>
                </c:pt>
                <c:pt idx="12">
                  <c:v>0.86</c:v>
                </c:pt>
                <c:pt idx="13">
                  <c:v>0.69</c:v>
                </c:pt>
                <c:pt idx="14">
                  <c:v>0.82</c:v>
                </c:pt>
                <c:pt idx="15">
                  <c:v>0.83</c:v>
                </c:pt>
              </c:numCache>
            </c:numRef>
          </c:val>
          <c:extLst>
            <c:ext xmlns:c16="http://schemas.microsoft.com/office/drawing/2014/chart" uri="{C3380CC4-5D6E-409C-BE32-E72D297353CC}">
              <c16:uniqueId val="{00000000-B252-4D67-B65F-F76B63E7F8D0}"/>
            </c:ext>
          </c:extLst>
        </c:ser>
        <c:dLbls>
          <c:showLegendKey val="0"/>
          <c:showVal val="0"/>
          <c:showCatName val="0"/>
          <c:showSerName val="0"/>
          <c:showPercent val="0"/>
          <c:showBubbleSize val="0"/>
        </c:dLbls>
        <c:gapWidth val="182"/>
        <c:axId val="717626719"/>
        <c:axId val="717620895"/>
      </c:barChart>
      <c:catAx>
        <c:axId val="717626719"/>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lumMod val="50000"/>
                  </a:schemeClr>
                </a:solidFill>
                <a:latin typeface="+mn-lt"/>
                <a:ea typeface="+mn-ea"/>
                <a:cs typeface="+mn-cs"/>
              </a:defRPr>
            </a:pPr>
            <a:endParaRPr lang="en-US"/>
          </a:p>
        </c:txPr>
        <c:crossAx val="717620895"/>
        <c:crosses val="autoZero"/>
        <c:auto val="1"/>
        <c:lblAlgn val="ctr"/>
        <c:lblOffset val="100"/>
        <c:noMultiLvlLbl val="0"/>
      </c:catAx>
      <c:valAx>
        <c:axId val="717620895"/>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bg1">
                    <a:lumMod val="50000"/>
                  </a:schemeClr>
                </a:solidFill>
                <a:latin typeface="+mn-lt"/>
                <a:ea typeface="+mn-ea"/>
                <a:cs typeface="+mn-cs"/>
              </a:defRPr>
            </a:pPr>
            <a:endParaRPr lang="en-US"/>
          </a:p>
        </c:txPr>
        <c:crossAx val="717626719"/>
        <c:crosses val="max"/>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en-US" sz="1080" b="0" i="0" u="none" strike="noStrike" kern="1200" baseline="0">
                <a:solidFill>
                  <a:schemeClr val="tx2"/>
                </a:solidFill>
                <a:latin typeface="+mn-lt"/>
                <a:ea typeface="+mn-ea"/>
                <a:cs typeface="+mn-cs"/>
              </a:defRPr>
            </a:pPr>
            <a:r>
              <a:rPr lang="en-US" sz="1800" b="1" i="0" baseline="0">
                <a:solidFill>
                  <a:schemeClr val="bg1">
                    <a:lumMod val="50000"/>
                  </a:schemeClr>
                </a:solidFill>
                <a:effectLst/>
              </a:rPr>
              <a:t>Midterm Grades</a:t>
            </a:r>
            <a:endParaRPr lang="en-US">
              <a:solidFill>
                <a:schemeClr val="bg1">
                  <a:lumMod val="50000"/>
                </a:schemeClr>
              </a:solidFill>
              <a:effectLst/>
            </a:endParaRPr>
          </a:p>
        </c:rich>
      </c:tx>
      <c:overlay val="0"/>
      <c:spPr>
        <a:noFill/>
        <a:ln>
          <a:noFill/>
        </a:ln>
        <a:effectLst/>
      </c:spPr>
      <c:txPr>
        <a:bodyPr rot="0" spcFirstLastPara="1" vertOverflow="ellipsis" vert="horz" wrap="square" anchor="ctr" anchorCtr="1"/>
        <a:lstStyle/>
        <a:p>
          <a:pPr>
            <a:defRPr lang="en-US" sz="1080" b="0" i="0" u="none" strike="noStrike" kern="1200" baseline="0">
              <a:solidFill>
                <a:schemeClr val="tx2"/>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lumMod val="20000"/>
                <a:lumOff val="80000"/>
              </a:schemeClr>
            </a:solidFill>
            <a:ln>
              <a:noFill/>
            </a:ln>
            <a:effectLst/>
          </c:spPr>
          <c:invertIfNegative val="0"/>
          <c:cat>
            <c:strRef>
              <c:f>Tests!$A$3:$A$18</c:f>
              <c:strCache>
                <c:ptCount val="16"/>
                <c:pt idx="0">
                  <c:v>John Adams</c:v>
                </c:pt>
                <c:pt idx="1">
                  <c:v>Joe Biden</c:v>
                </c:pt>
                <c:pt idx="2">
                  <c:v>George Bush</c:v>
                </c:pt>
                <c:pt idx="3">
                  <c:v>Andrew Jackson</c:v>
                </c:pt>
                <c:pt idx="4">
                  <c:v>Thomas Jefferson</c:v>
                </c:pt>
                <c:pt idx="5">
                  <c:v>John Kennedy</c:v>
                </c:pt>
                <c:pt idx="6">
                  <c:v>Abraham Lincoln</c:v>
                </c:pt>
                <c:pt idx="7">
                  <c:v>James Madison</c:v>
                </c:pt>
                <c:pt idx="8">
                  <c:v>Richard Nixon</c:v>
                </c:pt>
                <c:pt idx="9">
                  <c:v>Barack Obama</c:v>
                </c:pt>
                <c:pt idx="10">
                  <c:v>Ronald Reagan</c:v>
                </c:pt>
                <c:pt idx="11">
                  <c:v>Teddy Roosevelt</c:v>
                </c:pt>
                <c:pt idx="12">
                  <c:v>Harry Truman</c:v>
                </c:pt>
                <c:pt idx="13">
                  <c:v>Donald Trump</c:v>
                </c:pt>
                <c:pt idx="14">
                  <c:v>George Washington</c:v>
                </c:pt>
                <c:pt idx="15">
                  <c:v>Woodrow Wilson</c:v>
                </c:pt>
              </c:strCache>
            </c:strRef>
          </c:cat>
          <c:val>
            <c:numRef>
              <c:f>Tests!$E$3:$E$18</c:f>
              <c:numCache>
                <c:formatCode>0%</c:formatCode>
                <c:ptCount val="16"/>
                <c:pt idx="0">
                  <c:v>0.88</c:v>
                </c:pt>
                <c:pt idx="1">
                  <c:v>0.88</c:v>
                </c:pt>
                <c:pt idx="2">
                  <c:v>0.54</c:v>
                </c:pt>
                <c:pt idx="3">
                  <c:v>0.72</c:v>
                </c:pt>
                <c:pt idx="4">
                  <c:v>0.88</c:v>
                </c:pt>
                <c:pt idx="5">
                  <c:v>0.99</c:v>
                </c:pt>
                <c:pt idx="6">
                  <c:v>0.65</c:v>
                </c:pt>
                <c:pt idx="7">
                  <c:v>0.74</c:v>
                </c:pt>
                <c:pt idx="8">
                  <c:v>0.77</c:v>
                </c:pt>
                <c:pt idx="9">
                  <c:v>0.93</c:v>
                </c:pt>
                <c:pt idx="10">
                  <c:v>0.74</c:v>
                </c:pt>
                <c:pt idx="11">
                  <c:v>0.86</c:v>
                </c:pt>
                <c:pt idx="12">
                  <c:v>0.9</c:v>
                </c:pt>
                <c:pt idx="13">
                  <c:v>0.86</c:v>
                </c:pt>
                <c:pt idx="14">
                  <c:v>0.57999999999999996</c:v>
                </c:pt>
                <c:pt idx="15">
                  <c:v>0.69</c:v>
                </c:pt>
              </c:numCache>
            </c:numRef>
          </c:val>
          <c:extLst>
            <c:ext xmlns:c16="http://schemas.microsoft.com/office/drawing/2014/chart" uri="{C3380CC4-5D6E-409C-BE32-E72D297353CC}">
              <c16:uniqueId val="{00000000-4FF8-4087-870A-BFA932C8A85A}"/>
            </c:ext>
          </c:extLst>
        </c:ser>
        <c:dLbls>
          <c:showLegendKey val="0"/>
          <c:showVal val="0"/>
          <c:showCatName val="0"/>
          <c:showSerName val="0"/>
          <c:showPercent val="0"/>
          <c:showBubbleSize val="0"/>
        </c:dLbls>
        <c:gapWidth val="269"/>
        <c:overlap val="-27"/>
        <c:axId val="226811135"/>
        <c:axId val="226812799"/>
      </c:barChart>
      <c:lineChart>
        <c:grouping val="standard"/>
        <c:varyColors val="0"/>
        <c:ser>
          <c:idx val="1"/>
          <c:order val="1"/>
          <c:spPr>
            <a:ln w="31750" cap="rnd">
              <a:solidFill>
                <a:schemeClr val="bg1">
                  <a:lumMod val="50000"/>
                </a:schemeClr>
              </a:solidFill>
              <a:round/>
            </a:ln>
            <a:effectLst/>
          </c:spPr>
          <c:marker>
            <c:symbol val="none"/>
          </c:marker>
          <c:cat>
            <c:strRef>
              <c:f>Tests!$A$3:$A$18</c:f>
              <c:strCache>
                <c:ptCount val="16"/>
                <c:pt idx="0">
                  <c:v>John Adams</c:v>
                </c:pt>
                <c:pt idx="1">
                  <c:v>Joe Biden</c:v>
                </c:pt>
                <c:pt idx="2">
                  <c:v>George Bush</c:v>
                </c:pt>
                <c:pt idx="3">
                  <c:v>Andrew Jackson</c:v>
                </c:pt>
                <c:pt idx="4">
                  <c:v>Thomas Jefferson</c:v>
                </c:pt>
                <c:pt idx="5">
                  <c:v>John Kennedy</c:v>
                </c:pt>
                <c:pt idx="6">
                  <c:v>Abraham Lincoln</c:v>
                </c:pt>
                <c:pt idx="7">
                  <c:v>James Madison</c:v>
                </c:pt>
                <c:pt idx="8">
                  <c:v>Richard Nixon</c:v>
                </c:pt>
                <c:pt idx="9">
                  <c:v>Barack Obama</c:v>
                </c:pt>
                <c:pt idx="10">
                  <c:v>Ronald Reagan</c:v>
                </c:pt>
                <c:pt idx="11">
                  <c:v>Teddy Roosevelt</c:v>
                </c:pt>
                <c:pt idx="12">
                  <c:v>Harry Truman</c:v>
                </c:pt>
                <c:pt idx="13">
                  <c:v>Donald Trump</c:v>
                </c:pt>
                <c:pt idx="14">
                  <c:v>George Washington</c:v>
                </c:pt>
                <c:pt idx="15">
                  <c:v>Woodrow Wilson</c:v>
                </c:pt>
              </c:strCache>
            </c:strRef>
          </c:cat>
          <c:val>
            <c:numRef>
              <c:f>Tests!$G$3:$G$18</c:f>
              <c:numCache>
                <c:formatCode>0%</c:formatCode>
                <c:ptCount val="16"/>
                <c:pt idx="0">
                  <c:v>0.78812499999999996</c:v>
                </c:pt>
                <c:pt idx="1">
                  <c:v>0.78812499999999996</c:v>
                </c:pt>
                <c:pt idx="2">
                  <c:v>0.78812499999999996</c:v>
                </c:pt>
                <c:pt idx="3">
                  <c:v>0.78812499999999996</c:v>
                </c:pt>
                <c:pt idx="4">
                  <c:v>0.78812499999999996</c:v>
                </c:pt>
                <c:pt idx="5">
                  <c:v>0.78812499999999996</c:v>
                </c:pt>
                <c:pt idx="6">
                  <c:v>0.78812499999999996</c:v>
                </c:pt>
                <c:pt idx="7">
                  <c:v>0.78812499999999996</c:v>
                </c:pt>
                <c:pt idx="8">
                  <c:v>0.78812499999999996</c:v>
                </c:pt>
                <c:pt idx="9">
                  <c:v>0.78812499999999996</c:v>
                </c:pt>
                <c:pt idx="10">
                  <c:v>0.78812499999999996</c:v>
                </c:pt>
                <c:pt idx="11">
                  <c:v>0.78812499999999996</c:v>
                </c:pt>
                <c:pt idx="12">
                  <c:v>0.78812499999999996</c:v>
                </c:pt>
                <c:pt idx="13">
                  <c:v>0.78812499999999996</c:v>
                </c:pt>
                <c:pt idx="14">
                  <c:v>0.78812499999999996</c:v>
                </c:pt>
                <c:pt idx="15">
                  <c:v>0.78812499999999996</c:v>
                </c:pt>
              </c:numCache>
            </c:numRef>
          </c:val>
          <c:smooth val="0"/>
          <c:extLst>
            <c:ext xmlns:c16="http://schemas.microsoft.com/office/drawing/2014/chart" uri="{C3380CC4-5D6E-409C-BE32-E72D297353CC}">
              <c16:uniqueId val="{00000001-4FF8-4087-870A-BFA932C8A85A}"/>
            </c:ext>
          </c:extLst>
        </c:ser>
        <c:dLbls>
          <c:showLegendKey val="0"/>
          <c:showVal val="0"/>
          <c:showCatName val="0"/>
          <c:showSerName val="0"/>
          <c:showPercent val="0"/>
          <c:showBubbleSize val="0"/>
        </c:dLbls>
        <c:marker val="1"/>
        <c:smooth val="0"/>
        <c:axId val="226811135"/>
        <c:axId val="226812799"/>
      </c:lineChart>
      <c:catAx>
        <c:axId val="226811135"/>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lang="en-US" sz="900" b="1" i="0" u="none" strike="noStrike" kern="1200" baseline="0">
                <a:solidFill>
                  <a:schemeClr val="bg1">
                    <a:lumMod val="50000"/>
                  </a:schemeClr>
                </a:solidFill>
                <a:latin typeface="+mn-lt"/>
                <a:ea typeface="+mn-ea"/>
                <a:cs typeface="+mn-cs"/>
              </a:defRPr>
            </a:pPr>
            <a:endParaRPr lang="en-US"/>
          </a:p>
        </c:txPr>
        <c:crossAx val="226812799"/>
        <c:crosses val="autoZero"/>
        <c:auto val="1"/>
        <c:lblAlgn val="ctr"/>
        <c:lblOffset val="100"/>
        <c:noMultiLvlLbl val="0"/>
      </c:catAx>
      <c:valAx>
        <c:axId val="226812799"/>
        <c:scaling>
          <c:orientation val="minMax"/>
        </c:scaling>
        <c:delete val="0"/>
        <c:axPos val="l"/>
        <c:majorGridlines>
          <c:spPr>
            <a:ln w="9525" cap="flat" cmpd="sng" algn="ctr">
              <a:solidFill>
                <a:schemeClr val="tx2">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en-US" sz="900" b="1" i="0" u="none" strike="noStrike" kern="1200" baseline="0">
                <a:solidFill>
                  <a:schemeClr val="bg1">
                    <a:lumMod val="50000"/>
                  </a:schemeClr>
                </a:solidFill>
                <a:latin typeface="+mn-lt"/>
                <a:ea typeface="+mn-ea"/>
                <a:cs typeface="+mn-cs"/>
              </a:defRPr>
            </a:pPr>
            <a:endParaRPr lang="en-US"/>
          </a:p>
        </c:txPr>
        <c:crossAx val="226811135"/>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lang="en-US" sz="900" b="0" i="0" u="none" strike="noStrike" kern="1200" baseline="0">
          <a:solidFill>
            <a:schemeClr val="tx2"/>
          </a:solidFill>
          <a:latin typeface="+mn-lt"/>
          <a:ea typeface="+mn-ea"/>
          <a:cs typeface="+mn-cs"/>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bg1">
                    <a:lumMod val="50000"/>
                  </a:schemeClr>
                </a:solidFill>
                <a:latin typeface="+mn-lt"/>
                <a:ea typeface="+mn-ea"/>
                <a:cs typeface="+mn-cs"/>
              </a:defRPr>
            </a:pPr>
            <a:r>
              <a:rPr lang="en-US" sz="1800" b="1" i="0" baseline="0">
                <a:solidFill>
                  <a:schemeClr val="bg1">
                    <a:lumMod val="50000"/>
                  </a:schemeClr>
                </a:solidFill>
                <a:effectLst/>
              </a:rPr>
              <a:t>Final Grades</a:t>
            </a:r>
            <a:endParaRPr lang="en-US">
              <a:solidFill>
                <a:schemeClr val="bg1">
                  <a:lumMod val="50000"/>
                </a:schemeClr>
              </a:solidFill>
              <a:effectLst/>
            </a:endParaRPr>
          </a:p>
        </c:rich>
      </c:tx>
      <c:overlay val="0"/>
      <c:spPr>
        <a:noFill/>
        <a:ln>
          <a:noFill/>
        </a:ln>
        <a:effectLst/>
      </c:spPr>
      <c:txPr>
        <a:bodyPr rot="0" spcFirstLastPara="1" vertOverflow="ellipsis" vert="horz" wrap="square" anchor="ctr" anchorCtr="1"/>
        <a:lstStyle/>
        <a:p>
          <a:pPr>
            <a:defRPr sz="1600" b="1" i="0" u="none" strike="noStrike" kern="1200" baseline="0">
              <a:solidFill>
                <a:schemeClr val="bg1">
                  <a:lumMod val="50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lumMod val="20000"/>
                <a:lumOff val="80000"/>
              </a:schemeClr>
            </a:solidFill>
            <a:ln>
              <a:noFill/>
            </a:ln>
            <a:effectLst/>
          </c:spPr>
          <c:invertIfNegative val="0"/>
          <c:cat>
            <c:strRef>
              <c:f>Tests!$H$3:$H$18</c:f>
              <c:strCache>
                <c:ptCount val="16"/>
                <c:pt idx="0">
                  <c:v>John Adams</c:v>
                </c:pt>
                <c:pt idx="1">
                  <c:v>Joe Biden</c:v>
                </c:pt>
                <c:pt idx="2">
                  <c:v>George Bush</c:v>
                </c:pt>
                <c:pt idx="3">
                  <c:v>Andrew Jackson</c:v>
                </c:pt>
                <c:pt idx="4">
                  <c:v>Thomas Jefferson</c:v>
                </c:pt>
                <c:pt idx="5">
                  <c:v>John Kennedy</c:v>
                </c:pt>
                <c:pt idx="6">
                  <c:v>Abraham Lincoln</c:v>
                </c:pt>
                <c:pt idx="7">
                  <c:v>James Madison</c:v>
                </c:pt>
                <c:pt idx="8">
                  <c:v>Richard Nixon</c:v>
                </c:pt>
                <c:pt idx="9">
                  <c:v>Barack Obama</c:v>
                </c:pt>
                <c:pt idx="10">
                  <c:v>Ronald Reagan</c:v>
                </c:pt>
                <c:pt idx="11">
                  <c:v>Teddy Roosevelt</c:v>
                </c:pt>
                <c:pt idx="12">
                  <c:v>Harry Truman</c:v>
                </c:pt>
                <c:pt idx="13">
                  <c:v>Donald Trump</c:v>
                </c:pt>
                <c:pt idx="14">
                  <c:v>George Washington</c:v>
                </c:pt>
                <c:pt idx="15">
                  <c:v>Woodrow Wilson</c:v>
                </c:pt>
              </c:strCache>
            </c:strRef>
          </c:cat>
          <c:val>
            <c:numRef>
              <c:f>Tests!$L$3:$L$18</c:f>
              <c:numCache>
                <c:formatCode>0%</c:formatCode>
                <c:ptCount val="16"/>
                <c:pt idx="0">
                  <c:v>0.81</c:v>
                </c:pt>
                <c:pt idx="1">
                  <c:v>0.75</c:v>
                </c:pt>
                <c:pt idx="2">
                  <c:v>0.71</c:v>
                </c:pt>
                <c:pt idx="3">
                  <c:v>0.86</c:v>
                </c:pt>
                <c:pt idx="4">
                  <c:v>0.87</c:v>
                </c:pt>
                <c:pt idx="5">
                  <c:v>0.79</c:v>
                </c:pt>
                <c:pt idx="6">
                  <c:v>0.81</c:v>
                </c:pt>
                <c:pt idx="7">
                  <c:v>0.6</c:v>
                </c:pt>
                <c:pt idx="8">
                  <c:v>0.73</c:v>
                </c:pt>
                <c:pt idx="9">
                  <c:v>0.83</c:v>
                </c:pt>
                <c:pt idx="10">
                  <c:v>0.73</c:v>
                </c:pt>
                <c:pt idx="11">
                  <c:v>0.65</c:v>
                </c:pt>
                <c:pt idx="12">
                  <c:v>0.98</c:v>
                </c:pt>
                <c:pt idx="13">
                  <c:v>0.82</c:v>
                </c:pt>
                <c:pt idx="14">
                  <c:v>0.89</c:v>
                </c:pt>
                <c:pt idx="15">
                  <c:v>0.73</c:v>
                </c:pt>
              </c:numCache>
            </c:numRef>
          </c:val>
          <c:extLst>
            <c:ext xmlns:c16="http://schemas.microsoft.com/office/drawing/2014/chart" uri="{C3380CC4-5D6E-409C-BE32-E72D297353CC}">
              <c16:uniqueId val="{00000000-99D6-4E47-B99C-6443ED5EA6E7}"/>
            </c:ext>
          </c:extLst>
        </c:ser>
        <c:dLbls>
          <c:showLegendKey val="0"/>
          <c:showVal val="0"/>
          <c:showCatName val="0"/>
          <c:showSerName val="0"/>
          <c:showPercent val="0"/>
          <c:showBubbleSize val="0"/>
        </c:dLbls>
        <c:gapWidth val="219"/>
        <c:overlap val="-27"/>
        <c:axId val="226813215"/>
        <c:axId val="226816127"/>
      </c:barChart>
      <c:lineChart>
        <c:grouping val="standard"/>
        <c:varyColors val="0"/>
        <c:ser>
          <c:idx val="1"/>
          <c:order val="1"/>
          <c:spPr>
            <a:ln w="31750" cap="rnd">
              <a:solidFill>
                <a:schemeClr val="bg1">
                  <a:lumMod val="50000"/>
                </a:schemeClr>
              </a:solidFill>
              <a:round/>
            </a:ln>
            <a:effectLst/>
          </c:spPr>
          <c:marker>
            <c:symbol val="none"/>
          </c:marker>
          <c:cat>
            <c:strRef>
              <c:f>Tests!$H$3:$H$18</c:f>
              <c:strCache>
                <c:ptCount val="16"/>
                <c:pt idx="0">
                  <c:v>John Adams</c:v>
                </c:pt>
                <c:pt idx="1">
                  <c:v>Joe Biden</c:v>
                </c:pt>
                <c:pt idx="2">
                  <c:v>George Bush</c:v>
                </c:pt>
                <c:pt idx="3">
                  <c:v>Andrew Jackson</c:v>
                </c:pt>
                <c:pt idx="4">
                  <c:v>Thomas Jefferson</c:v>
                </c:pt>
                <c:pt idx="5">
                  <c:v>John Kennedy</c:v>
                </c:pt>
                <c:pt idx="6">
                  <c:v>Abraham Lincoln</c:v>
                </c:pt>
                <c:pt idx="7">
                  <c:v>James Madison</c:v>
                </c:pt>
                <c:pt idx="8">
                  <c:v>Richard Nixon</c:v>
                </c:pt>
                <c:pt idx="9">
                  <c:v>Barack Obama</c:v>
                </c:pt>
                <c:pt idx="10">
                  <c:v>Ronald Reagan</c:v>
                </c:pt>
                <c:pt idx="11">
                  <c:v>Teddy Roosevelt</c:v>
                </c:pt>
                <c:pt idx="12">
                  <c:v>Harry Truman</c:v>
                </c:pt>
                <c:pt idx="13">
                  <c:v>Donald Trump</c:v>
                </c:pt>
                <c:pt idx="14">
                  <c:v>George Washington</c:v>
                </c:pt>
                <c:pt idx="15">
                  <c:v>Woodrow Wilson</c:v>
                </c:pt>
              </c:strCache>
            </c:strRef>
          </c:cat>
          <c:val>
            <c:numRef>
              <c:f>Tests!$M$3:$M$18</c:f>
              <c:numCache>
                <c:formatCode>0%</c:formatCode>
                <c:ptCount val="16"/>
                <c:pt idx="0">
                  <c:v>0.78500000000000014</c:v>
                </c:pt>
                <c:pt idx="1">
                  <c:v>0.78500000000000014</c:v>
                </c:pt>
                <c:pt idx="2">
                  <c:v>0.78500000000000014</c:v>
                </c:pt>
                <c:pt idx="3">
                  <c:v>0.78500000000000014</c:v>
                </c:pt>
                <c:pt idx="4">
                  <c:v>0.78500000000000014</c:v>
                </c:pt>
                <c:pt idx="5">
                  <c:v>0.78500000000000014</c:v>
                </c:pt>
                <c:pt idx="6">
                  <c:v>0.78500000000000014</c:v>
                </c:pt>
                <c:pt idx="7">
                  <c:v>0.78500000000000014</c:v>
                </c:pt>
                <c:pt idx="8">
                  <c:v>0.78500000000000014</c:v>
                </c:pt>
                <c:pt idx="9">
                  <c:v>0.78500000000000014</c:v>
                </c:pt>
                <c:pt idx="10">
                  <c:v>0.78500000000000014</c:v>
                </c:pt>
                <c:pt idx="11">
                  <c:v>0.78500000000000014</c:v>
                </c:pt>
                <c:pt idx="12">
                  <c:v>0.78500000000000014</c:v>
                </c:pt>
                <c:pt idx="13">
                  <c:v>0.78500000000000014</c:v>
                </c:pt>
                <c:pt idx="14">
                  <c:v>0.78500000000000014</c:v>
                </c:pt>
                <c:pt idx="15">
                  <c:v>0.78500000000000014</c:v>
                </c:pt>
              </c:numCache>
            </c:numRef>
          </c:val>
          <c:smooth val="0"/>
          <c:extLst>
            <c:ext xmlns:c16="http://schemas.microsoft.com/office/drawing/2014/chart" uri="{C3380CC4-5D6E-409C-BE32-E72D297353CC}">
              <c16:uniqueId val="{00000001-99D6-4E47-B99C-6443ED5EA6E7}"/>
            </c:ext>
          </c:extLst>
        </c:ser>
        <c:dLbls>
          <c:showLegendKey val="0"/>
          <c:showVal val="0"/>
          <c:showCatName val="0"/>
          <c:showSerName val="0"/>
          <c:showPercent val="0"/>
          <c:showBubbleSize val="0"/>
        </c:dLbls>
        <c:marker val="1"/>
        <c:smooth val="0"/>
        <c:axId val="226813215"/>
        <c:axId val="226816127"/>
      </c:lineChart>
      <c:catAx>
        <c:axId val="226813215"/>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lumMod val="50000"/>
                  </a:schemeClr>
                </a:solidFill>
                <a:latin typeface="+mn-lt"/>
                <a:ea typeface="+mn-ea"/>
                <a:cs typeface="+mn-cs"/>
              </a:defRPr>
            </a:pPr>
            <a:endParaRPr lang="en-US"/>
          </a:p>
        </c:txPr>
        <c:crossAx val="226816127"/>
        <c:crosses val="autoZero"/>
        <c:auto val="1"/>
        <c:lblAlgn val="ctr"/>
        <c:lblOffset val="100"/>
        <c:noMultiLvlLbl val="0"/>
      </c:catAx>
      <c:valAx>
        <c:axId val="226816127"/>
        <c:scaling>
          <c:orientation val="minMax"/>
        </c:scaling>
        <c:delete val="0"/>
        <c:axPos val="l"/>
        <c:majorGridlines>
          <c:spPr>
            <a:ln w="9525" cap="flat" cmpd="sng" algn="ctr">
              <a:solidFill>
                <a:schemeClr val="tx2">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bg1">
                    <a:lumMod val="50000"/>
                  </a:schemeClr>
                </a:solidFill>
                <a:latin typeface="+mn-lt"/>
                <a:ea typeface="+mn-ea"/>
                <a:cs typeface="+mn-cs"/>
              </a:defRPr>
            </a:pPr>
            <a:endParaRPr lang="en-US"/>
          </a:p>
        </c:txPr>
        <c:crossAx val="2268132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bg1">
                    <a:lumMod val="50000"/>
                  </a:schemeClr>
                </a:solidFill>
                <a:latin typeface="+mn-lt"/>
                <a:ea typeface="+mn-ea"/>
                <a:cs typeface="+mn-cs"/>
              </a:defRPr>
            </a:pPr>
            <a:r>
              <a:rPr lang="en-US" b="1">
                <a:solidFill>
                  <a:schemeClr val="bg1">
                    <a:lumMod val="50000"/>
                  </a:schemeClr>
                </a:solidFill>
              </a:rPr>
              <a:t>GPA of Students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bg1">
                  <a:lumMod val="50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lumMod val="20000"/>
                <a:lumOff val="80000"/>
              </a:schemeClr>
            </a:solidFill>
            <a:ln>
              <a:noFill/>
            </a:ln>
            <a:effectLst/>
          </c:spPr>
          <c:invertIfNegative val="0"/>
          <c:cat>
            <c:strRef>
              <c:f>Grades!$A$2:$A$17</c:f>
              <c:strCache>
                <c:ptCount val="16"/>
                <c:pt idx="0">
                  <c:v>John Adams</c:v>
                </c:pt>
                <c:pt idx="1">
                  <c:v>Joe Biden</c:v>
                </c:pt>
                <c:pt idx="2">
                  <c:v>George Bush</c:v>
                </c:pt>
                <c:pt idx="3">
                  <c:v>Andrew Jackson</c:v>
                </c:pt>
                <c:pt idx="4">
                  <c:v>Thomas Jefferson</c:v>
                </c:pt>
                <c:pt idx="5">
                  <c:v>John Kennedy</c:v>
                </c:pt>
                <c:pt idx="6">
                  <c:v>Abraham Lincoln</c:v>
                </c:pt>
                <c:pt idx="7">
                  <c:v>James Madison</c:v>
                </c:pt>
                <c:pt idx="8">
                  <c:v>Richard Nixon</c:v>
                </c:pt>
                <c:pt idx="9">
                  <c:v>Barack Obama</c:v>
                </c:pt>
                <c:pt idx="10">
                  <c:v>Ronald Reagan</c:v>
                </c:pt>
                <c:pt idx="11">
                  <c:v>Teddy Roosevelt</c:v>
                </c:pt>
                <c:pt idx="12">
                  <c:v>Harry Truman</c:v>
                </c:pt>
                <c:pt idx="13">
                  <c:v>Donald Trump</c:v>
                </c:pt>
                <c:pt idx="14">
                  <c:v>George Washington</c:v>
                </c:pt>
                <c:pt idx="15">
                  <c:v>Woodrow Wilson</c:v>
                </c:pt>
              </c:strCache>
            </c:strRef>
          </c:cat>
          <c:val>
            <c:numRef>
              <c:f>Grades!$H$2:$H$17</c:f>
              <c:numCache>
                <c:formatCode>0.0</c:formatCode>
                <c:ptCount val="16"/>
                <c:pt idx="0">
                  <c:v>2.2999999999999998</c:v>
                </c:pt>
                <c:pt idx="1">
                  <c:v>2.2999999999999998</c:v>
                </c:pt>
                <c:pt idx="2">
                  <c:v>1.3</c:v>
                </c:pt>
                <c:pt idx="3">
                  <c:v>2.7</c:v>
                </c:pt>
                <c:pt idx="4">
                  <c:v>3</c:v>
                </c:pt>
                <c:pt idx="5">
                  <c:v>3</c:v>
                </c:pt>
                <c:pt idx="6">
                  <c:v>2.2999999999999998</c:v>
                </c:pt>
                <c:pt idx="7">
                  <c:v>1.7</c:v>
                </c:pt>
                <c:pt idx="8">
                  <c:v>2.2999999999999998</c:v>
                </c:pt>
                <c:pt idx="9">
                  <c:v>2.2999999999999998</c:v>
                </c:pt>
                <c:pt idx="10">
                  <c:v>2.7</c:v>
                </c:pt>
                <c:pt idx="11">
                  <c:v>2.2999999999999998</c:v>
                </c:pt>
                <c:pt idx="12">
                  <c:v>3.3</c:v>
                </c:pt>
                <c:pt idx="13">
                  <c:v>2.2999999999999998</c:v>
                </c:pt>
                <c:pt idx="14">
                  <c:v>2.2999999999999998</c:v>
                </c:pt>
                <c:pt idx="15">
                  <c:v>2</c:v>
                </c:pt>
              </c:numCache>
            </c:numRef>
          </c:val>
          <c:extLst>
            <c:ext xmlns:c16="http://schemas.microsoft.com/office/drawing/2014/chart" uri="{C3380CC4-5D6E-409C-BE32-E72D297353CC}">
              <c16:uniqueId val="{00000000-DE68-4E54-AD98-BBFDA56322B9}"/>
            </c:ext>
          </c:extLst>
        </c:ser>
        <c:dLbls>
          <c:showLegendKey val="0"/>
          <c:showVal val="0"/>
          <c:showCatName val="0"/>
          <c:showSerName val="0"/>
          <c:showPercent val="0"/>
          <c:showBubbleSize val="0"/>
        </c:dLbls>
        <c:gapWidth val="182"/>
        <c:axId val="489131423"/>
        <c:axId val="489134335"/>
      </c:barChart>
      <c:catAx>
        <c:axId val="48913142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lumMod val="50000"/>
                  </a:schemeClr>
                </a:solidFill>
                <a:latin typeface="+mn-lt"/>
                <a:ea typeface="+mn-ea"/>
                <a:cs typeface="+mn-cs"/>
              </a:defRPr>
            </a:pPr>
            <a:endParaRPr lang="en-US"/>
          </a:p>
        </c:txPr>
        <c:crossAx val="489134335"/>
        <c:crosses val="autoZero"/>
        <c:auto val="1"/>
        <c:lblAlgn val="ctr"/>
        <c:lblOffset val="100"/>
        <c:noMultiLvlLbl val="0"/>
      </c:catAx>
      <c:valAx>
        <c:axId val="489134335"/>
        <c:scaling>
          <c:orientation val="minMax"/>
        </c:scaling>
        <c:delete val="0"/>
        <c:axPos val="b"/>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bg1">
                    <a:lumMod val="50000"/>
                  </a:schemeClr>
                </a:solidFill>
                <a:latin typeface="+mn-lt"/>
                <a:ea typeface="+mn-ea"/>
                <a:cs typeface="+mn-cs"/>
              </a:defRPr>
            </a:pPr>
            <a:endParaRPr lang="en-US"/>
          </a:p>
        </c:txPr>
        <c:crossAx val="48913142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chemeClr val="bg1">
                    <a:lumMod val="50000"/>
                  </a:schemeClr>
                </a:solidFill>
                <a:latin typeface="+mn-lt"/>
                <a:ea typeface="+mn-ea"/>
                <a:cs typeface="+mn-cs"/>
              </a:defRPr>
            </a:pPr>
            <a:r>
              <a:rPr lang="en-US" sz="1400" b="1" i="0" u="none" strike="noStrike" kern="1200" spc="0" baseline="0">
                <a:solidFill>
                  <a:schemeClr val="bg1">
                    <a:lumMod val="50000"/>
                  </a:schemeClr>
                </a:solidFill>
                <a:latin typeface="+mn-lt"/>
                <a:ea typeface="+mn-ea"/>
                <a:cs typeface="+mn-cs"/>
              </a:rPr>
              <a:t>Letter Grades</a:t>
            </a:r>
          </a:p>
        </c:rich>
      </c:tx>
      <c:layout>
        <c:manualLayout>
          <c:xMode val="edge"/>
          <c:yMode val="edge"/>
          <c:x val="0.38321522309711287"/>
          <c:y val="2.3997203475500491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chemeClr val="bg1">
                  <a:lumMod val="50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dPt>
          <c:dPt>
            <c:idx val="1"/>
            <c:bubble3D val="0"/>
            <c:spPr>
              <a:solidFill>
                <a:schemeClr val="bg1">
                  <a:lumMod val="65000"/>
                </a:schemeClr>
              </a:solidFill>
              <a:ln w="19050">
                <a:solidFill>
                  <a:schemeClr val="lt1"/>
                </a:solidFill>
              </a:ln>
              <a:effectLst/>
            </c:spPr>
            <c:extLst>
              <c:ext xmlns:c16="http://schemas.microsoft.com/office/drawing/2014/chart" uri="{C3380CC4-5D6E-409C-BE32-E72D297353CC}">
                <c16:uniqueId val="{00000009-827A-40B3-987A-19BF70C1547B}"/>
              </c:ext>
            </c:extLst>
          </c:dPt>
          <c:dPt>
            <c:idx val="2"/>
            <c:bubble3D val="0"/>
            <c:spPr>
              <a:solidFill>
                <a:schemeClr val="accent3"/>
              </a:solidFill>
              <a:ln w="19050">
                <a:solidFill>
                  <a:schemeClr val="lt1"/>
                </a:solidFill>
              </a:ln>
              <a:effectLst/>
            </c:spPr>
          </c:dPt>
          <c:dPt>
            <c:idx val="3"/>
            <c:bubble3D val="0"/>
            <c:spPr>
              <a:solidFill>
                <a:schemeClr val="accent1">
                  <a:lumMod val="40000"/>
                  <a:lumOff val="60000"/>
                </a:schemeClr>
              </a:solidFill>
              <a:ln w="19050">
                <a:solidFill>
                  <a:schemeClr val="lt1"/>
                </a:solidFill>
              </a:ln>
              <a:effectLst/>
            </c:spPr>
            <c:extLst>
              <c:ext xmlns:c16="http://schemas.microsoft.com/office/drawing/2014/chart" uri="{C3380CC4-5D6E-409C-BE32-E72D297353CC}">
                <c16:uniqueId val="{00000003-827A-40B3-987A-19BF70C1547B}"/>
              </c:ext>
            </c:extLst>
          </c:dPt>
          <c:dPt>
            <c:idx val="4"/>
            <c:bubble3D val="0"/>
            <c:spPr>
              <a:solidFill>
                <a:schemeClr val="accent1">
                  <a:lumMod val="20000"/>
                  <a:lumOff val="80000"/>
                </a:schemeClr>
              </a:solidFill>
              <a:ln w="19050">
                <a:solidFill>
                  <a:schemeClr val="lt1"/>
                </a:solidFill>
              </a:ln>
              <a:effectLst/>
            </c:spPr>
            <c:extLst>
              <c:ext xmlns:c16="http://schemas.microsoft.com/office/drawing/2014/chart" uri="{C3380CC4-5D6E-409C-BE32-E72D297353CC}">
                <c16:uniqueId val="{00000002-827A-40B3-987A-19BF70C1547B}"/>
              </c:ext>
            </c:extLst>
          </c:dPt>
          <c:dPt>
            <c:idx val="5"/>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06-827A-40B3-987A-19BF70C1547B}"/>
              </c:ext>
            </c:extLst>
          </c:dPt>
          <c:dPt>
            <c:idx val="6"/>
            <c:bubble3D val="0"/>
            <c:spPr>
              <a:solidFill>
                <a:schemeClr val="accent1">
                  <a:lumMod val="75000"/>
                </a:schemeClr>
              </a:solidFill>
              <a:ln w="19050">
                <a:solidFill>
                  <a:schemeClr val="lt1"/>
                </a:solidFill>
              </a:ln>
              <a:effectLst/>
            </c:spPr>
            <c:extLst>
              <c:ext xmlns:c16="http://schemas.microsoft.com/office/drawing/2014/chart" uri="{C3380CC4-5D6E-409C-BE32-E72D297353CC}">
                <c16:uniqueId val="{00000005-827A-40B3-987A-19BF70C1547B}"/>
              </c:ext>
            </c:extLst>
          </c:dPt>
          <c:dPt>
            <c:idx val="7"/>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04-827A-40B3-987A-19BF70C1547B}"/>
              </c:ext>
            </c:extLst>
          </c:dPt>
          <c:dPt>
            <c:idx val="8"/>
            <c:bubble3D val="0"/>
            <c:spPr>
              <a:solidFill>
                <a:schemeClr val="bg1">
                  <a:lumMod val="75000"/>
                </a:schemeClr>
              </a:solidFill>
              <a:ln w="19050">
                <a:solidFill>
                  <a:schemeClr val="lt1"/>
                </a:solidFill>
              </a:ln>
              <a:effectLst/>
            </c:spPr>
            <c:extLst>
              <c:ext xmlns:c16="http://schemas.microsoft.com/office/drawing/2014/chart" uri="{C3380CC4-5D6E-409C-BE32-E72D297353CC}">
                <c16:uniqueId val="{00000008-827A-40B3-987A-19BF70C1547B}"/>
              </c:ext>
            </c:extLst>
          </c:dPt>
          <c:dPt>
            <c:idx val="9"/>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7-827A-40B3-987A-19BF70C1547B}"/>
              </c:ext>
            </c:extLst>
          </c:dPt>
          <c:dPt>
            <c:idx val="10"/>
            <c:bubble3D val="0"/>
            <c:spPr>
              <a:solidFill>
                <a:schemeClr val="accent5">
                  <a:lumMod val="60000"/>
                </a:schemeClr>
              </a:solidFill>
              <a:ln w="19050">
                <a:solidFill>
                  <a:schemeClr val="lt1"/>
                </a:solidFill>
              </a:ln>
              <a:effectLst/>
            </c:spPr>
          </c:dPt>
          <c:dPt>
            <c:idx val="11"/>
            <c:bubble3D val="0"/>
            <c:spPr>
              <a:solidFill>
                <a:schemeClr val="bg1">
                  <a:lumMod val="50000"/>
                </a:schemeClr>
              </a:solidFill>
              <a:ln w="19050">
                <a:solidFill>
                  <a:schemeClr val="lt1"/>
                </a:solidFill>
              </a:ln>
              <a:effectLst/>
            </c:spPr>
            <c:extLst>
              <c:ext xmlns:c16="http://schemas.microsoft.com/office/drawing/2014/chart" uri="{C3380CC4-5D6E-409C-BE32-E72D297353CC}">
                <c16:uniqueId val="{0000000A-827A-40B3-987A-19BF70C1547B}"/>
              </c:ext>
            </c:extLst>
          </c:dPt>
          <c:cat>
            <c:strRef>
              <c:f>Grades!$M$2:$M$13</c:f>
              <c:strCache>
                <c:ptCount val="12"/>
                <c:pt idx="0">
                  <c:v>A+</c:v>
                </c:pt>
                <c:pt idx="1">
                  <c:v>A</c:v>
                </c:pt>
                <c:pt idx="2">
                  <c:v>A-</c:v>
                </c:pt>
                <c:pt idx="3">
                  <c:v>B+</c:v>
                </c:pt>
                <c:pt idx="4">
                  <c:v>B</c:v>
                </c:pt>
                <c:pt idx="5">
                  <c:v>B-</c:v>
                </c:pt>
                <c:pt idx="6">
                  <c:v>C+</c:v>
                </c:pt>
                <c:pt idx="7">
                  <c:v>C</c:v>
                </c:pt>
                <c:pt idx="8">
                  <c:v>C-</c:v>
                </c:pt>
                <c:pt idx="9">
                  <c:v>D+</c:v>
                </c:pt>
                <c:pt idx="10">
                  <c:v>D</c:v>
                </c:pt>
                <c:pt idx="11">
                  <c:v>F</c:v>
                </c:pt>
              </c:strCache>
            </c:strRef>
          </c:cat>
          <c:val>
            <c:numRef>
              <c:f>Grades!$N$2:$N$13</c:f>
              <c:numCache>
                <c:formatCode>General</c:formatCode>
                <c:ptCount val="12"/>
                <c:pt idx="0">
                  <c:v>0</c:v>
                </c:pt>
                <c:pt idx="1">
                  <c:v>0</c:v>
                </c:pt>
                <c:pt idx="2">
                  <c:v>0</c:v>
                </c:pt>
                <c:pt idx="3">
                  <c:v>1</c:v>
                </c:pt>
                <c:pt idx="4">
                  <c:v>2</c:v>
                </c:pt>
                <c:pt idx="5">
                  <c:v>2</c:v>
                </c:pt>
                <c:pt idx="6">
                  <c:v>8</c:v>
                </c:pt>
                <c:pt idx="7">
                  <c:v>1</c:v>
                </c:pt>
                <c:pt idx="8">
                  <c:v>1</c:v>
                </c:pt>
                <c:pt idx="9">
                  <c:v>1</c:v>
                </c:pt>
                <c:pt idx="10">
                  <c:v>0</c:v>
                </c:pt>
                <c:pt idx="11">
                  <c:v>0</c:v>
                </c:pt>
              </c:numCache>
            </c:numRef>
          </c:val>
          <c:extLst>
            <c:ext xmlns:c16="http://schemas.microsoft.com/office/drawing/2014/chart" uri="{C3380CC4-5D6E-409C-BE32-E72D297353CC}">
              <c16:uniqueId val="{00000000-827A-40B3-987A-19BF70C1547B}"/>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26">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dk1">
            <a:lumMod val="75000"/>
            <a:lumOff val="25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dk1">
            <a:lumMod val="75000"/>
            <a:lumOff val="25000"/>
          </a:schemeClr>
        </a:solidFill>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6.xml><?xml version="1.0" encoding="utf-8"?>
<cs:chartStyle xmlns:cs="http://schemas.microsoft.com/office/drawing/2012/chartStyle" xmlns:a="http://schemas.openxmlformats.org/drawingml/2006/main" id="326">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dk1">
            <a:lumMod val="75000"/>
            <a:lumOff val="25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dk1">
            <a:lumMod val="75000"/>
            <a:lumOff val="25000"/>
          </a:schemeClr>
        </a:solidFill>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hyperlink" Target="#Grades!A1"/><Relationship Id="rId3" Type="http://schemas.openxmlformats.org/officeDocument/2006/relationships/hyperlink" Target="#Students!A1"/><Relationship Id="rId7" Type="http://schemas.openxmlformats.org/officeDocument/2006/relationships/hyperlink" Target="#Tests!A1"/><Relationship Id="rId2" Type="http://schemas.openxmlformats.org/officeDocument/2006/relationships/hyperlink" Target="http://umaprofessoramaluquinha.com.br/education-concept/" TargetMode="External"/><Relationship Id="rId1" Type="http://schemas.openxmlformats.org/officeDocument/2006/relationships/image" Target="../media/image1.jpg"/><Relationship Id="rId6" Type="http://schemas.openxmlformats.org/officeDocument/2006/relationships/hyperlink" Target="#Assignments!A1"/><Relationship Id="rId5" Type="http://schemas.openxmlformats.org/officeDocument/2006/relationships/hyperlink" Target="#Attendance!A1"/><Relationship Id="rId4" Type="http://schemas.openxmlformats.org/officeDocument/2006/relationships/hyperlink" Target="#Overview!A1"/></Relationships>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0</xdr:colOff>
      <xdr:row>27</xdr:row>
      <xdr:rowOff>79375</xdr:rowOff>
    </xdr:to>
    <xdr:pic>
      <xdr:nvPicPr>
        <xdr:cNvPr id="3" name="Picture 2">
          <a:extLst>
            <a:ext uri="{FF2B5EF4-FFF2-40B4-BE49-F238E27FC236}">
              <a16:creationId xmlns:a16="http://schemas.microsoft.com/office/drawing/2014/main" id="{BF0C6D67-BEB8-438A-B428-0F7B8B4CEEA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837473B0-CC2E-450A-ABE3-18F120FF3D39}">
              <a1611:picAttrSrcUrl xmlns:a1611="http://schemas.microsoft.com/office/drawing/2016/11/main" r:id="rId2"/>
            </a:ext>
          </a:extLst>
        </a:blip>
        <a:stretch>
          <a:fillRect/>
        </a:stretch>
      </xdr:blipFill>
      <xdr:spPr>
        <a:xfrm>
          <a:off x="0" y="0"/>
          <a:ext cx="7772400" cy="4965700"/>
        </a:xfrm>
        <a:prstGeom prst="rect">
          <a:avLst/>
        </a:prstGeom>
      </xdr:spPr>
    </xdr:pic>
    <xdr:clientData/>
  </xdr:twoCellAnchor>
  <xdr:twoCellAnchor>
    <xdr:from>
      <xdr:col>4</xdr:col>
      <xdr:colOff>561975</xdr:colOff>
      <xdr:row>0</xdr:row>
      <xdr:rowOff>104773</xdr:rowOff>
    </xdr:from>
    <xdr:to>
      <xdr:col>11</xdr:col>
      <xdr:colOff>542925</xdr:colOff>
      <xdr:row>10</xdr:row>
      <xdr:rowOff>76198</xdr:rowOff>
    </xdr:to>
    <xdr:sp macro="" textlink="">
      <xdr:nvSpPr>
        <xdr:cNvPr id="5" name="TextBox 4">
          <a:extLst>
            <a:ext uri="{FF2B5EF4-FFF2-40B4-BE49-F238E27FC236}">
              <a16:creationId xmlns:a16="http://schemas.microsoft.com/office/drawing/2014/main" id="{9646D379-26CE-4ECD-B2C2-EF0DFD8AF88B}"/>
            </a:ext>
          </a:extLst>
        </xdr:cNvPr>
        <xdr:cNvSpPr txBox="1"/>
      </xdr:nvSpPr>
      <xdr:spPr>
        <a:xfrm>
          <a:off x="3152775" y="104773"/>
          <a:ext cx="4514850" cy="1781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3200">
              <a:ln>
                <a:noFill/>
              </a:ln>
              <a:solidFill>
                <a:schemeClr val="bg1"/>
              </a:solidFill>
              <a:latin typeface="Kristen ITC" panose="03050502040202030202" pitchFamily="66" charset="0"/>
            </a:rPr>
            <a:t>Rachel</a:t>
          </a:r>
          <a:r>
            <a:rPr lang="en-US" sz="3200" baseline="0">
              <a:ln>
                <a:noFill/>
              </a:ln>
              <a:solidFill>
                <a:schemeClr val="bg1"/>
              </a:solidFill>
              <a:latin typeface="Kristen ITC" panose="03050502040202030202" pitchFamily="66" charset="0"/>
            </a:rPr>
            <a:t> Brisman</a:t>
          </a:r>
        </a:p>
        <a:p>
          <a:pPr algn="ctr"/>
          <a:endParaRPr lang="en-US" sz="700" baseline="0">
            <a:ln>
              <a:noFill/>
            </a:ln>
            <a:solidFill>
              <a:schemeClr val="bg1"/>
            </a:solidFill>
            <a:latin typeface="Kristen ITC" panose="03050502040202030202" pitchFamily="66" charset="0"/>
          </a:endParaRPr>
        </a:p>
        <a:p>
          <a:pPr algn="ctr"/>
          <a:r>
            <a:rPr lang="en-US" sz="2400" baseline="0">
              <a:ln>
                <a:noFill/>
              </a:ln>
              <a:solidFill>
                <a:schemeClr val="bg1"/>
              </a:solidFill>
              <a:latin typeface="Kristen ITC" panose="03050502040202030202" pitchFamily="66" charset="0"/>
            </a:rPr>
            <a:t>Fall 2020</a:t>
          </a:r>
        </a:p>
        <a:p>
          <a:pPr algn="ctr"/>
          <a:r>
            <a:rPr lang="en-US" sz="2400" baseline="0">
              <a:ln>
                <a:noFill/>
              </a:ln>
              <a:solidFill>
                <a:schemeClr val="bg1"/>
              </a:solidFill>
              <a:latin typeface="Kristen ITC" panose="03050502040202030202" pitchFamily="66" charset="0"/>
            </a:rPr>
            <a:t>Excel Term Project</a:t>
          </a:r>
          <a:endParaRPr lang="en-US" sz="2400">
            <a:ln>
              <a:noFill/>
            </a:ln>
            <a:solidFill>
              <a:schemeClr val="bg1"/>
            </a:solidFill>
            <a:latin typeface="Kristen ITC" panose="03050502040202030202" pitchFamily="66" charset="0"/>
          </a:endParaRPr>
        </a:p>
      </xdr:txBody>
    </xdr:sp>
    <xdr:clientData/>
  </xdr:twoCellAnchor>
  <xdr:twoCellAnchor>
    <xdr:from>
      <xdr:col>9</xdr:col>
      <xdr:colOff>174625</xdr:colOff>
      <xdr:row>11</xdr:row>
      <xdr:rowOff>42872</xdr:rowOff>
    </xdr:from>
    <xdr:to>
      <xdr:col>10</xdr:col>
      <xdr:colOff>565150</xdr:colOff>
      <xdr:row>13</xdr:row>
      <xdr:rowOff>9525</xdr:rowOff>
    </xdr:to>
    <xdr:sp macro="" textlink="">
      <xdr:nvSpPr>
        <xdr:cNvPr id="6" name="TextBox 5">
          <a:hlinkClick xmlns:r="http://schemas.openxmlformats.org/officeDocument/2006/relationships" r:id="rId3"/>
          <a:extLst>
            <a:ext uri="{FF2B5EF4-FFF2-40B4-BE49-F238E27FC236}">
              <a16:creationId xmlns:a16="http://schemas.microsoft.com/office/drawing/2014/main" id="{6D30F42F-1879-4795-AE17-5D56ABB509DE}"/>
            </a:ext>
          </a:extLst>
        </xdr:cNvPr>
        <xdr:cNvSpPr txBox="1"/>
      </xdr:nvSpPr>
      <xdr:spPr>
        <a:xfrm>
          <a:off x="5661025" y="2068522"/>
          <a:ext cx="1000125" cy="3349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US" sz="1400">
              <a:ln>
                <a:noFill/>
              </a:ln>
              <a:solidFill>
                <a:schemeClr val="bg1"/>
              </a:solidFill>
              <a:latin typeface="Kristen ITC" panose="03050502040202030202" pitchFamily="66" charset="0"/>
              <a:ea typeface="+mn-ea"/>
              <a:cs typeface="+mn-cs"/>
            </a:rPr>
            <a:t>Students</a:t>
          </a:r>
        </a:p>
      </xdr:txBody>
    </xdr:sp>
    <xdr:clientData/>
  </xdr:twoCellAnchor>
  <xdr:twoCellAnchor>
    <xdr:from>
      <xdr:col>6</xdr:col>
      <xdr:colOff>146050</xdr:colOff>
      <xdr:row>9</xdr:row>
      <xdr:rowOff>150800</xdr:rowOff>
    </xdr:from>
    <xdr:to>
      <xdr:col>7</xdr:col>
      <xdr:colOff>536575</xdr:colOff>
      <xdr:row>11</xdr:row>
      <xdr:rowOff>98425</xdr:rowOff>
    </xdr:to>
    <xdr:sp macro="" textlink="">
      <xdr:nvSpPr>
        <xdr:cNvPr id="8" name="TextBox 7">
          <a:hlinkClick xmlns:r="http://schemas.openxmlformats.org/officeDocument/2006/relationships" r:id="rId4"/>
          <a:extLst>
            <a:ext uri="{FF2B5EF4-FFF2-40B4-BE49-F238E27FC236}">
              <a16:creationId xmlns:a16="http://schemas.microsoft.com/office/drawing/2014/main" id="{32975D93-FE86-4C1D-BC6F-80A4432DA329}"/>
            </a:ext>
          </a:extLst>
        </xdr:cNvPr>
        <xdr:cNvSpPr txBox="1"/>
      </xdr:nvSpPr>
      <xdr:spPr>
        <a:xfrm>
          <a:off x="3803650" y="1808150"/>
          <a:ext cx="1000125" cy="315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US" sz="1400">
              <a:ln>
                <a:noFill/>
              </a:ln>
              <a:solidFill>
                <a:schemeClr val="bg1"/>
              </a:solidFill>
              <a:latin typeface="Kristen ITC" panose="03050502040202030202" pitchFamily="66" charset="0"/>
              <a:ea typeface="+mn-ea"/>
              <a:cs typeface="+mn-cs"/>
            </a:rPr>
            <a:t>Overview</a:t>
          </a:r>
        </a:p>
      </xdr:txBody>
    </xdr:sp>
    <xdr:clientData/>
  </xdr:twoCellAnchor>
  <xdr:twoCellAnchor>
    <xdr:from>
      <xdr:col>7</xdr:col>
      <xdr:colOff>57151</xdr:colOff>
      <xdr:row>13</xdr:row>
      <xdr:rowOff>38101</xdr:rowOff>
    </xdr:from>
    <xdr:to>
      <xdr:col>9</xdr:col>
      <xdr:colOff>300039</xdr:colOff>
      <xdr:row>14</xdr:row>
      <xdr:rowOff>157164</xdr:rowOff>
    </xdr:to>
    <xdr:sp macro="" textlink="">
      <xdr:nvSpPr>
        <xdr:cNvPr id="9" name="TextBox 8">
          <a:hlinkClick xmlns:r="http://schemas.openxmlformats.org/officeDocument/2006/relationships" r:id="rId5"/>
          <a:extLst>
            <a:ext uri="{FF2B5EF4-FFF2-40B4-BE49-F238E27FC236}">
              <a16:creationId xmlns:a16="http://schemas.microsoft.com/office/drawing/2014/main" id="{152EAD2A-32DE-4CB9-ACDD-1BCBA9331F2E}"/>
            </a:ext>
          </a:extLst>
        </xdr:cNvPr>
        <xdr:cNvSpPr txBox="1"/>
      </xdr:nvSpPr>
      <xdr:spPr>
        <a:xfrm>
          <a:off x="4591051" y="2390776"/>
          <a:ext cx="1538288" cy="3000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US" sz="1400">
              <a:ln>
                <a:noFill/>
              </a:ln>
              <a:solidFill>
                <a:schemeClr val="bg1"/>
              </a:solidFill>
              <a:latin typeface="Kristen ITC" panose="03050502040202030202" pitchFamily="66" charset="0"/>
              <a:ea typeface="+mn-ea"/>
              <a:cs typeface="+mn-cs"/>
            </a:rPr>
            <a:t>Attendance</a:t>
          </a:r>
        </a:p>
      </xdr:txBody>
    </xdr:sp>
    <xdr:clientData/>
  </xdr:twoCellAnchor>
  <xdr:twoCellAnchor>
    <xdr:from>
      <xdr:col>5</xdr:col>
      <xdr:colOff>103187</xdr:colOff>
      <xdr:row>16</xdr:row>
      <xdr:rowOff>111126</xdr:rowOff>
    </xdr:from>
    <xdr:to>
      <xdr:col>7</xdr:col>
      <xdr:colOff>346075</xdr:colOff>
      <xdr:row>18</xdr:row>
      <xdr:rowOff>73026</xdr:rowOff>
    </xdr:to>
    <xdr:sp macro="" textlink="">
      <xdr:nvSpPr>
        <xdr:cNvPr id="10" name="TextBox 9">
          <a:hlinkClick xmlns:r="http://schemas.openxmlformats.org/officeDocument/2006/relationships" r:id="rId6"/>
          <a:extLst>
            <a:ext uri="{FF2B5EF4-FFF2-40B4-BE49-F238E27FC236}">
              <a16:creationId xmlns:a16="http://schemas.microsoft.com/office/drawing/2014/main" id="{67F25810-6D23-4529-829E-42ACCAB70665}"/>
            </a:ext>
          </a:extLst>
        </xdr:cNvPr>
        <xdr:cNvSpPr txBox="1"/>
      </xdr:nvSpPr>
      <xdr:spPr>
        <a:xfrm>
          <a:off x="3151187" y="3057526"/>
          <a:ext cx="1462088" cy="330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US" sz="1400">
              <a:ln>
                <a:noFill/>
              </a:ln>
              <a:solidFill>
                <a:schemeClr val="bg1"/>
              </a:solidFill>
              <a:latin typeface="Kristen ITC" panose="03050502040202030202" pitchFamily="66" charset="0"/>
              <a:ea typeface="+mn-ea"/>
              <a:cs typeface="+mn-cs"/>
            </a:rPr>
            <a:t>Assignments</a:t>
          </a:r>
        </a:p>
      </xdr:txBody>
    </xdr:sp>
    <xdr:clientData/>
  </xdr:twoCellAnchor>
  <xdr:twoCellAnchor>
    <xdr:from>
      <xdr:col>8</xdr:col>
      <xdr:colOff>557212</xdr:colOff>
      <xdr:row>18</xdr:row>
      <xdr:rowOff>119063</xdr:rowOff>
    </xdr:from>
    <xdr:to>
      <xdr:col>11</xdr:col>
      <xdr:colOff>190500</xdr:colOff>
      <xdr:row>20</xdr:row>
      <xdr:rowOff>57151</xdr:rowOff>
    </xdr:to>
    <xdr:sp macro="" textlink="">
      <xdr:nvSpPr>
        <xdr:cNvPr id="12" name="TextBox 11">
          <a:hlinkClick xmlns:r="http://schemas.openxmlformats.org/officeDocument/2006/relationships" r:id="rId7"/>
          <a:extLst>
            <a:ext uri="{FF2B5EF4-FFF2-40B4-BE49-F238E27FC236}">
              <a16:creationId xmlns:a16="http://schemas.microsoft.com/office/drawing/2014/main" id="{A7685F28-2754-4631-BAD6-BCB3BEFC9EB5}"/>
            </a:ext>
          </a:extLst>
        </xdr:cNvPr>
        <xdr:cNvSpPr txBox="1"/>
      </xdr:nvSpPr>
      <xdr:spPr>
        <a:xfrm>
          <a:off x="5434012" y="3433763"/>
          <a:ext cx="1462088" cy="306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US" sz="1400">
              <a:ln>
                <a:noFill/>
              </a:ln>
              <a:solidFill>
                <a:schemeClr val="bg1"/>
              </a:solidFill>
              <a:latin typeface="Kristen ITC" panose="03050502040202030202" pitchFamily="66" charset="0"/>
              <a:ea typeface="+mn-ea"/>
              <a:cs typeface="+mn-cs"/>
            </a:rPr>
            <a:t>Tests</a:t>
          </a:r>
        </a:p>
      </xdr:txBody>
    </xdr:sp>
    <xdr:clientData/>
  </xdr:twoCellAnchor>
  <xdr:twoCellAnchor>
    <xdr:from>
      <xdr:col>6</xdr:col>
      <xdr:colOff>422276</xdr:colOff>
      <xdr:row>20</xdr:row>
      <xdr:rowOff>85726</xdr:rowOff>
    </xdr:from>
    <xdr:to>
      <xdr:col>9</xdr:col>
      <xdr:colOff>55564</xdr:colOff>
      <xdr:row>22</xdr:row>
      <xdr:rowOff>20639</xdr:rowOff>
    </xdr:to>
    <xdr:sp macro="" textlink="">
      <xdr:nvSpPr>
        <xdr:cNvPr id="13" name="TextBox 12">
          <a:hlinkClick xmlns:r="http://schemas.openxmlformats.org/officeDocument/2006/relationships" r:id="rId8"/>
          <a:extLst>
            <a:ext uri="{FF2B5EF4-FFF2-40B4-BE49-F238E27FC236}">
              <a16:creationId xmlns:a16="http://schemas.microsoft.com/office/drawing/2014/main" id="{67C2A2DB-2B2E-4E71-B6A8-205A9BD84A64}"/>
            </a:ext>
          </a:extLst>
        </xdr:cNvPr>
        <xdr:cNvSpPr txBox="1"/>
      </xdr:nvSpPr>
      <xdr:spPr>
        <a:xfrm>
          <a:off x="4079876" y="3768726"/>
          <a:ext cx="1462088" cy="3032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US" sz="1400">
              <a:ln>
                <a:noFill/>
              </a:ln>
              <a:solidFill>
                <a:schemeClr val="bg1"/>
              </a:solidFill>
              <a:latin typeface="Kristen ITC" panose="03050502040202030202" pitchFamily="66" charset="0"/>
              <a:ea typeface="+mn-ea"/>
              <a:cs typeface="+mn-cs"/>
            </a:rPr>
            <a:t>Grades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50800</xdr:colOff>
      <xdr:row>0</xdr:row>
      <xdr:rowOff>38100</xdr:rowOff>
    </xdr:from>
    <xdr:to>
      <xdr:col>5</xdr:col>
      <xdr:colOff>419100</xdr:colOff>
      <xdr:row>4</xdr:row>
      <xdr:rowOff>127000</xdr:rowOff>
    </xdr:to>
    <xdr:sp macro="" textlink="">
      <xdr:nvSpPr>
        <xdr:cNvPr id="2" name="TextBox 1">
          <a:extLst>
            <a:ext uri="{FF2B5EF4-FFF2-40B4-BE49-F238E27FC236}">
              <a16:creationId xmlns:a16="http://schemas.microsoft.com/office/drawing/2014/main" id="{71068FCB-7D39-45E8-999F-5BF460ED448F}"/>
            </a:ext>
          </a:extLst>
        </xdr:cNvPr>
        <xdr:cNvSpPr txBox="1"/>
      </xdr:nvSpPr>
      <xdr:spPr>
        <a:xfrm>
          <a:off x="50800" y="38100"/>
          <a:ext cx="6064250" cy="825500"/>
        </a:xfrm>
        <a:prstGeom prst="rect">
          <a:avLst/>
        </a:prstGeom>
        <a:solidFill>
          <a:schemeClr val="bg1">
            <a:lumMod val="5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solidFill>
                <a:schemeClr val="accent1">
                  <a:lumMod val="20000"/>
                  <a:lumOff val="80000"/>
                </a:schemeClr>
              </a:solidFill>
            </a:rPr>
            <a:t>This project</a:t>
          </a:r>
          <a:r>
            <a:rPr lang="en-US" sz="1100" b="1" baseline="0">
              <a:solidFill>
                <a:schemeClr val="accent1">
                  <a:lumMod val="20000"/>
                  <a:lumOff val="80000"/>
                </a:schemeClr>
              </a:solidFill>
            </a:rPr>
            <a:t> is for a teacher to determine the grades for each student.Thisworkbook considers the attendance, homework assignments, and test grades to determine whether a student passes or fails the course, and what their grade and GPA is. This page has a class overview. There are values in each page that can be replaced.</a:t>
          </a:r>
          <a:endParaRPr lang="en-US" sz="1100" b="1">
            <a:solidFill>
              <a:schemeClr val="accent1">
                <a:lumMod val="40000"/>
                <a:lumOff val="60000"/>
              </a:schemeClr>
            </a:solidFill>
          </a:endParaRPr>
        </a:p>
      </xdr:txBody>
    </xdr:sp>
    <xdr:clientData/>
  </xdr:twoCellAnchor>
  <xdr:twoCellAnchor editAs="oneCell">
    <xdr:from>
      <xdr:col>3</xdr:col>
      <xdr:colOff>50800</xdr:colOff>
      <xdr:row>5</xdr:row>
      <xdr:rowOff>44451</xdr:rowOff>
    </xdr:from>
    <xdr:to>
      <xdr:col>4</xdr:col>
      <xdr:colOff>692150</xdr:colOff>
      <xdr:row>13</xdr:row>
      <xdr:rowOff>88900</xdr:rowOff>
    </xdr:to>
    <mc:AlternateContent xmlns:mc="http://schemas.openxmlformats.org/markup-compatibility/2006">
      <mc:Choice xmlns:a14="http://schemas.microsoft.com/office/drawing/2010/main" Requires="a14">
        <xdr:graphicFrame macro="">
          <xdr:nvGraphicFramePr>
            <xdr:cNvPr id="4" name="GPA">
              <a:extLst>
                <a:ext uri="{FF2B5EF4-FFF2-40B4-BE49-F238E27FC236}">
                  <a16:creationId xmlns:a16="http://schemas.microsoft.com/office/drawing/2014/main" id="{51A066A3-7ED9-40B7-90BA-C42A6A21909A}"/>
                </a:ext>
              </a:extLst>
            </xdr:cNvPr>
            <xdr:cNvGraphicFramePr/>
          </xdr:nvGraphicFramePr>
          <xdr:xfrm>
            <a:off x="0" y="0"/>
            <a:ext cx="0" cy="0"/>
          </xdr:xfrm>
          <a:graphic>
            <a:graphicData uri="http://schemas.microsoft.com/office/drawing/2010/slicer">
              <sle:slicer xmlns:sle="http://schemas.microsoft.com/office/drawing/2010/slicer" name="GPA"/>
            </a:graphicData>
          </a:graphic>
        </xdr:graphicFrame>
      </mc:Choice>
      <mc:Fallback>
        <xdr:sp macro="" textlink="">
          <xdr:nvSpPr>
            <xdr:cNvPr id="0" name=""/>
            <xdr:cNvSpPr>
              <a:spLocks noTextEdit="1"/>
            </xdr:cNvSpPr>
          </xdr:nvSpPr>
          <xdr:spPr>
            <a:xfrm>
              <a:off x="2511425" y="970493"/>
              <a:ext cx="1831975" cy="152611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57150</xdr:colOff>
      <xdr:row>13</xdr:row>
      <xdr:rowOff>146050</xdr:rowOff>
    </xdr:from>
    <xdr:to>
      <xdr:col>4</xdr:col>
      <xdr:colOff>698500</xdr:colOff>
      <xdr:row>21</xdr:row>
      <xdr:rowOff>63500</xdr:rowOff>
    </xdr:to>
    <mc:AlternateContent xmlns:mc="http://schemas.openxmlformats.org/markup-compatibility/2006">
      <mc:Choice xmlns:a14="http://schemas.microsoft.com/office/drawing/2010/main" Requires="a14">
        <xdr:graphicFrame macro="">
          <xdr:nvGraphicFramePr>
            <xdr:cNvPr id="5" name="Letter Grade">
              <a:extLst>
                <a:ext uri="{FF2B5EF4-FFF2-40B4-BE49-F238E27FC236}">
                  <a16:creationId xmlns:a16="http://schemas.microsoft.com/office/drawing/2014/main" id="{8EC2F8FE-FB10-4E13-9DCA-B5F71C60D9BC}"/>
                </a:ext>
              </a:extLst>
            </xdr:cNvPr>
            <xdr:cNvGraphicFramePr/>
          </xdr:nvGraphicFramePr>
          <xdr:xfrm>
            <a:off x="0" y="0"/>
            <a:ext cx="0" cy="0"/>
          </xdr:xfrm>
          <a:graphic>
            <a:graphicData uri="http://schemas.microsoft.com/office/drawing/2010/slicer">
              <sle:slicer xmlns:sle="http://schemas.microsoft.com/office/drawing/2010/slicer" name="Letter Grade"/>
            </a:graphicData>
          </a:graphic>
        </xdr:graphicFrame>
      </mc:Choice>
      <mc:Fallback>
        <xdr:sp macro="" textlink="">
          <xdr:nvSpPr>
            <xdr:cNvPr id="0" name=""/>
            <xdr:cNvSpPr>
              <a:spLocks noTextEdit="1"/>
            </xdr:cNvSpPr>
          </xdr:nvSpPr>
          <xdr:spPr>
            <a:xfrm>
              <a:off x="2517775" y="2553758"/>
              <a:ext cx="1831975" cy="139911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1200855</xdr:colOff>
      <xdr:row>13</xdr:row>
      <xdr:rowOff>707</xdr:rowOff>
    </xdr:from>
    <xdr:to>
      <xdr:col>7</xdr:col>
      <xdr:colOff>10230</xdr:colOff>
      <xdr:row>25</xdr:row>
      <xdr:rowOff>144640</xdr:rowOff>
    </xdr:to>
    <xdr:graphicFrame macro="">
      <xdr:nvGraphicFramePr>
        <xdr:cNvPr id="6" name="Chart 5">
          <a:extLst>
            <a:ext uri="{FF2B5EF4-FFF2-40B4-BE49-F238E27FC236}">
              <a16:creationId xmlns:a16="http://schemas.microsoft.com/office/drawing/2014/main" id="{9DE10DEE-88AF-4A9E-ACC9-BB8DCD0483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518584</xdr:colOff>
      <xdr:row>0</xdr:row>
      <xdr:rowOff>0</xdr:rowOff>
    </xdr:from>
    <xdr:to>
      <xdr:col>7</xdr:col>
      <xdr:colOff>643821</xdr:colOff>
      <xdr:row>10</xdr:row>
      <xdr:rowOff>132292</xdr:rowOff>
    </xdr:to>
    <xdr:graphicFrame macro="">
      <xdr:nvGraphicFramePr>
        <xdr:cNvPr id="8" name="Chart 7">
          <a:extLst>
            <a:ext uri="{FF2B5EF4-FFF2-40B4-BE49-F238E27FC236}">
              <a16:creationId xmlns:a16="http://schemas.microsoft.com/office/drawing/2014/main" id="{4E8117F2-CED6-4274-A153-32C209998ED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254000</xdr:colOff>
      <xdr:row>8</xdr:row>
      <xdr:rowOff>139700</xdr:rowOff>
    </xdr:from>
    <xdr:to>
      <xdr:col>8</xdr:col>
      <xdr:colOff>311150</xdr:colOff>
      <xdr:row>13</xdr:row>
      <xdr:rowOff>146050</xdr:rowOff>
    </xdr:to>
    <xdr:sp macro="" textlink="">
      <xdr:nvSpPr>
        <xdr:cNvPr id="2" name="TextBox 1">
          <a:extLst>
            <a:ext uri="{FF2B5EF4-FFF2-40B4-BE49-F238E27FC236}">
              <a16:creationId xmlns:a16="http://schemas.microsoft.com/office/drawing/2014/main" id="{9135149B-DF0B-4BDC-B15B-D3D637CCE590}"/>
            </a:ext>
          </a:extLst>
        </xdr:cNvPr>
        <xdr:cNvSpPr txBox="1"/>
      </xdr:nvSpPr>
      <xdr:spPr>
        <a:xfrm>
          <a:off x="6565900" y="1612900"/>
          <a:ext cx="1746250" cy="927100"/>
        </a:xfrm>
        <a:prstGeom prst="rect">
          <a:avLst/>
        </a:prstGeom>
        <a:solidFill>
          <a:schemeClr val="bg1">
            <a:lumMod val="5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solidFill>
                <a:schemeClr val="accent1">
                  <a:lumMod val="20000"/>
                  <a:lumOff val="80000"/>
                </a:schemeClr>
              </a:solidFill>
            </a:rPr>
            <a:t>A Student ID that starts</a:t>
          </a:r>
          <a:r>
            <a:rPr lang="en-US" sz="1100" b="1" baseline="0">
              <a:solidFill>
                <a:schemeClr val="accent1">
                  <a:lumMod val="20000"/>
                  <a:lumOff val="80000"/>
                </a:schemeClr>
              </a:solidFill>
            </a:rPr>
            <a:t> with 2 indicates an honors student (found using advanced filter)</a:t>
          </a:r>
          <a:endParaRPr lang="en-US" sz="1100" b="1">
            <a:solidFill>
              <a:schemeClr val="accent1">
                <a:lumMod val="40000"/>
                <a:lumOff val="60000"/>
              </a:schemeClr>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12</xdr:col>
      <xdr:colOff>46336</xdr:colOff>
      <xdr:row>2</xdr:row>
      <xdr:rowOff>3174</xdr:rowOff>
    </xdr:from>
    <xdr:to>
      <xdr:col>16</xdr:col>
      <xdr:colOff>176511</xdr:colOff>
      <xdr:row>16</xdr:row>
      <xdr:rowOff>168274</xdr:rowOff>
    </xdr:to>
    <xdr:graphicFrame macro="">
      <xdr:nvGraphicFramePr>
        <xdr:cNvPr id="4" name="Chart 3">
          <a:extLst>
            <a:ext uri="{FF2B5EF4-FFF2-40B4-BE49-F238E27FC236}">
              <a16:creationId xmlns:a16="http://schemas.microsoft.com/office/drawing/2014/main" id="{5508797B-D9ED-47A1-BF82-1D07970B70A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8</xdr:col>
      <xdr:colOff>165100</xdr:colOff>
      <xdr:row>0</xdr:row>
      <xdr:rowOff>114300</xdr:rowOff>
    </xdr:from>
    <xdr:to>
      <xdr:col>10</xdr:col>
      <xdr:colOff>495300</xdr:colOff>
      <xdr:row>4</xdr:row>
      <xdr:rowOff>25400</xdr:rowOff>
    </xdr:to>
    <xdr:sp macro="" textlink="">
      <xdr:nvSpPr>
        <xdr:cNvPr id="2" name="TextBox 1">
          <a:extLst>
            <a:ext uri="{FF2B5EF4-FFF2-40B4-BE49-F238E27FC236}">
              <a16:creationId xmlns:a16="http://schemas.microsoft.com/office/drawing/2014/main" id="{DD5C0DB7-A34C-4D98-8100-F8021131614E}"/>
            </a:ext>
          </a:extLst>
        </xdr:cNvPr>
        <xdr:cNvSpPr txBox="1"/>
      </xdr:nvSpPr>
      <xdr:spPr>
        <a:xfrm>
          <a:off x="6375400" y="114300"/>
          <a:ext cx="2286000" cy="647700"/>
        </a:xfrm>
        <a:prstGeom prst="rect">
          <a:avLst/>
        </a:prstGeom>
        <a:solidFill>
          <a:schemeClr val="bg1">
            <a:lumMod val="5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solidFill>
                <a:schemeClr val="accent1">
                  <a:lumMod val="20000"/>
                  <a:lumOff val="80000"/>
                </a:schemeClr>
              </a:solidFill>
            </a:rPr>
            <a:t>The Term Project is 40% of the Assignment Grade, and the Homeworks are 20% Each</a:t>
          </a:r>
        </a:p>
        <a:p>
          <a:pPr algn="ctr"/>
          <a:endParaRPr lang="en-US" sz="1100" b="1">
            <a:solidFill>
              <a:schemeClr val="accent1">
                <a:lumMod val="40000"/>
                <a:lumOff val="60000"/>
              </a:schemeClr>
            </a:solidFill>
          </a:endParaRPr>
        </a:p>
      </xdr:txBody>
    </xdr:sp>
    <xdr:clientData/>
  </xdr:twoCellAnchor>
  <xdr:twoCellAnchor>
    <xdr:from>
      <xdr:col>7</xdr:col>
      <xdr:colOff>24274</xdr:colOff>
      <xdr:row>10</xdr:row>
      <xdr:rowOff>34795</xdr:rowOff>
    </xdr:from>
    <xdr:to>
      <xdr:col>13</xdr:col>
      <xdr:colOff>322355</xdr:colOff>
      <xdr:row>28</xdr:row>
      <xdr:rowOff>156575</xdr:rowOff>
    </xdr:to>
    <xdr:graphicFrame macro="">
      <xdr:nvGraphicFramePr>
        <xdr:cNvPr id="3" name="Chart 2">
          <a:extLst>
            <a:ext uri="{FF2B5EF4-FFF2-40B4-BE49-F238E27FC236}">
              <a16:creationId xmlns:a16="http://schemas.microsoft.com/office/drawing/2014/main" id="{2AB9D0DD-144D-4421-B647-D6B63A403BE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99672</xdr:colOff>
      <xdr:row>2</xdr:row>
      <xdr:rowOff>185581</xdr:rowOff>
    </xdr:from>
    <xdr:to>
      <xdr:col>6</xdr:col>
      <xdr:colOff>535392</xdr:colOff>
      <xdr:row>10</xdr:row>
      <xdr:rowOff>149412</xdr:rowOff>
    </xdr:to>
    <xdr:sp macro="" textlink="">
      <xdr:nvSpPr>
        <xdr:cNvPr id="2" name="TextBox 1">
          <a:extLst>
            <a:ext uri="{FF2B5EF4-FFF2-40B4-BE49-F238E27FC236}">
              <a16:creationId xmlns:a16="http://schemas.microsoft.com/office/drawing/2014/main" id="{EBC2BE97-4C33-473F-8C52-6CDD77E00F1A}"/>
            </a:ext>
          </a:extLst>
        </xdr:cNvPr>
        <xdr:cNvSpPr txBox="1"/>
      </xdr:nvSpPr>
      <xdr:spPr>
        <a:xfrm>
          <a:off x="5503397" y="559110"/>
          <a:ext cx="983564" cy="1457949"/>
        </a:xfrm>
        <a:prstGeom prst="rect">
          <a:avLst/>
        </a:prstGeom>
        <a:solidFill>
          <a:schemeClr val="bg1">
            <a:lumMod val="5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solidFill>
                <a:schemeClr val="accent1">
                  <a:lumMod val="20000"/>
                  <a:lumOff val="80000"/>
                </a:schemeClr>
              </a:solidFill>
            </a:rPr>
            <a:t>For both the Midterm and the Final,</a:t>
          </a:r>
        </a:p>
        <a:p>
          <a:pPr algn="ctr"/>
          <a:r>
            <a:rPr lang="en-US" sz="1100" b="1">
              <a:solidFill>
                <a:schemeClr val="accent1">
                  <a:lumMod val="20000"/>
                  <a:lumOff val="80000"/>
                </a:schemeClr>
              </a:solidFill>
            </a:rPr>
            <a:t>the</a:t>
          </a:r>
          <a:r>
            <a:rPr lang="en-US" sz="1100" b="1" baseline="0">
              <a:solidFill>
                <a:schemeClr val="accent1">
                  <a:lumMod val="20000"/>
                  <a:lumOff val="80000"/>
                </a:schemeClr>
              </a:solidFill>
            </a:rPr>
            <a:t> multiple choice and short answer sections are worth 25% each, while the essay is 50%</a:t>
          </a:r>
          <a:endParaRPr lang="en-US" sz="1100" b="1">
            <a:solidFill>
              <a:schemeClr val="accent1">
                <a:lumMod val="20000"/>
                <a:lumOff val="80000"/>
              </a:schemeClr>
            </a:solidFill>
          </a:endParaRPr>
        </a:p>
        <a:p>
          <a:pPr algn="ctr"/>
          <a:endParaRPr lang="en-US" sz="1100" b="1">
            <a:solidFill>
              <a:schemeClr val="accent1">
                <a:lumMod val="40000"/>
                <a:lumOff val="60000"/>
              </a:schemeClr>
            </a:solidFill>
          </a:endParaRPr>
        </a:p>
      </xdr:txBody>
    </xdr:sp>
    <xdr:clientData/>
  </xdr:twoCellAnchor>
  <xdr:twoCellAnchor>
    <xdr:from>
      <xdr:col>0</xdr:col>
      <xdr:colOff>56304</xdr:colOff>
      <xdr:row>19</xdr:row>
      <xdr:rowOff>30692</xdr:rowOff>
    </xdr:from>
    <xdr:to>
      <xdr:col>6</xdr:col>
      <xdr:colOff>174723</xdr:colOff>
      <xdr:row>34</xdr:row>
      <xdr:rowOff>70852</xdr:rowOff>
    </xdr:to>
    <xdr:graphicFrame macro="">
      <xdr:nvGraphicFramePr>
        <xdr:cNvPr id="7" name="Chart 6">
          <a:extLst>
            <a:ext uri="{FF2B5EF4-FFF2-40B4-BE49-F238E27FC236}">
              <a16:creationId xmlns:a16="http://schemas.microsoft.com/office/drawing/2014/main" id="{E92C2D5A-36C5-49C9-B75F-91D3C75A369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33514</xdr:colOff>
      <xdr:row>19</xdr:row>
      <xdr:rowOff>43922</xdr:rowOff>
    </xdr:from>
    <xdr:to>
      <xdr:col>12</xdr:col>
      <xdr:colOff>160514</xdr:colOff>
      <xdr:row>34</xdr:row>
      <xdr:rowOff>70556</xdr:rowOff>
    </xdr:to>
    <xdr:graphicFrame macro="">
      <xdr:nvGraphicFramePr>
        <xdr:cNvPr id="8" name="Chart 7">
          <a:extLst>
            <a:ext uri="{FF2B5EF4-FFF2-40B4-BE49-F238E27FC236}">
              <a16:creationId xmlns:a16="http://schemas.microsoft.com/office/drawing/2014/main" id="{45FA0CC8-CA27-4F72-9944-3939B61F11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412339</xdr:colOff>
      <xdr:row>19</xdr:row>
      <xdr:rowOff>57727</xdr:rowOff>
    </xdr:from>
    <xdr:to>
      <xdr:col>7</xdr:col>
      <xdr:colOff>24742</xdr:colOff>
      <xdr:row>22</xdr:row>
      <xdr:rowOff>164935</xdr:rowOff>
    </xdr:to>
    <xdr:sp macro="" textlink="">
      <xdr:nvSpPr>
        <xdr:cNvPr id="9" name="TextBox 8">
          <a:extLst>
            <a:ext uri="{FF2B5EF4-FFF2-40B4-BE49-F238E27FC236}">
              <a16:creationId xmlns:a16="http://schemas.microsoft.com/office/drawing/2014/main" id="{89232A02-7E57-468C-B1B0-61D85EDA6C63}"/>
            </a:ext>
          </a:extLst>
        </xdr:cNvPr>
        <xdr:cNvSpPr txBox="1"/>
      </xdr:nvSpPr>
      <xdr:spPr>
        <a:xfrm>
          <a:off x="3513118" y="3504870"/>
          <a:ext cx="1575130" cy="651494"/>
        </a:xfrm>
        <a:prstGeom prst="rect">
          <a:avLst/>
        </a:prstGeom>
        <a:solidFill>
          <a:schemeClr val="bg1">
            <a:lumMod val="5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solidFill>
                <a:schemeClr val="accent1">
                  <a:lumMod val="20000"/>
                  <a:lumOff val="80000"/>
                </a:schemeClr>
              </a:solidFill>
            </a:rPr>
            <a:t>The charts</a:t>
          </a:r>
          <a:r>
            <a:rPr lang="en-US" sz="1100" b="1" baseline="0">
              <a:solidFill>
                <a:schemeClr val="accent1">
                  <a:lumMod val="20000"/>
                  <a:lumOff val="80000"/>
                </a:schemeClr>
              </a:solidFill>
            </a:rPr>
            <a:t> show each students grade relative to the class average</a:t>
          </a:r>
          <a:endParaRPr lang="en-US" sz="1100" b="1">
            <a:solidFill>
              <a:schemeClr val="accent1">
                <a:lumMod val="20000"/>
                <a:lumOff val="80000"/>
              </a:schemeClr>
            </a:solidFill>
          </a:endParaRPr>
        </a:p>
        <a:p>
          <a:pPr algn="ctr"/>
          <a:endParaRPr lang="en-US" sz="1100" b="1">
            <a:solidFill>
              <a:schemeClr val="accent1">
                <a:lumMod val="40000"/>
                <a:lumOff val="60000"/>
              </a:schemeClr>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18</xdr:row>
      <xdr:rowOff>65808</xdr:rowOff>
    </xdr:from>
    <xdr:to>
      <xdr:col>1</xdr:col>
      <xdr:colOff>519545</xdr:colOff>
      <xdr:row>23</xdr:row>
      <xdr:rowOff>7214</xdr:rowOff>
    </xdr:to>
    <xdr:sp macro="" textlink="">
      <xdr:nvSpPr>
        <xdr:cNvPr id="3" name="TextBox 2">
          <a:extLst>
            <a:ext uri="{FF2B5EF4-FFF2-40B4-BE49-F238E27FC236}">
              <a16:creationId xmlns:a16="http://schemas.microsoft.com/office/drawing/2014/main" id="{4C78E5DF-7B3E-438C-A6A9-41DD76662436}"/>
            </a:ext>
          </a:extLst>
        </xdr:cNvPr>
        <xdr:cNvSpPr txBox="1"/>
      </xdr:nvSpPr>
      <xdr:spPr>
        <a:xfrm>
          <a:off x="0" y="3442853"/>
          <a:ext cx="1739034" cy="879475"/>
        </a:xfrm>
        <a:prstGeom prst="rect">
          <a:avLst/>
        </a:prstGeom>
        <a:solidFill>
          <a:schemeClr val="bg1">
            <a:lumMod val="5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solidFill>
                <a:schemeClr val="accent1">
                  <a:lumMod val="20000"/>
                  <a:lumOff val="80000"/>
                </a:schemeClr>
              </a:solidFill>
            </a:rPr>
            <a:t>Attendance is 10%, and the Assignments, Midterm, and Final Grades</a:t>
          </a:r>
          <a:r>
            <a:rPr lang="en-US" sz="1100" b="1" baseline="0">
              <a:solidFill>
                <a:schemeClr val="accent1">
                  <a:lumMod val="20000"/>
                  <a:lumOff val="80000"/>
                </a:schemeClr>
              </a:solidFill>
            </a:rPr>
            <a:t> are 30% of the Total Grade</a:t>
          </a:r>
          <a:endParaRPr lang="en-US" sz="1100" b="1">
            <a:solidFill>
              <a:schemeClr val="accent1">
                <a:lumMod val="20000"/>
                <a:lumOff val="80000"/>
              </a:schemeClr>
            </a:solidFill>
          </a:endParaRPr>
        </a:p>
        <a:p>
          <a:pPr algn="ctr"/>
          <a:endParaRPr lang="en-US" sz="1100" b="1">
            <a:solidFill>
              <a:schemeClr val="accent1">
                <a:lumMod val="40000"/>
                <a:lumOff val="60000"/>
              </a:schemeClr>
            </a:solidFill>
          </a:endParaRPr>
        </a:p>
      </xdr:txBody>
    </xdr:sp>
    <xdr:clientData/>
  </xdr:twoCellAnchor>
  <xdr:twoCellAnchor>
    <xdr:from>
      <xdr:col>2</xdr:col>
      <xdr:colOff>44739</xdr:colOff>
      <xdr:row>17</xdr:row>
      <xdr:rowOff>132917</xdr:rowOff>
    </xdr:from>
    <xdr:to>
      <xdr:col>8</xdr:col>
      <xdr:colOff>366568</xdr:colOff>
      <xdr:row>35</xdr:row>
      <xdr:rowOff>43295</xdr:rowOff>
    </xdr:to>
    <xdr:graphicFrame macro="">
      <xdr:nvGraphicFramePr>
        <xdr:cNvPr id="2" name="Chart 1">
          <a:extLst>
            <a:ext uri="{FF2B5EF4-FFF2-40B4-BE49-F238E27FC236}">
              <a16:creationId xmlns:a16="http://schemas.microsoft.com/office/drawing/2014/main" id="{70C63E3B-CD1C-4410-9294-704E6825BB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442658</xdr:colOff>
      <xdr:row>17</xdr:row>
      <xdr:rowOff>128840</xdr:rowOff>
    </xdr:from>
    <xdr:to>
      <xdr:col>16</xdr:col>
      <xdr:colOff>118716</xdr:colOff>
      <xdr:row>35</xdr:row>
      <xdr:rowOff>18406</xdr:rowOff>
    </xdr:to>
    <xdr:graphicFrame macro="">
      <xdr:nvGraphicFramePr>
        <xdr:cNvPr id="4" name="Chart 3">
          <a:extLst>
            <a:ext uri="{FF2B5EF4-FFF2-40B4-BE49-F238E27FC236}">
              <a16:creationId xmlns:a16="http://schemas.microsoft.com/office/drawing/2014/main" id="{F6FC8E59-48F0-47AC-903F-E5EF56D657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chaeli Brisman" refreshedDate="44196.036829513891" createdVersion="6" refreshedVersion="6" minRefreshableVersion="3" recordCount="16" xr:uid="{39B38AB5-3F52-47F5-842D-573BC0CA825E}">
  <cacheSource type="worksheet">
    <worksheetSource ref="A1:H17" sheet="Grades"/>
  </cacheSource>
  <cacheFields count="8">
    <cacheField name="Full Name" numFmtId="0">
      <sharedItems count="16">
        <s v="John Adams"/>
        <s v="Joe Biden"/>
        <s v="George Bush"/>
        <s v="Andrew Jackson"/>
        <s v="Thomas Jefferson"/>
        <s v="John Kennedy"/>
        <s v="Abraham Lincoln"/>
        <s v="James Madison"/>
        <s v="Richard Nixon"/>
        <s v="Barack Obama"/>
        <s v="Ronald Reagan"/>
        <s v="Teddy Roosevelt"/>
        <s v="Harry Truman"/>
        <s v="Donald Trump"/>
        <s v="George Washington"/>
        <s v="Woodrow Wilson"/>
      </sharedItems>
    </cacheField>
    <cacheField name="Attendance" numFmtId="9">
      <sharedItems containsSemiMixedTypes="0" containsString="0" containsNumber="1" minValue="0.6" maxValue="1"/>
    </cacheField>
    <cacheField name="Assignments" numFmtId="9">
      <sharedItems containsSemiMixedTypes="0" containsString="0" containsNumber="1" minValue="0.7" maxValue="0.96"/>
    </cacheField>
    <cacheField name="Midterm" numFmtId="9">
      <sharedItems containsSemiMixedTypes="0" containsString="0" containsNumber="1" minValue="0.47" maxValue="0.92"/>
    </cacheField>
    <cacheField name="Final" numFmtId="9">
      <sharedItems containsSemiMixedTypes="0" containsString="0" containsNumber="1" minValue="0.51" maxValue="0.96"/>
    </cacheField>
    <cacheField name="Total Grade" numFmtId="9">
      <sharedItems containsSemiMixedTypes="0" containsString="0" containsNumber="1" minValue="0.56999999999999995" maxValue="0.88" count="11">
        <n v="0.79"/>
        <n v="0.81"/>
        <n v="0.86"/>
        <n v="0.83"/>
        <n v="0.56999999999999995"/>
        <n v="0.77"/>
        <n v="0.78"/>
        <n v="0.84"/>
        <n v="0.88"/>
        <n v="0.87"/>
        <n v="0.82"/>
      </sharedItems>
    </cacheField>
    <cacheField name="Letter Grade" numFmtId="0">
      <sharedItems count="5">
        <s v="C+"/>
        <s v="B-"/>
        <s v="B"/>
        <s v="F"/>
        <s v="B+"/>
      </sharedItems>
    </cacheField>
    <cacheField name="GPA" numFmtId="166">
      <sharedItems containsSemiMixedTypes="0" containsString="0" containsNumber="1" minValue="0" maxValue="3.3" count="5">
        <n v="2.2999999999999998"/>
        <n v="2.7"/>
        <n v="3"/>
        <n v="0"/>
        <n v="3.3"/>
      </sharedItems>
    </cacheField>
  </cacheFields>
  <extLst>
    <ext xmlns:x14="http://schemas.microsoft.com/office/spreadsheetml/2009/9/main" uri="{725AE2AE-9491-48be-B2B4-4EB974FC3084}">
      <x14:pivotCacheDefinition pivotCacheId="81890125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
  <r>
    <x v="0"/>
    <n v="0.8"/>
    <n v="0.87"/>
    <n v="0.79"/>
    <n v="0.71"/>
    <x v="0"/>
    <x v="0"/>
    <x v="0"/>
  </r>
  <r>
    <x v="1"/>
    <n v="0.7"/>
    <n v="0.83"/>
    <n v="0.78"/>
    <n v="0.87"/>
    <x v="1"/>
    <x v="1"/>
    <x v="1"/>
  </r>
  <r>
    <x v="2"/>
    <n v="0.9"/>
    <n v="0.84"/>
    <n v="0.9"/>
    <n v="0.67"/>
    <x v="1"/>
    <x v="1"/>
    <x v="1"/>
  </r>
  <r>
    <x v="3"/>
    <n v="0.6"/>
    <n v="0.89"/>
    <n v="0.83"/>
    <n v="0.94"/>
    <x v="2"/>
    <x v="2"/>
    <x v="2"/>
  </r>
  <r>
    <x v="4"/>
    <n v="0.8"/>
    <n v="0.82"/>
    <n v="0.86"/>
    <n v="0.81"/>
    <x v="3"/>
    <x v="2"/>
    <x v="2"/>
  </r>
  <r>
    <x v="5"/>
    <n v="0.6"/>
    <n v="0.74"/>
    <n v="0.8"/>
    <n v="0.96"/>
    <x v="1"/>
    <x v="1"/>
    <x v="1"/>
  </r>
  <r>
    <x v="6"/>
    <n v="0.7"/>
    <n v="0.7"/>
    <n v="0.47"/>
    <n v="0.51"/>
    <x v="4"/>
    <x v="3"/>
    <x v="3"/>
  </r>
  <r>
    <x v="7"/>
    <n v="1"/>
    <n v="0.83"/>
    <n v="0.56999999999999995"/>
    <n v="0.82"/>
    <x v="5"/>
    <x v="0"/>
    <x v="0"/>
  </r>
  <r>
    <x v="8"/>
    <n v="0.8"/>
    <n v="0.87"/>
    <n v="0.72"/>
    <n v="0.73"/>
    <x v="6"/>
    <x v="0"/>
    <x v="0"/>
  </r>
  <r>
    <x v="9"/>
    <n v="0.7"/>
    <n v="0.93"/>
    <n v="0.71"/>
    <n v="0.91"/>
    <x v="7"/>
    <x v="2"/>
    <x v="2"/>
  </r>
  <r>
    <x v="10"/>
    <n v="0.9"/>
    <n v="0.88"/>
    <n v="0.92"/>
    <n v="0.84"/>
    <x v="8"/>
    <x v="4"/>
    <x v="4"/>
  </r>
  <r>
    <x v="11"/>
    <n v="1"/>
    <n v="0.88"/>
    <n v="0.71"/>
    <n v="0.85"/>
    <x v="3"/>
    <x v="2"/>
    <x v="2"/>
  </r>
  <r>
    <x v="12"/>
    <n v="0.8"/>
    <n v="0.82"/>
    <n v="0.91"/>
    <n v="0.9"/>
    <x v="9"/>
    <x v="4"/>
    <x v="4"/>
  </r>
  <r>
    <x v="13"/>
    <n v="0.6"/>
    <n v="0.96"/>
    <n v="0.68"/>
    <n v="0.73"/>
    <x v="5"/>
    <x v="0"/>
    <x v="0"/>
  </r>
  <r>
    <x v="14"/>
    <n v="0.7"/>
    <n v="0.91"/>
    <n v="0.73"/>
    <n v="0.76"/>
    <x v="0"/>
    <x v="0"/>
    <x v="0"/>
  </r>
  <r>
    <x v="15"/>
    <n v="0.8"/>
    <n v="0.77"/>
    <n v="0.75"/>
    <n v="0.93"/>
    <x v="10"/>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A17F127-620F-4D4F-9143-D276918C9687}" name="PivotTable7" cacheId="1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rowHeaderCaption="Names">
  <location ref="A6:C23" firstHeaderRow="0" firstDataRow="1" firstDataCol="1"/>
  <pivotFields count="8">
    <pivotField axis="axisRow" showAll="0" sortType="ascending">
      <items count="17">
        <item sd="0" x="6"/>
        <item sd="0" x="3"/>
        <item sd="0" x="9"/>
        <item sd="0" x="13"/>
        <item sd="0" x="2"/>
        <item sd="0" x="14"/>
        <item sd="0" x="12"/>
        <item sd="0" x="7"/>
        <item sd="0" x="1"/>
        <item sd="0" x="0"/>
        <item sd="0" x="5"/>
        <item sd="0" x="8"/>
        <item sd="0" x="10"/>
        <item sd="0" x="11"/>
        <item sd="0" x="4"/>
        <item sd="0" x="15"/>
        <item t="default"/>
      </items>
    </pivotField>
    <pivotField numFmtId="9" showAll="0"/>
    <pivotField numFmtId="9" showAll="0"/>
    <pivotField numFmtId="9" showAll="0"/>
    <pivotField numFmtId="9" showAll="0"/>
    <pivotField dataField="1" numFmtId="9" showAll="0">
      <items count="12">
        <item x="4"/>
        <item x="5"/>
        <item x="6"/>
        <item x="0"/>
        <item x="1"/>
        <item x="10"/>
        <item x="3"/>
        <item x="7"/>
        <item x="2"/>
        <item x="9"/>
        <item x="8"/>
        <item t="default"/>
      </items>
    </pivotField>
    <pivotField axis="axisRow" showAll="0">
      <items count="6">
        <item x="2"/>
        <item x="1"/>
        <item x="4"/>
        <item x="0"/>
        <item x="3"/>
        <item t="default"/>
      </items>
    </pivotField>
    <pivotField dataField="1" numFmtId="166" showAll="0">
      <items count="6">
        <item x="3"/>
        <item x="0"/>
        <item x="1"/>
        <item x="2"/>
        <item x="4"/>
        <item t="default"/>
      </items>
    </pivotField>
  </pivotFields>
  <rowFields count="2">
    <field x="0"/>
    <field x="6"/>
  </rowFields>
  <rowItems count="17">
    <i>
      <x/>
    </i>
    <i>
      <x v="1"/>
    </i>
    <i>
      <x v="2"/>
    </i>
    <i>
      <x v="3"/>
    </i>
    <i>
      <x v="4"/>
    </i>
    <i>
      <x v="5"/>
    </i>
    <i>
      <x v="6"/>
    </i>
    <i>
      <x v="7"/>
    </i>
    <i>
      <x v="8"/>
    </i>
    <i>
      <x v="9"/>
    </i>
    <i>
      <x v="10"/>
    </i>
    <i>
      <x v="11"/>
    </i>
    <i>
      <x v="12"/>
    </i>
    <i>
      <x v="13"/>
    </i>
    <i>
      <x v="14"/>
    </i>
    <i>
      <x v="15"/>
    </i>
    <i t="grand">
      <x/>
    </i>
  </rowItems>
  <colFields count="1">
    <field x="-2"/>
  </colFields>
  <colItems count="2">
    <i>
      <x/>
    </i>
    <i i="1">
      <x v="1"/>
    </i>
  </colItems>
  <dataFields count="2">
    <dataField name="Total  Grade" fld="5" baseField="0" baseItem="0" numFmtId="9"/>
    <dataField name=" GPA" fld="7" baseField="0" baseItem="0"/>
  </dataFields>
  <formats count="45">
    <format dxfId="14">
      <pivotArea outline="0" collapsedLevelsAreSubtotals="1" fieldPosition="0">
        <references count="1">
          <reference field="4294967294" count="1" selected="0">
            <x v="0"/>
          </reference>
        </references>
      </pivotArea>
    </format>
    <format dxfId="15">
      <pivotArea grandRow="1" outline="0" collapsedLevelsAreSubtotals="1" fieldPosition="0"/>
    </format>
    <format dxfId="16">
      <pivotArea dataOnly="0" labelOnly="1" grandRow="1" outline="0" fieldPosition="0"/>
    </format>
    <format dxfId="17">
      <pivotArea grandRow="1" outline="0" collapsedLevelsAreSubtotals="1" fieldPosition="0"/>
    </format>
    <format dxfId="18">
      <pivotArea dataOnly="0" labelOnly="1" grandRow="1" outline="0" fieldPosition="0"/>
    </format>
    <format dxfId="19">
      <pivotArea grandRow="1" outline="0" collapsedLevelsAreSubtotals="1" fieldPosition="0"/>
    </format>
    <format dxfId="20">
      <pivotArea dataOnly="0" labelOnly="1" grandRow="1" outline="0" fieldPosition="0"/>
    </format>
    <format dxfId="21">
      <pivotArea collapsedLevelsAreSubtotals="1" fieldPosition="0">
        <references count="1">
          <reference field="0" count="1">
            <x v="0"/>
          </reference>
        </references>
      </pivotArea>
    </format>
    <format dxfId="22">
      <pivotArea collapsedLevelsAreSubtotals="1" fieldPosition="0">
        <references count="1">
          <reference field="0" count="1">
            <x v="1"/>
          </reference>
        </references>
      </pivotArea>
    </format>
    <format dxfId="23">
      <pivotArea collapsedLevelsAreSubtotals="1" fieldPosition="0">
        <references count="1">
          <reference field="0" count="1">
            <x v="2"/>
          </reference>
        </references>
      </pivotArea>
    </format>
    <format dxfId="24">
      <pivotArea collapsedLevelsAreSubtotals="1" fieldPosition="0">
        <references count="1">
          <reference field="0" count="1">
            <x v="3"/>
          </reference>
        </references>
      </pivotArea>
    </format>
    <format dxfId="25">
      <pivotArea collapsedLevelsAreSubtotals="1" fieldPosition="0">
        <references count="1">
          <reference field="0" count="1">
            <x v="4"/>
          </reference>
        </references>
      </pivotArea>
    </format>
    <format dxfId="26">
      <pivotArea collapsedLevelsAreSubtotals="1" fieldPosition="0">
        <references count="1">
          <reference field="0" count="1">
            <x v="5"/>
          </reference>
        </references>
      </pivotArea>
    </format>
    <format dxfId="27">
      <pivotArea collapsedLevelsAreSubtotals="1" fieldPosition="0">
        <references count="1">
          <reference field="0" count="1">
            <x v="6"/>
          </reference>
        </references>
      </pivotArea>
    </format>
    <format dxfId="28">
      <pivotArea collapsedLevelsAreSubtotals="1" fieldPosition="0">
        <references count="1">
          <reference field="0" count="1">
            <x v="7"/>
          </reference>
        </references>
      </pivotArea>
    </format>
    <format dxfId="29">
      <pivotArea collapsedLevelsAreSubtotals="1" fieldPosition="0">
        <references count="1">
          <reference field="0" count="1">
            <x v="8"/>
          </reference>
        </references>
      </pivotArea>
    </format>
    <format dxfId="30">
      <pivotArea collapsedLevelsAreSubtotals="1" fieldPosition="0">
        <references count="1">
          <reference field="0" count="1">
            <x v="9"/>
          </reference>
        </references>
      </pivotArea>
    </format>
    <format dxfId="31">
      <pivotArea collapsedLevelsAreSubtotals="1" fieldPosition="0">
        <references count="1">
          <reference field="0" count="1">
            <x v="10"/>
          </reference>
        </references>
      </pivotArea>
    </format>
    <format dxfId="32">
      <pivotArea collapsedLevelsAreSubtotals="1" fieldPosition="0">
        <references count="1">
          <reference field="0" count="1">
            <x v="11"/>
          </reference>
        </references>
      </pivotArea>
    </format>
    <format dxfId="33">
      <pivotArea collapsedLevelsAreSubtotals="1" fieldPosition="0">
        <references count="1">
          <reference field="0" count="1">
            <x v="12"/>
          </reference>
        </references>
      </pivotArea>
    </format>
    <format dxfId="34">
      <pivotArea collapsedLevelsAreSubtotals="1" fieldPosition="0">
        <references count="1">
          <reference field="0" count="1">
            <x v="13"/>
          </reference>
        </references>
      </pivotArea>
    </format>
    <format dxfId="35">
      <pivotArea collapsedLevelsAreSubtotals="1" fieldPosition="0">
        <references count="1">
          <reference field="0" count="1">
            <x v="14"/>
          </reference>
        </references>
      </pivotArea>
    </format>
    <format dxfId="36">
      <pivotArea collapsedLevelsAreSubtotals="1" fieldPosition="0">
        <references count="1">
          <reference field="0" count="1">
            <x v="15"/>
          </reference>
        </references>
      </pivotArea>
    </format>
    <format dxfId="37">
      <pivotArea field="0" type="button" dataOnly="0" labelOnly="1" outline="0" axis="axisRow" fieldPosition="0"/>
    </format>
    <format dxfId="38">
      <pivotArea dataOnly="0" labelOnly="1" fieldPosition="0">
        <references count="1">
          <reference field="0" count="0"/>
        </references>
      </pivotArea>
    </format>
    <format dxfId="39">
      <pivotArea dataOnly="0" labelOnly="1" outline="0" fieldPosition="0">
        <references count="1">
          <reference field="4294967294" count="2">
            <x v="0"/>
            <x v="1"/>
          </reference>
        </references>
      </pivotArea>
    </format>
    <format dxfId="40">
      <pivotArea collapsedLevelsAreSubtotals="1" fieldPosition="0">
        <references count="1">
          <reference field="0" count="1">
            <x v="0"/>
          </reference>
        </references>
      </pivotArea>
    </format>
    <format dxfId="41">
      <pivotArea collapsedLevelsAreSubtotals="1" fieldPosition="0">
        <references count="1">
          <reference field="0" count="1">
            <x v="1"/>
          </reference>
        </references>
      </pivotArea>
    </format>
    <format dxfId="42">
      <pivotArea collapsedLevelsAreSubtotals="1" fieldPosition="0">
        <references count="1">
          <reference field="0" count="1">
            <x v="2"/>
          </reference>
        </references>
      </pivotArea>
    </format>
    <format dxfId="43">
      <pivotArea collapsedLevelsAreSubtotals="1" fieldPosition="0">
        <references count="1">
          <reference field="0" count="1">
            <x v="3"/>
          </reference>
        </references>
      </pivotArea>
    </format>
    <format dxfId="44">
      <pivotArea collapsedLevelsAreSubtotals="1" fieldPosition="0">
        <references count="1">
          <reference field="0" count="1">
            <x v="4"/>
          </reference>
        </references>
      </pivotArea>
    </format>
    <format dxfId="45">
      <pivotArea collapsedLevelsAreSubtotals="1" fieldPosition="0">
        <references count="1">
          <reference field="0" count="1">
            <x v="5"/>
          </reference>
        </references>
      </pivotArea>
    </format>
    <format dxfId="46">
      <pivotArea collapsedLevelsAreSubtotals="1" fieldPosition="0">
        <references count="1">
          <reference field="0" count="1">
            <x v="6"/>
          </reference>
        </references>
      </pivotArea>
    </format>
    <format dxfId="47">
      <pivotArea collapsedLevelsAreSubtotals="1" fieldPosition="0">
        <references count="1">
          <reference field="0" count="1">
            <x v="7"/>
          </reference>
        </references>
      </pivotArea>
    </format>
    <format dxfId="48">
      <pivotArea collapsedLevelsAreSubtotals="1" fieldPosition="0">
        <references count="1">
          <reference field="0" count="1">
            <x v="8"/>
          </reference>
        </references>
      </pivotArea>
    </format>
    <format dxfId="49">
      <pivotArea collapsedLevelsAreSubtotals="1" fieldPosition="0">
        <references count="1">
          <reference field="0" count="1">
            <x v="9"/>
          </reference>
        </references>
      </pivotArea>
    </format>
    <format dxfId="50">
      <pivotArea collapsedLevelsAreSubtotals="1" fieldPosition="0">
        <references count="1">
          <reference field="0" count="1">
            <x v="10"/>
          </reference>
        </references>
      </pivotArea>
    </format>
    <format dxfId="51">
      <pivotArea collapsedLevelsAreSubtotals="1" fieldPosition="0">
        <references count="1">
          <reference field="0" count="1">
            <x v="11"/>
          </reference>
        </references>
      </pivotArea>
    </format>
    <format dxfId="52">
      <pivotArea collapsedLevelsAreSubtotals="1" fieldPosition="0">
        <references count="1">
          <reference field="0" count="1">
            <x v="12"/>
          </reference>
        </references>
      </pivotArea>
    </format>
    <format dxfId="53">
      <pivotArea collapsedLevelsAreSubtotals="1" fieldPosition="0">
        <references count="1">
          <reference field="0" count="1">
            <x v="13"/>
          </reference>
        </references>
      </pivotArea>
    </format>
    <format dxfId="54">
      <pivotArea collapsedLevelsAreSubtotals="1" fieldPosition="0">
        <references count="1">
          <reference field="0" count="1">
            <x v="14"/>
          </reference>
        </references>
      </pivotArea>
    </format>
    <format dxfId="55">
      <pivotArea collapsedLevelsAreSubtotals="1" fieldPosition="0">
        <references count="1">
          <reference field="0" count="1">
            <x v="15"/>
          </reference>
        </references>
      </pivotArea>
    </format>
    <format dxfId="56">
      <pivotArea field="0" type="button" dataOnly="0" labelOnly="1" outline="0" axis="axisRow" fieldPosition="0"/>
    </format>
    <format dxfId="57">
      <pivotArea dataOnly="0" labelOnly="1" fieldPosition="0">
        <references count="1">
          <reference field="0" count="0"/>
        </references>
      </pivotArea>
    </format>
    <format dxfId="58">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PA" xr10:uid="{4EA590EE-D26C-4B28-A011-49116D41EC0C}" sourceName="GPA">
  <pivotTables>
    <pivotTable tabId="4" name="PivotTable7"/>
  </pivotTables>
  <data>
    <tabular pivotCacheId="818901251">
      <items count="5">
        <i x="3" s="1"/>
        <i x="0" s="1"/>
        <i x="1" s="1"/>
        <i x="2"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etter_Grade" xr10:uid="{C9DF1381-4C7E-450D-89CB-501CE44842A9}" sourceName="Letter Grade">
  <pivotTables>
    <pivotTable tabId="4" name="PivotTable7"/>
  </pivotTables>
  <data>
    <tabular pivotCacheId="818901251">
      <items count="5">
        <i x="2" s="1"/>
        <i x="1" s="1"/>
        <i x="4" s="1"/>
        <i x="0"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PA" xr10:uid="{CFE901C5-3CA4-4F7C-849E-94467A83A0C5}" cache="Slicer_GPA" caption="GPA" rowHeight="241300"/>
  <slicer name="Letter Grade" xr10:uid="{60EEF0F2-DE2E-4C0D-9EA5-6B5313A471A1}" cache="Slicer_Letter_Grade" caption="Letter Grad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17D968-0ADC-4667-A571-A815654379AD}">
  <dimension ref="A1"/>
  <sheetViews>
    <sheetView topLeftCell="A8" workbookViewId="0">
      <selection activeCell="O30" sqref="O30"/>
    </sheetView>
  </sheetViews>
  <sheetFormatPr defaultRowHeight="14.5" x14ac:dyDescent="0.3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4A9062-1722-40F7-95DF-2A30B76F7BAF}">
  <dimension ref="A3:J24"/>
  <sheetViews>
    <sheetView zoomScale="72" workbookViewId="0">
      <selection activeCell="I3" sqref="I3:J4"/>
    </sheetView>
  </sheetViews>
  <sheetFormatPr defaultRowHeight="14.5" x14ac:dyDescent="0.35"/>
  <cols>
    <col min="1" max="1" width="19.36328125" bestFit="1" customWidth="1"/>
    <col min="2" max="2" width="11.08984375" bestFit="1" customWidth="1"/>
    <col min="3" max="3" width="4.81640625" bestFit="1" customWidth="1"/>
    <col min="4" max="4" width="17" bestFit="1" customWidth="1"/>
    <col min="5" max="5" width="17.453125" bestFit="1" customWidth="1"/>
    <col min="6" max="6" width="17" bestFit="1" customWidth="1"/>
    <col min="7" max="7" width="17.81640625" bestFit="1" customWidth="1"/>
    <col min="8" max="8" width="14.54296875" bestFit="1" customWidth="1"/>
    <col min="9" max="9" width="17.453125" bestFit="1" customWidth="1"/>
    <col min="10" max="10" width="17.08984375" bestFit="1" customWidth="1"/>
  </cols>
  <sheetData>
    <row r="3" spans="1:10" x14ac:dyDescent="0.35">
      <c r="I3" s="44" t="s">
        <v>35</v>
      </c>
      <c r="J3" s="44">
        <f>COUNTIF(Students!F2:F17,"=Passed")</f>
        <v>16</v>
      </c>
    </row>
    <row r="4" spans="1:10" x14ac:dyDescent="0.35">
      <c r="I4" s="44" t="s">
        <v>117</v>
      </c>
      <c r="J4" s="44">
        <f>16-J3</f>
        <v>0</v>
      </c>
    </row>
    <row r="6" spans="1:10" x14ac:dyDescent="0.35">
      <c r="A6" s="40" t="s">
        <v>113</v>
      </c>
      <c r="B6" s="40" t="s">
        <v>115</v>
      </c>
      <c r="C6" s="40" t="s">
        <v>114</v>
      </c>
    </row>
    <row r="7" spans="1:10" x14ac:dyDescent="0.35">
      <c r="A7" s="41" t="s">
        <v>47</v>
      </c>
      <c r="B7" s="42">
        <v>0.56999999999999995</v>
      </c>
      <c r="C7" s="43">
        <v>0</v>
      </c>
    </row>
    <row r="8" spans="1:10" x14ac:dyDescent="0.35">
      <c r="A8" s="41" t="s">
        <v>44</v>
      </c>
      <c r="B8" s="42">
        <v>0.86</v>
      </c>
      <c r="C8" s="43">
        <v>3</v>
      </c>
    </row>
    <row r="9" spans="1:10" x14ac:dyDescent="0.35">
      <c r="A9" s="41" t="s">
        <v>50</v>
      </c>
      <c r="B9" s="42">
        <v>0.84</v>
      </c>
      <c r="C9" s="43">
        <v>3</v>
      </c>
    </row>
    <row r="10" spans="1:10" x14ac:dyDescent="0.35">
      <c r="A10" s="41" t="s">
        <v>54</v>
      </c>
      <c r="B10" s="42">
        <v>0.77</v>
      </c>
      <c r="C10" s="43">
        <v>2.2999999999999998</v>
      </c>
    </row>
    <row r="11" spans="1:10" x14ac:dyDescent="0.35">
      <c r="A11" s="41" t="s">
        <v>43</v>
      </c>
      <c r="B11" s="42">
        <v>0.81</v>
      </c>
      <c r="C11" s="43">
        <v>2.7</v>
      </c>
    </row>
    <row r="12" spans="1:10" x14ac:dyDescent="0.35">
      <c r="A12" s="41" t="s">
        <v>55</v>
      </c>
      <c r="B12" s="42">
        <v>0.79</v>
      </c>
      <c r="C12" s="43">
        <v>2.2999999999999998</v>
      </c>
      <c r="F12" s="27" t="s">
        <v>116</v>
      </c>
      <c r="G12" s="27"/>
    </row>
    <row r="13" spans="1:10" x14ac:dyDescent="0.35">
      <c r="A13" s="41" t="s">
        <v>53</v>
      </c>
      <c r="B13" s="42">
        <v>0.87</v>
      </c>
      <c r="C13" s="43">
        <v>3.3</v>
      </c>
      <c r="F13" s="28" t="s">
        <v>48</v>
      </c>
      <c r="G13" s="28"/>
      <c r="H13" s="44" t="s">
        <v>71</v>
      </c>
      <c r="I13" s="47">
        <f>VLOOKUP(F13,Grades!A2:F17,2,FALSE)</f>
        <v>0.5</v>
      </c>
    </row>
    <row r="14" spans="1:10" x14ac:dyDescent="0.35">
      <c r="A14" s="41" t="s">
        <v>48</v>
      </c>
      <c r="B14" s="42">
        <v>0.77</v>
      </c>
      <c r="C14" s="43">
        <v>2.2999999999999998</v>
      </c>
      <c r="H14" s="44" t="s">
        <v>72</v>
      </c>
      <c r="I14" s="47">
        <f>VLOOKUP(F13,Grades!A2:F17,3,FALSE)</f>
        <v>0.86</v>
      </c>
    </row>
    <row r="15" spans="1:10" x14ac:dyDescent="0.35">
      <c r="A15" s="41" t="s">
        <v>42</v>
      </c>
      <c r="B15" s="42">
        <v>0.81</v>
      </c>
      <c r="C15" s="43">
        <v>2.7</v>
      </c>
      <c r="H15" s="44" t="s">
        <v>68</v>
      </c>
      <c r="I15" s="47">
        <f>VLOOKUP(F13,Grades!A2:F17,4,FALSE)</f>
        <v>0.74</v>
      </c>
    </row>
    <row r="16" spans="1:10" x14ac:dyDescent="0.35">
      <c r="A16" s="41" t="s">
        <v>41</v>
      </c>
      <c r="B16" s="42">
        <v>0.79</v>
      </c>
      <c r="C16" s="43">
        <v>2.2999999999999998</v>
      </c>
      <c r="H16" s="44" t="s">
        <v>69</v>
      </c>
      <c r="I16" s="47">
        <f>VLOOKUP(F13,Grades!A2:F17,5,FALSE)</f>
        <v>0.6</v>
      </c>
    </row>
    <row r="17" spans="1:9" x14ac:dyDescent="0.35">
      <c r="A17" s="41" t="s">
        <v>46</v>
      </c>
      <c r="B17" s="42">
        <v>0.81</v>
      </c>
      <c r="C17" s="43">
        <v>2.7</v>
      </c>
      <c r="H17" s="44" t="s">
        <v>67</v>
      </c>
      <c r="I17" s="47">
        <f>VLOOKUP(F13,Grades!A2:F17,6,FALSE)</f>
        <v>0.71</v>
      </c>
    </row>
    <row r="18" spans="1:9" x14ac:dyDescent="0.35">
      <c r="A18" s="41" t="s">
        <v>49</v>
      </c>
      <c r="B18" s="42">
        <v>0.78</v>
      </c>
      <c r="C18" s="43">
        <v>2.2999999999999998</v>
      </c>
      <c r="H18" s="44"/>
      <c r="I18" s="44"/>
    </row>
    <row r="19" spans="1:9" x14ac:dyDescent="0.35">
      <c r="A19" s="41" t="s">
        <v>51</v>
      </c>
      <c r="B19" s="42">
        <v>0.88</v>
      </c>
      <c r="C19" s="43">
        <v>3.3</v>
      </c>
    </row>
    <row r="20" spans="1:9" x14ac:dyDescent="0.35">
      <c r="A20" s="41" t="s">
        <v>52</v>
      </c>
      <c r="B20" s="42">
        <v>0.83</v>
      </c>
      <c r="C20" s="43">
        <v>3</v>
      </c>
    </row>
    <row r="21" spans="1:9" x14ac:dyDescent="0.35">
      <c r="A21" s="41" t="s">
        <v>45</v>
      </c>
      <c r="B21" s="42">
        <v>0.83</v>
      </c>
      <c r="C21" s="43">
        <v>3</v>
      </c>
    </row>
    <row r="22" spans="1:9" x14ac:dyDescent="0.35">
      <c r="A22" s="41" t="s">
        <v>56</v>
      </c>
      <c r="B22" s="42">
        <v>0.82</v>
      </c>
      <c r="C22" s="43">
        <v>2.7</v>
      </c>
    </row>
    <row r="23" spans="1:9" x14ac:dyDescent="0.35">
      <c r="A23" s="37" t="s">
        <v>112</v>
      </c>
      <c r="B23" s="38">
        <v>12.830000000000002</v>
      </c>
      <c r="C23" s="39">
        <v>40.900000000000006</v>
      </c>
    </row>
    <row r="24" spans="1:9" x14ac:dyDescent="0.35">
      <c r="A24" s="27" t="str">
        <f>TEXT(AVERAGEIF(B7:B22,"&gt;65%"),"0.0%")&amp;" is the average grade of a passing student"</f>
        <v>81.7% is the average grade of a passing student</v>
      </c>
      <c r="B24" s="27"/>
      <c r="C24" s="27"/>
      <c r="D24" s="27"/>
    </row>
  </sheetData>
  <mergeCells count="3">
    <mergeCell ref="F13:G13"/>
    <mergeCell ref="F12:G12"/>
    <mergeCell ref="A24:D24"/>
  </mergeCells>
  <dataValidations count="1">
    <dataValidation type="list" allowBlank="1" showInputMessage="1" showErrorMessage="1" sqref="F13" xr:uid="{0C0EEAD8-052C-413B-8FA1-07FC800EA3C0}">
      <formula1>$A$2:$A$17</formula1>
    </dataValidation>
  </dataValidation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A6DE27-B2A8-41D5-8FA1-A766A6FF3E43}">
  <dimension ref="A1:K21"/>
  <sheetViews>
    <sheetView zoomScale="70" workbookViewId="0">
      <selection activeCell="F22" sqref="F22"/>
    </sheetView>
  </sheetViews>
  <sheetFormatPr defaultRowHeight="14.5" x14ac:dyDescent="0.35"/>
  <cols>
    <col min="1" max="1" width="9.26953125" bestFit="1" customWidth="1"/>
    <col min="2" max="2" width="10.81640625" bestFit="1" customWidth="1"/>
    <col min="3" max="3" width="16.36328125" bestFit="1" customWidth="1"/>
    <col min="4" max="4" width="36.1796875" bestFit="1" customWidth="1"/>
    <col min="5" max="5" width="9" bestFit="1" customWidth="1"/>
    <col min="8" max="8" width="15.453125" bestFit="1" customWidth="1"/>
    <col min="9" max="9" width="34.26953125" bestFit="1" customWidth="1"/>
  </cols>
  <sheetData>
    <row r="1" spans="1:11" x14ac:dyDescent="0.35">
      <c r="A1" s="1" t="s">
        <v>0</v>
      </c>
      <c r="B1" s="1" t="s">
        <v>1</v>
      </c>
      <c r="C1" s="1" t="s">
        <v>2</v>
      </c>
      <c r="D1" s="1" t="s">
        <v>3</v>
      </c>
      <c r="E1" s="1" t="s">
        <v>4</v>
      </c>
      <c r="F1" s="1" t="s">
        <v>35</v>
      </c>
      <c r="I1" s="26" t="s">
        <v>108</v>
      </c>
    </row>
    <row r="2" spans="1:11" x14ac:dyDescent="0.35">
      <c r="A2" t="s">
        <v>5</v>
      </c>
      <c r="B2" t="s">
        <v>6</v>
      </c>
      <c r="C2" t="str">
        <f>CONCATENATE($A2," ",$B2)</f>
        <v>John Adams</v>
      </c>
      <c r="D2" t="str">
        <f>A2&amp;"_"&amp;B2&amp;"@student.school.edu"</f>
        <v>John_Adams@student.school.edu</v>
      </c>
      <c r="E2">
        <v>2093</v>
      </c>
      <c r="F2" t="str">
        <f>IF(Grades!$F2&gt;=65%,"Passed","Failed")</f>
        <v>Passed</v>
      </c>
      <c r="H2" s="24" t="s">
        <v>2</v>
      </c>
      <c r="I2" s="24" t="s">
        <v>3</v>
      </c>
      <c r="J2" s="24" t="s">
        <v>4</v>
      </c>
      <c r="K2" s="24" t="s">
        <v>35</v>
      </c>
    </row>
    <row r="3" spans="1:11" x14ac:dyDescent="0.35">
      <c r="A3" t="s">
        <v>26</v>
      </c>
      <c r="B3" t="s">
        <v>27</v>
      </c>
      <c r="C3" t="str">
        <f t="shared" ref="C3:C17" si="0">CONCATENATE($A3," ",$B3)</f>
        <v>Joe Biden</v>
      </c>
      <c r="D3" t="str">
        <f t="shared" ref="D3:D17" si="1">A3&amp;"_"&amp;B3&amp;"@student.school.edu"</f>
        <v>Joe_Biden@student.school.edu</v>
      </c>
      <c r="E3">
        <v>1057</v>
      </c>
      <c r="F3" t="str">
        <f>IF(Grades!$F3&gt;=65%,"Passed","Failed")</f>
        <v>Passed</v>
      </c>
      <c r="H3" t="s">
        <v>41</v>
      </c>
      <c r="I3" t="s">
        <v>102</v>
      </c>
      <c r="J3">
        <v>2093</v>
      </c>
      <c r="K3" t="s">
        <v>35</v>
      </c>
    </row>
    <row r="4" spans="1:11" x14ac:dyDescent="0.35">
      <c r="A4" t="s">
        <v>9</v>
      </c>
      <c r="B4" t="s">
        <v>23</v>
      </c>
      <c r="C4" t="str">
        <f t="shared" si="0"/>
        <v>George Bush</v>
      </c>
      <c r="D4" t="str">
        <f t="shared" si="1"/>
        <v>George_Bush@student.school.edu</v>
      </c>
      <c r="E4">
        <v>1032</v>
      </c>
      <c r="F4" t="str">
        <f>IF(Grades!$F4&gt;=65%,"Passed","Failed")</f>
        <v>Passed</v>
      </c>
      <c r="H4" t="s">
        <v>44</v>
      </c>
      <c r="I4" t="s">
        <v>103</v>
      </c>
      <c r="J4">
        <v>2096</v>
      </c>
      <c r="K4" t="s">
        <v>35</v>
      </c>
    </row>
    <row r="5" spans="1:11" x14ac:dyDescent="0.35">
      <c r="A5" t="s">
        <v>13</v>
      </c>
      <c r="B5" t="s">
        <v>14</v>
      </c>
      <c r="C5" t="str">
        <f t="shared" si="0"/>
        <v>Andrew Jackson</v>
      </c>
      <c r="D5" t="str">
        <f t="shared" si="1"/>
        <v>Andrew_Jackson@student.school.edu</v>
      </c>
      <c r="E5">
        <v>2096</v>
      </c>
      <c r="F5" t="str">
        <f>IF(Grades!$F5&gt;=65%,"Passed","Failed")</f>
        <v>Passed</v>
      </c>
      <c r="H5" t="s">
        <v>48</v>
      </c>
      <c r="I5" t="s">
        <v>104</v>
      </c>
      <c r="J5">
        <v>2059</v>
      </c>
      <c r="K5" t="s">
        <v>35</v>
      </c>
    </row>
    <row r="6" spans="1:11" x14ac:dyDescent="0.35">
      <c r="A6" t="s">
        <v>7</v>
      </c>
      <c r="B6" t="s">
        <v>8</v>
      </c>
      <c r="C6" t="str">
        <f t="shared" si="0"/>
        <v>Thomas Jefferson</v>
      </c>
      <c r="D6" t="str">
        <f t="shared" si="1"/>
        <v>Thomas_Jefferson@student.school.edu</v>
      </c>
      <c r="E6">
        <v>1046</v>
      </c>
      <c r="F6" t="str">
        <f>IF(Grades!$F6&gt;=65%,"Passed","Failed")</f>
        <v>Passed</v>
      </c>
      <c r="H6" t="s">
        <v>49</v>
      </c>
      <c r="I6" t="s">
        <v>105</v>
      </c>
      <c r="J6">
        <v>2014</v>
      </c>
      <c r="K6" t="s">
        <v>35</v>
      </c>
    </row>
    <row r="7" spans="1:11" x14ac:dyDescent="0.35">
      <c r="A7" t="s">
        <v>5</v>
      </c>
      <c r="B7" t="s">
        <v>34</v>
      </c>
      <c r="C7" t="str">
        <f t="shared" si="0"/>
        <v>John Kennedy</v>
      </c>
      <c r="D7" t="str">
        <f t="shared" si="1"/>
        <v>John_Kennedy@student.school.edu</v>
      </c>
      <c r="E7">
        <v>1076</v>
      </c>
      <c r="F7" t="str">
        <f>IF(Grades!$F7&gt;=65%,"Passed","Failed")</f>
        <v>Passed</v>
      </c>
      <c r="H7" t="s">
        <v>53</v>
      </c>
      <c r="I7" t="s">
        <v>106</v>
      </c>
      <c r="J7">
        <v>2031</v>
      </c>
      <c r="K7" t="s">
        <v>35</v>
      </c>
    </row>
    <row r="8" spans="1:11" x14ac:dyDescent="0.35">
      <c r="A8" t="s">
        <v>15</v>
      </c>
      <c r="B8" t="s">
        <v>16</v>
      </c>
      <c r="C8" t="str">
        <f t="shared" si="0"/>
        <v>Abraham Lincoln</v>
      </c>
      <c r="D8" t="str">
        <f t="shared" si="1"/>
        <v>Abraham_Lincoln@student.school.edu</v>
      </c>
      <c r="E8">
        <v>1054</v>
      </c>
      <c r="F8" t="str">
        <f>IF(Grades!$F8&gt;=65%,"Passed","Failed")</f>
        <v>Passed</v>
      </c>
      <c r="H8" t="s">
        <v>56</v>
      </c>
      <c r="I8" t="s">
        <v>107</v>
      </c>
      <c r="J8">
        <v>2071</v>
      </c>
      <c r="K8" t="s">
        <v>35</v>
      </c>
    </row>
    <row r="9" spans="1:11" x14ac:dyDescent="0.35">
      <c r="A9" t="s">
        <v>11</v>
      </c>
      <c r="B9" t="s">
        <v>12</v>
      </c>
      <c r="C9" t="str">
        <f t="shared" si="0"/>
        <v>James Madison</v>
      </c>
      <c r="D9" t="str">
        <f t="shared" si="1"/>
        <v>James_Madison@student.school.edu</v>
      </c>
      <c r="E9">
        <v>2059</v>
      </c>
      <c r="F9" t="str">
        <f>IF(Grades!$F9&gt;=65%,"Passed","Failed")</f>
        <v>Passed</v>
      </c>
    </row>
    <row r="10" spans="1:11" x14ac:dyDescent="0.35">
      <c r="A10" t="s">
        <v>24</v>
      </c>
      <c r="B10" t="s">
        <v>25</v>
      </c>
      <c r="C10" t="str">
        <f t="shared" si="0"/>
        <v>Richard Nixon</v>
      </c>
      <c r="D10" t="str">
        <f t="shared" si="1"/>
        <v>Richard_Nixon@student.school.edu</v>
      </c>
      <c r="E10">
        <v>2014</v>
      </c>
      <c r="F10" t="str">
        <f>IF(Grades!$F10&gt;=65%,"Passed","Failed")</f>
        <v>Passed</v>
      </c>
    </row>
    <row r="11" spans="1:11" x14ac:dyDescent="0.35">
      <c r="A11" t="s">
        <v>17</v>
      </c>
      <c r="B11" t="s">
        <v>18</v>
      </c>
      <c r="C11" t="str">
        <f t="shared" si="0"/>
        <v>Barack Obama</v>
      </c>
      <c r="D11" t="str">
        <f t="shared" si="1"/>
        <v>Barack_Obama@student.school.edu</v>
      </c>
      <c r="E11">
        <v>1020</v>
      </c>
      <c r="F11" t="str">
        <f>IF(Grades!$F11&gt;=65%,"Passed","Failed")</f>
        <v>Passed</v>
      </c>
    </row>
    <row r="12" spans="1:11" x14ac:dyDescent="0.35">
      <c r="A12" t="s">
        <v>21</v>
      </c>
      <c r="B12" t="s">
        <v>22</v>
      </c>
      <c r="C12" t="str">
        <f t="shared" si="0"/>
        <v>Ronald Reagan</v>
      </c>
      <c r="D12" t="str">
        <f t="shared" si="1"/>
        <v>Ronald_Reagan@student.school.edu</v>
      </c>
      <c r="E12">
        <v>1076</v>
      </c>
      <c r="F12" t="str">
        <f>IF(Grades!$F12&gt;=65%,"Passed","Failed")</f>
        <v>Passed</v>
      </c>
    </row>
    <row r="13" spans="1:11" x14ac:dyDescent="0.35">
      <c r="A13" t="s">
        <v>28</v>
      </c>
      <c r="B13" t="s">
        <v>29</v>
      </c>
      <c r="C13" t="str">
        <f t="shared" si="0"/>
        <v>Teddy Roosevelt</v>
      </c>
      <c r="D13" t="str">
        <f t="shared" si="1"/>
        <v>Teddy_Roosevelt@student.school.edu</v>
      </c>
      <c r="E13">
        <v>1044</v>
      </c>
      <c r="F13" t="str">
        <f>IF(Grades!$F13&gt;=65%,"Passed","Failed")</f>
        <v>Passed</v>
      </c>
    </row>
    <row r="14" spans="1:11" x14ac:dyDescent="0.35">
      <c r="A14" t="s">
        <v>30</v>
      </c>
      <c r="B14" t="s">
        <v>31</v>
      </c>
      <c r="C14" t="str">
        <f t="shared" si="0"/>
        <v>Harry Truman</v>
      </c>
      <c r="D14" t="str">
        <f t="shared" si="1"/>
        <v>Harry_Truman@student.school.edu</v>
      </c>
      <c r="E14">
        <v>2031</v>
      </c>
      <c r="F14" t="str">
        <f>IF(Grades!$F14&gt;=65%,"Passed","Failed")</f>
        <v>Passed</v>
      </c>
    </row>
    <row r="15" spans="1:11" x14ac:dyDescent="0.35">
      <c r="A15" t="s">
        <v>19</v>
      </c>
      <c r="B15" t="s">
        <v>20</v>
      </c>
      <c r="C15" t="str">
        <f t="shared" si="0"/>
        <v>Donald Trump</v>
      </c>
      <c r="D15" t="str">
        <f t="shared" si="1"/>
        <v>Donald_Trump@student.school.edu</v>
      </c>
      <c r="E15">
        <v>1086</v>
      </c>
      <c r="F15" t="str">
        <f>IF(Grades!$F15&gt;=65%,"Passed","Failed")</f>
        <v>Passed</v>
      </c>
    </row>
    <row r="16" spans="1:11" x14ac:dyDescent="0.35">
      <c r="A16" t="s">
        <v>9</v>
      </c>
      <c r="B16" t="s">
        <v>10</v>
      </c>
      <c r="C16" t="str">
        <f t="shared" si="0"/>
        <v>George Washington</v>
      </c>
      <c r="D16" t="str">
        <f t="shared" si="1"/>
        <v>George_Washington@student.school.edu</v>
      </c>
      <c r="E16">
        <v>1006</v>
      </c>
      <c r="F16" t="str">
        <f>IF(Grades!$F16&gt;=65%,"Passed","Failed")</f>
        <v>Passed</v>
      </c>
    </row>
    <row r="17" spans="1:6" x14ac:dyDescent="0.35">
      <c r="A17" t="s">
        <v>32</v>
      </c>
      <c r="B17" t="s">
        <v>33</v>
      </c>
      <c r="C17" t="str">
        <f t="shared" si="0"/>
        <v>Woodrow Wilson</v>
      </c>
      <c r="D17" t="str">
        <f t="shared" si="1"/>
        <v>Woodrow_Wilson@student.school.edu</v>
      </c>
      <c r="E17">
        <v>2071</v>
      </c>
      <c r="F17" t="str">
        <f>IF(Grades!$F17&gt;=65%,"Passed","Failed")</f>
        <v>Passed</v>
      </c>
    </row>
    <row r="18" spans="1:6" x14ac:dyDescent="0.35">
      <c r="B18" s="31"/>
      <c r="C18" s="31" t="str">
        <f t="shared" ref="C18" si="2">CONCATENATE(A18," ",B18)</f>
        <v xml:space="preserve"> </v>
      </c>
      <c r="D18" s="31"/>
    </row>
    <row r="19" spans="1:6" x14ac:dyDescent="0.35">
      <c r="B19" s="31"/>
      <c r="C19" s="32" t="s">
        <v>4</v>
      </c>
      <c r="D19" s="31"/>
    </row>
    <row r="20" spans="1:6" x14ac:dyDescent="0.35">
      <c r="B20" s="31"/>
      <c r="C20" s="31" t="s">
        <v>101</v>
      </c>
      <c r="D20" s="31"/>
    </row>
    <row r="21" spans="1:6" x14ac:dyDescent="0.35">
      <c r="B21" s="31"/>
      <c r="C21" s="31"/>
      <c r="D21" s="31"/>
    </row>
  </sheetData>
  <sortState xmlns:xlrd2="http://schemas.microsoft.com/office/spreadsheetml/2017/richdata2" ref="A2:C17">
    <sortCondition ref="B2:B17"/>
  </sortState>
  <conditionalFormatting sqref="F2:F17">
    <cfRule type="containsText" dxfId="13" priority="3" operator="containsText" text="Failed">
      <formula>NOT(ISERROR(SEARCH("Failed",F2)))</formula>
    </cfRule>
    <cfRule type="containsText" dxfId="12" priority="4" operator="containsText" text="Passed">
      <formula>NOT(ISERROR(SEARCH("Passed",F2)))</formula>
    </cfRule>
  </conditionalFormatting>
  <conditionalFormatting sqref="K3:K8">
    <cfRule type="containsText" dxfId="11" priority="1" operator="containsText" text="Failer">
      <formula>NOT(ISERROR(SEARCH("Failer",K3)))</formula>
    </cfRule>
    <cfRule type="containsText" dxfId="10" priority="2" operator="containsText" text="Passed">
      <formula>NOT(ISERROR(SEARCH("Passed",K3)))</formula>
    </cfRule>
  </conditionalFormatting>
  <pageMargins left="0.7" right="0.7" top="0.75" bottom="0.75" header="0.3" footer="0.3"/>
  <pageSetup orientation="portrait" horizontalDpi="4294967293"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99842-E10A-40B0-B051-9331746F46C4}">
  <dimension ref="A1:T19"/>
  <sheetViews>
    <sheetView tabSelected="1" topLeftCell="E1" zoomScale="85" zoomScaleNormal="100" workbookViewId="0">
      <selection activeCell="I13" sqref="I13"/>
    </sheetView>
  </sheetViews>
  <sheetFormatPr defaultRowHeight="14.5" x14ac:dyDescent="0.35"/>
  <cols>
    <col min="1" max="1" width="16.36328125" bestFit="1" customWidth="1"/>
    <col min="2" max="3" width="9.08984375" bestFit="1" customWidth="1"/>
    <col min="4" max="6" width="10.1796875" bestFit="1" customWidth="1"/>
    <col min="7" max="7" width="9.08984375" bestFit="1" customWidth="1"/>
    <col min="8" max="9" width="10.1796875" bestFit="1" customWidth="1"/>
    <col min="10" max="10" width="9.453125" bestFit="1" customWidth="1"/>
    <col min="11" max="11" width="9.453125" customWidth="1"/>
    <col min="12" max="12" width="18.08984375" customWidth="1"/>
    <col min="19" max="19" width="19.1796875" bestFit="1" customWidth="1"/>
    <col min="20" max="20" width="28.26953125" bestFit="1" customWidth="1"/>
  </cols>
  <sheetData>
    <row r="1" spans="1:20" x14ac:dyDescent="0.35">
      <c r="A1" s="9" t="s">
        <v>2</v>
      </c>
      <c r="B1" s="33">
        <f>DATE(2020,5,1)</f>
        <v>43952</v>
      </c>
      <c r="C1" s="33">
        <f>B1+7</f>
        <v>43959</v>
      </c>
      <c r="D1" s="33">
        <f>C1+7</f>
        <v>43966</v>
      </c>
      <c r="E1" s="33">
        <f>D1+7</f>
        <v>43973</v>
      </c>
      <c r="F1" s="33">
        <f t="shared" ref="F1:K1" si="0">E1+7</f>
        <v>43980</v>
      </c>
      <c r="G1" s="33">
        <f t="shared" si="0"/>
        <v>43987</v>
      </c>
      <c r="H1" s="33">
        <f t="shared" si="0"/>
        <v>43994</v>
      </c>
      <c r="I1" s="33">
        <f t="shared" si="0"/>
        <v>44001</v>
      </c>
      <c r="J1" s="33">
        <f t="shared" si="0"/>
        <v>44008</v>
      </c>
      <c r="K1" s="33">
        <f t="shared" si="0"/>
        <v>44015</v>
      </c>
      <c r="L1" s="10" t="s">
        <v>36</v>
      </c>
      <c r="M1" s="27" t="s">
        <v>59</v>
      </c>
      <c r="N1" s="27"/>
      <c r="O1" s="27"/>
      <c r="P1" s="27"/>
      <c r="S1" s="33" t="s">
        <v>118</v>
      </c>
      <c r="T1" s="44" t="str">
        <f>R16</f>
        <v>Great Job!</v>
      </c>
    </row>
    <row r="2" spans="1:20" x14ac:dyDescent="0.35">
      <c r="A2" s="11" t="s">
        <v>41</v>
      </c>
      <c r="B2" s="15" t="s">
        <v>58</v>
      </c>
      <c r="C2" s="15" t="s">
        <v>58</v>
      </c>
      <c r="D2" s="15" t="s">
        <v>58</v>
      </c>
      <c r="E2" s="15" t="s">
        <v>57</v>
      </c>
      <c r="F2" s="15" t="s">
        <v>58</v>
      </c>
      <c r="G2" s="15" t="s">
        <v>58</v>
      </c>
      <c r="H2" s="15" t="s">
        <v>58</v>
      </c>
      <c r="I2" s="15" t="s">
        <v>58</v>
      </c>
      <c r="J2" s="15" t="s">
        <v>57</v>
      </c>
      <c r="K2" s="15" t="s">
        <v>58</v>
      </c>
      <c r="L2" s="13">
        <f>COUNTIF(B2:K2, "Present")/10</f>
        <v>0.8</v>
      </c>
      <c r="N2" s="28" t="s">
        <v>49</v>
      </c>
      <c r="O2" s="28"/>
      <c r="Q2" s="44" t="s">
        <v>58</v>
      </c>
      <c r="R2" s="47">
        <f>VLOOKUP(N2,A2:L17,12,FALSE)</f>
        <v>0.8</v>
      </c>
      <c r="S2" s="26" t="s">
        <v>41</v>
      </c>
      <c r="T2" t="str">
        <f t="dataTable" ref="T2:T17" dt2D="0" dtr="0" r1="R15"/>
        <v>Great Job!</v>
      </c>
    </row>
    <row r="3" spans="1:20" x14ac:dyDescent="0.35">
      <c r="A3" s="11" t="s">
        <v>42</v>
      </c>
      <c r="B3" s="15" t="s">
        <v>58</v>
      </c>
      <c r="C3" s="15" t="s">
        <v>57</v>
      </c>
      <c r="D3" s="15" t="s">
        <v>57</v>
      </c>
      <c r="E3" s="15" t="s">
        <v>58</v>
      </c>
      <c r="F3" s="15" t="s">
        <v>58</v>
      </c>
      <c r="G3" s="15" t="s">
        <v>58</v>
      </c>
      <c r="H3" s="15" t="s">
        <v>58</v>
      </c>
      <c r="I3" s="15" t="s">
        <v>58</v>
      </c>
      <c r="J3" s="15" t="s">
        <v>58</v>
      </c>
      <c r="K3" s="15" t="s">
        <v>57</v>
      </c>
      <c r="L3" s="13">
        <f t="shared" ref="L3:L17" si="1">COUNTIF(B3:K3, "Present")/10</f>
        <v>0.7</v>
      </c>
      <c r="Q3" s="44" t="s">
        <v>57</v>
      </c>
      <c r="R3" s="22">
        <f>100%-R2</f>
        <v>0.19999999999999996</v>
      </c>
      <c r="S3" s="26" t="s">
        <v>42</v>
      </c>
      <c r="T3" t="str">
        <v>Great Job!</v>
      </c>
    </row>
    <row r="4" spans="1:20" x14ac:dyDescent="0.35">
      <c r="A4" s="11" t="s">
        <v>43</v>
      </c>
      <c r="B4" s="15" t="s">
        <v>58</v>
      </c>
      <c r="C4" s="15" t="s">
        <v>57</v>
      </c>
      <c r="D4" s="15" t="s">
        <v>57</v>
      </c>
      <c r="E4" s="15" t="s">
        <v>57</v>
      </c>
      <c r="F4" s="15" t="s">
        <v>58</v>
      </c>
      <c r="G4" s="15" t="s">
        <v>58</v>
      </c>
      <c r="H4" s="15" t="s">
        <v>58</v>
      </c>
      <c r="I4" s="15" t="s">
        <v>58</v>
      </c>
      <c r="J4" s="15" t="s">
        <v>58</v>
      </c>
      <c r="K4" s="15" t="s">
        <v>58</v>
      </c>
      <c r="L4" s="13">
        <f t="shared" si="1"/>
        <v>0.7</v>
      </c>
      <c r="Q4" s="44"/>
      <c r="R4" s="44"/>
      <c r="S4" s="26" t="s">
        <v>43</v>
      </c>
      <c r="T4" t="str">
        <v>Great Job!</v>
      </c>
    </row>
    <row r="5" spans="1:20" x14ac:dyDescent="0.35">
      <c r="A5" s="11" t="s">
        <v>44</v>
      </c>
      <c r="B5" s="15" t="s">
        <v>58</v>
      </c>
      <c r="C5" s="15" t="s">
        <v>58</v>
      </c>
      <c r="D5" s="15" t="s">
        <v>58</v>
      </c>
      <c r="E5" s="15" t="s">
        <v>58</v>
      </c>
      <c r="F5" s="15" t="s">
        <v>58</v>
      </c>
      <c r="G5" s="15" t="s">
        <v>57</v>
      </c>
      <c r="H5" s="15" t="s">
        <v>58</v>
      </c>
      <c r="I5" s="15" t="s">
        <v>57</v>
      </c>
      <c r="J5" s="15" t="s">
        <v>57</v>
      </c>
      <c r="K5" s="15" t="s">
        <v>58</v>
      </c>
      <c r="L5" s="13">
        <f t="shared" si="1"/>
        <v>0.7</v>
      </c>
      <c r="S5" s="26" t="s">
        <v>44</v>
      </c>
      <c r="T5" t="str">
        <v>Great Job!</v>
      </c>
    </row>
    <row r="6" spans="1:20" x14ac:dyDescent="0.35">
      <c r="A6" s="11" t="s">
        <v>45</v>
      </c>
      <c r="B6" s="15" t="s">
        <v>58</v>
      </c>
      <c r="C6" s="15" t="s">
        <v>58</v>
      </c>
      <c r="D6" s="15" t="s">
        <v>58</v>
      </c>
      <c r="E6" s="15" t="s">
        <v>58</v>
      </c>
      <c r="F6" s="15" t="s">
        <v>58</v>
      </c>
      <c r="G6" s="15" t="s">
        <v>58</v>
      </c>
      <c r="H6" s="15" t="s">
        <v>58</v>
      </c>
      <c r="I6" s="15" t="s">
        <v>58</v>
      </c>
      <c r="J6" s="15" t="s">
        <v>58</v>
      </c>
      <c r="K6" s="15" t="s">
        <v>58</v>
      </c>
      <c r="L6" s="13">
        <f t="shared" si="1"/>
        <v>1</v>
      </c>
      <c r="S6" s="26" t="s">
        <v>45</v>
      </c>
      <c r="T6" t="str">
        <v>Great Job!</v>
      </c>
    </row>
    <row r="7" spans="1:20" x14ac:dyDescent="0.35">
      <c r="A7" s="11" t="s">
        <v>46</v>
      </c>
      <c r="B7" s="15" t="s">
        <v>58</v>
      </c>
      <c r="C7" s="15" t="s">
        <v>58</v>
      </c>
      <c r="D7" s="15" t="s">
        <v>58</v>
      </c>
      <c r="E7" s="15" t="s">
        <v>58</v>
      </c>
      <c r="F7" s="15" t="s">
        <v>58</v>
      </c>
      <c r="G7" s="15" t="s">
        <v>58</v>
      </c>
      <c r="H7" s="15" t="s">
        <v>58</v>
      </c>
      <c r="I7" s="15" t="s">
        <v>58</v>
      </c>
      <c r="J7" s="15" t="s">
        <v>58</v>
      </c>
      <c r="K7" s="15" t="s">
        <v>58</v>
      </c>
      <c r="L7" s="13">
        <f t="shared" si="1"/>
        <v>1</v>
      </c>
      <c r="S7" s="26" t="s">
        <v>46</v>
      </c>
      <c r="T7" t="str">
        <v>Great Job!</v>
      </c>
    </row>
    <row r="8" spans="1:20" x14ac:dyDescent="0.35">
      <c r="A8" s="11" t="s">
        <v>47</v>
      </c>
      <c r="B8" s="15" t="s">
        <v>58</v>
      </c>
      <c r="C8" s="15" t="s">
        <v>58</v>
      </c>
      <c r="D8" s="15" t="s">
        <v>58</v>
      </c>
      <c r="E8" s="15" t="s">
        <v>58</v>
      </c>
      <c r="F8" s="15" t="s">
        <v>58</v>
      </c>
      <c r="G8" s="15" t="s">
        <v>58</v>
      </c>
      <c r="H8" s="15" t="s">
        <v>57</v>
      </c>
      <c r="I8" s="15" t="s">
        <v>58</v>
      </c>
      <c r="J8" s="15" t="s">
        <v>57</v>
      </c>
      <c r="K8" s="15" t="s">
        <v>58</v>
      </c>
      <c r="L8" s="13">
        <f t="shared" si="1"/>
        <v>0.8</v>
      </c>
      <c r="S8" s="26" t="s">
        <v>47</v>
      </c>
      <c r="T8" t="str">
        <v>Great Job!</v>
      </c>
    </row>
    <row r="9" spans="1:20" x14ac:dyDescent="0.35">
      <c r="A9" s="11" t="s">
        <v>48</v>
      </c>
      <c r="B9" s="15" t="s">
        <v>57</v>
      </c>
      <c r="C9" s="15" t="s">
        <v>58</v>
      </c>
      <c r="D9" s="15" t="s">
        <v>58</v>
      </c>
      <c r="E9" s="15" t="s">
        <v>57</v>
      </c>
      <c r="F9" s="15" t="s">
        <v>57</v>
      </c>
      <c r="G9" s="15" t="s">
        <v>57</v>
      </c>
      <c r="H9" s="15" t="s">
        <v>58</v>
      </c>
      <c r="I9" s="15" t="s">
        <v>57</v>
      </c>
      <c r="J9" s="15" t="s">
        <v>58</v>
      </c>
      <c r="K9" s="15" t="s">
        <v>58</v>
      </c>
      <c r="L9" s="13">
        <f t="shared" si="1"/>
        <v>0.5</v>
      </c>
      <c r="S9" s="26" t="s">
        <v>48</v>
      </c>
      <c r="T9" t="str">
        <v>Needs Improvement</v>
      </c>
    </row>
    <row r="10" spans="1:20" x14ac:dyDescent="0.35">
      <c r="A10" s="11" t="s">
        <v>49</v>
      </c>
      <c r="B10" s="15" t="s">
        <v>57</v>
      </c>
      <c r="C10" s="15" t="s">
        <v>58</v>
      </c>
      <c r="D10" s="15" t="s">
        <v>58</v>
      </c>
      <c r="E10" s="15" t="s">
        <v>58</v>
      </c>
      <c r="F10" s="15" t="s">
        <v>58</v>
      </c>
      <c r="G10" s="15" t="s">
        <v>57</v>
      </c>
      <c r="H10" s="15" t="s">
        <v>58</v>
      </c>
      <c r="I10" s="15" t="s">
        <v>58</v>
      </c>
      <c r="J10" s="15" t="s">
        <v>58</v>
      </c>
      <c r="K10" s="15" t="s">
        <v>58</v>
      </c>
      <c r="L10" s="13">
        <f t="shared" si="1"/>
        <v>0.8</v>
      </c>
      <c r="S10" s="26" t="s">
        <v>49</v>
      </c>
      <c r="T10" t="str">
        <v>Great Job!</v>
      </c>
    </row>
    <row r="11" spans="1:20" x14ac:dyDescent="0.35">
      <c r="A11" s="11" t="s">
        <v>50</v>
      </c>
      <c r="B11" s="15" t="s">
        <v>58</v>
      </c>
      <c r="C11" s="15" t="s">
        <v>58</v>
      </c>
      <c r="D11" s="15" t="s">
        <v>58</v>
      </c>
      <c r="E11" s="15" t="s">
        <v>57</v>
      </c>
      <c r="F11" s="15" t="s">
        <v>57</v>
      </c>
      <c r="G11" s="15" t="s">
        <v>57</v>
      </c>
      <c r="H11" s="15" t="s">
        <v>58</v>
      </c>
      <c r="I11" s="15" t="s">
        <v>58</v>
      </c>
      <c r="J11" s="15" t="s">
        <v>58</v>
      </c>
      <c r="K11" s="15" t="s">
        <v>57</v>
      </c>
      <c r="L11" s="13">
        <f t="shared" si="1"/>
        <v>0.6</v>
      </c>
      <c r="S11" s="26" t="s">
        <v>50</v>
      </c>
      <c r="T11" t="str">
        <v>Needs Improvement</v>
      </c>
    </row>
    <row r="12" spans="1:20" x14ac:dyDescent="0.35">
      <c r="A12" s="11" t="s">
        <v>51</v>
      </c>
      <c r="B12" s="15" t="s">
        <v>58</v>
      </c>
      <c r="C12" s="15" t="s">
        <v>58</v>
      </c>
      <c r="D12" s="15" t="s">
        <v>57</v>
      </c>
      <c r="E12" s="15" t="s">
        <v>58</v>
      </c>
      <c r="F12" s="15" t="s">
        <v>58</v>
      </c>
      <c r="G12" s="15" t="s">
        <v>58</v>
      </c>
      <c r="H12" s="15" t="s">
        <v>58</v>
      </c>
      <c r="I12" s="15" t="s">
        <v>58</v>
      </c>
      <c r="J12" s="15" t="s">
        <v>58</v>
      </c>
      <c r="K12" s="15" t="s">
        <v>58</v>
      </c>
      <c r="L12" s="13">
        <f t="shared" si="1"/>
        <v>0.9</v>
      </c>
      <c r="S12" s="26" t="s">
        <v>51</v>
      </c>
      <c r="T12" t="str">
        <v>Great Job!</v>
      </c>
    </row>
    <row r="13" spans="1:20" x14ac:dyDescent="0.35">
      <c r="A13" s="11" t="s">
        <v>52</v>
      </c>
      <c r="B13" s="15" t="s">
        <v>58</v>
      </c>
      <c r="C13" s="15" t="s">
        <v>58</v>
      </c>
      <c r="D13" s="15" t="s">
        <v>58</v>
      </c>
      <c r="E13" s="15" t="s">
        <v>58</v>
      </c>
      <c r="F13" s="15" t="s">
        <v>58</v>
      </c>
      <c r="G13" s="15" t="s">
        <v>58</v>
      </c>
      <c r="H13" s="15" t="s">
        <v>58</v>
      </c>
      <c r="I13" s="15" t="s">
        <v>57</v>
      </c>
      <c r="J13" s="15" t="s">
        <v>58</v>
      </c>
      <c r="K13" s="15" t="s">
        <v>58</v>
      </c>
      <c r="L13" s="13">
        <f t="shared" si="1"/>
        <v>0.9</v>
      </c>
      <c r="S13" s="26" t="s">
        <v>52</v>
      </c>
      <c r="T13" t="str">
        <v>Great Job!</v>
      </c>
    </row>
    <row r="14" spans="1:20" x14ac:dyDescent="0.35">
      <c r="A14" s="11" t="s">
        <v>53</v>
      </c>
      <c r="B14" s="15" t="s">
        <v>58</v>
      </c>
      <c r="C14" s="15" t="s">
        <v>57</v>
      </c>
      <c r="D14" s="15" t="s">
        <v>58</v>
      </c>
      <c r="E14" s="15" t="s">
        <v>57</v>
      </c>
      <c r="F14" s="15" t="s">
        <v>58</v>
      </c>
      <c r="G14" s="15" t="s">
        <v>57</v>
      </c>
      <c r="H14" s="15" t="s">
        <v>57</v>
      </c>
      <c r="I14" s="15" t="s">
        <v>58</v>
      </c>
      <c r="J14" s="15" t="s">
        <v>58</v>
      </c>
      <c r="K14" s="15" t="s">
        <v>58</v>
      </c>
      <c r="L14" s="13">
        <f t="shared" si="1"/>
        <v>0.6</v>
      </c>
      <c r="S14" s="26" t="s">
        <v>53</v>
      </c>
      <c r="T14" t="str">
        <v>Needs Improvement</v>
      </c>
    </row>
    <row r="15" spans="1:20" x14ac:dyDescent="0.35">
      <c r="A15" s="11" t="s">
        <v>54</v>
      </c>
      <c r="B15" s="15" t="s">
        <v>57</v>
      </c>
      <c r="C15" s="15" t="s">
        <v>58</v>
      </c>
      <c r="D15" s="15" t="s">
        <v>58</v>
      </c>
      <c r="E15" s="15" t="s">
        <v>58</v>
      </c>
      <c r="F15" s="15" t="s">
        <v>58</v>
      </c>
      <c r="G15" s="15" t="s">
        <v>58</v>
      </c>
      <c r="H15" s="15" t="s">
        <v>58</v>
      </c>
      <c r="I15" s="15" t="s">
        <v>58</v>
      </c>
      <c r="J15" s="15" t="s">
        <v>57</v>
      </c>
      <c r="K15" s="15" t="s">
        <v>58</v>
      </c>
      <c r="L15" s="13">
        <f t="shared" si="1"/>
        <v>0.8</v>
      </c>
      <c r="R15" s="44" t="s">
        <v>41</v>
      </c>
      <c r="S15" s="26" t="s">
        <v>54</v>
      </c>
      <c r="T15" t="str">
        <v>Great Job!</v>
      </c>
    </row>
    <row r="16" spans="1:20" x14ac:dyDescent="0.35">
      <c r="A16" s="11" t="s">
        <v>55</v>
      </c>
      <c r="B16" s="15" t="s">
        <v>58</v>
      </c>
      <c r="C16" s="15" t="s">
        <v>58</v>
      </c>
      <c r="D16" s="15" t="s">
        <v>58</v>
      </c>
      <c r="E16" s="15" t="s">
        <v>58</v>
      </c>
      <c r="F16" s="15" t="s">
        <v>58</v>
      </c>
      <c r="G16" s="15" t="s">
        <v>57</v>
      </c>
      <c r="H16" s="15" t="s">
        <v>58</v>
      </c>
      <c r="I16" s="15" t="s">
        <v>58</v>
      </c>
      <c r="J16" s="15" t="s">
        <v>57</v>
      </c>
      <c r="K16" s="15" t="s">
        <v>58</v>
      </c>
      <c r="L16" s="13">
        <f t="shared" si="1"/>
        <v>0.8</v>
      </c>
      <c r="R16" s="44" t="str">
        <f>IF(VLOOKUP(R15,$A$2:$L$17,12,FALSE)&gt;65%,"Great Job!","Needs Improvement")</f>
        <v>Great Job!</v>
      </c>
      <c r="S16" s="26" t="s">
        <v>55</v>
      </c>
      <c r="T16" t="str">
        <v>Great Job!</v>
      </c>
    </row>
    <row r="17" spans="1:20" x14ac:dyDescent="0.35">
      <c r="A17" s="12" t="s">
        <v>56</v>
      </c>
      <c r="B17" s="16" t="s">
        <v>58</v>
      </c>
      <c r="C17" s="16" t="s">
        <v>57</v>
      </c>
      <c r="D17" s="16" t="s">
        <v>58</v>
      </c>
      <c r="E17" s="16" t="s">
        <v>58</v>
      </c>
      <c r="F17" s="16" t="s">
        <v>58</v>
      </c>
      <c r="G17" s="16" t="s">
        <v>57</v>
      </c>
      <c r="H17" s="16" t="s">
        <v>58</v>
      </c>
      <c r="I17" s="16" t="s">
        <v>58</v>
      </c>
      <c r="J17" s="16" t="s">
        <v>57</v>
      </c>
      <c r="K17" s="16" t="s">
        <v>58</v>
      </c>
      <c r="L17" s="14">
        <f t="shared" si="1"/>
        <v>0.7</v>
      </c>
      <c r="S17" s="26" t="s">
        <v>56</v>
      </c>
      <c r="T17" t="str">
        <v>Great Job!</v>
      </c>
    </row>
    <row r="19" spans="1:20" ht="21" x14ac:dyDescent="0.35">
      <c r="A19" s="45" t="str">
        <f>TEXT(AVERAGEIF(Attendance_Grade,"&gt;65%"),"0.0%")&amp;" is the average attendance grade for students who passed the attendance requirement"</f>
        <v>81.5% is the average attendance grade for students who passed the attendance requirement</v>
      </c>
      <c r="B19" s="45"/>
      <c r="C19" s="45"/>
      <c r="D19" s="45"/>
      <c r="E19" s="45"/>
      <c r="F19" s="45"/>
      <c r="G19" s="45"/>
      <c r="H19" s="45"/>
      <c r="I19" s="45"/>
      <c r="J19" s="45"/>
      <c r="K19" s="45"/>
      <c r="L19" s="45"/>
    </row>
  </sheetData>
  <mergeCells count="3">
    <mergeCell ref="A19:L19"/>
    <mergeCell ref="M1:P1"/>
    <mergeCell ref="N2:O2"/>
  </mergeCells>
  <phoneticPr fontId="3" type="noConversion"/>
  <conditionalFormatting sqref="L2:L17">
    <cfRule type="cellIs" dxfId="9" priority="11" operator="lessThan">
      <formula>0.65</formula>
    </cfRule>
  </conditionalFormatting>
  <conditionalFormatting sqref="B2:K17">
    <cfRule type="containsText" dxfId="8" priority="3" operator="containsText" text="Absent">
      <formula>NOT(ISERROR(SEARCH("Absent",B2)))</formula>
    </cfRule>
    <cfRule type="containsText" dxfId="7" priority="4" operator="containsText" text="Present">
      <formula>NOT(ISERROR(SEARCH("Present",B2)))</formula>
    </cfRule>
  </conditionalFormatting>
  <conditionalFormatting sqref="T2:T17">
    <cfRule type="containsText" dxfId="6" priority="1" operator="containsText" text="needs">
      <formula>NOT(ISERROR(SEARCH("needs",T2)))</formula>
    </cfRule>
    <cfRule type="containsText" dxfId="5" priority="2" operator="containsText" text="Great">
      <formula>NOT(ISERROR(SEARCH("Great",T2)))</formula>
    </cfRule>
  </conditionalFormatting>
  <dataValidations count="1">
    <dataValidation type="list" allowBlank="1" showInputMessage="1" showErrorMessage="1" sqref="N2" xr:uid="{777ACFC0-24A6-4B10-AAB8-24880BF6EB59}">
      <formula1>$A$2:$A$17</formula1>
    </dataValidation>
  </dataValidation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EE3234-B598-477A-8E72-16A6220177E3}">
  <dimension ref="A1:K17"/>
  <sheetViews>
    <sheetView zoomScale="64" workbookViewId="0">
      <selection activeCell="F13" sqref="F13"/>
    </sheetView>
  </sheetViews>
  <sheetFormatPr defaultRowHeight="14.5" x14ac:dyDescent="0.35"/>
  <cols>
    <col min="1" max="1" width="17.453125" bestFit="1" customWidth="1"/>
    <col min="5" max="5" width="11.6328125" bestFit="1" customWidth="1"/>
    <col min="6" max="6" width="16.1796875" bestFit="1" customWidth="1"/>
    <col min="9" max="9" width="19.26953125" bestFit="1" customWidth="1"/>
  </cols>
  <sheetData>
    <row r="1" spans="1:11" x14ac:dyDescent="0.35">
      <c r="A1" s="1" t="s">
        <v>2</v>
      </c>
      <c r="B1" s="1" t="s">
        <v>37</v>
      </c>
      <c r="C1" s="1" t="s">
        <v>38</v>
      </c>
      <c r="D1" s="1" t="s">
        <v>39</v>
      </c>
      <c r="E1" s="1" t="s">
        <v>40</v>
      </c>
      <c r="F1" s="1" t="s">
        <v>60</v>
      </c>
      <c r="G1" s="1" t="s">
        <v>61</v>
      </c>
    </row>
    <row r="2" spans="1:11" x14ac:dyDescent="0.35">
      <c r="A2" t="s">
        <v>41</v>
      </c>
      <c r="B2" s="2">
        <v>0.68</v>
      </c>
      <c r="C2" s="2">
        <v>0.53</v>
      </c>
      <c r="D2" s="2">
        <v>0.66</v>
      </c>
      <c r="E2" s="2">
        <v>0.79</v>
      </c>
      <c r="F2" s="2">
        <f>ROUND(SUM(B2*20%,C2*20%,D2*20%,E2*40%),2)</f>
        <v>0.69</v>
      </c>
      <c r="G2" s="17">
        <f>INDEX($F$2:$F$17,1)</f>
        <v>0.69</v>
      </c>
    </row>
    <row r="3" spans="1:11" x14ac:dyDescent="0.35">
      <c r="A3" t="s">
        <v>42</v>
      </c>
      <c r="B3" s="2">
        <v>0.78</v>
      </c>
      <c r="C3" s="2">
        <v>0.84</v>
      </c>
      <c r="D3" s="2">
        <v>0.92</v>
      </c>
      <c r="E3" s="2">
        <v>0.62</v>
      </c>
      <c r="F3" s="2">
        <f t="shared" ref="F3:F17" si="0">ROUND(SUM(B3*20%,C3*20%,D3*20%,E3*40%),2)</f>
        <v>0.76</v>
      </c>
      <c r="G3" s="17">
        <f>INDEX($F$2:$F$17,2)</f>
        <v>0.76</v>
      </c>
    </row>
    <row r="4" spans="1:11" x14ac:dyDescent="0.35">
      <c r="A4" t="s">
        <v>43</v>
      </c>
      <c r="B4" s="2">
        <v>0.63</v>
      </c>
      <c r="C4" s="2">
        <v>0.85</v>
      </c>
      <c r="D4" s="2">
        <v>0.5</v>
      </c>
      <c r="E4" s="2">
        <v>0.88</v>
      </c>
      <c r="F4" s="2">
        <f t="shared" si="0"/>
        <v>0.75</v>
      </c>
      <c r="G4" s="17">
        <f>INDEX($F$2:$F$17,3)</f>
        <v>0.75</v>
      </c>
      <c r="I4" s="7"/>
      <c r="J4" s="7"/>
      <c r="K4" s="7"/>
    </row>
    <row r="5" spans="1:11" x14ac:dyDescent="0.35">
      <c r="A5" t="s">
        <v>44</v>
      </c>
      <c r="B5" s="2">
        <v>0.88</v>
      </c>
      <c r="C5" s="2">
        <v>0.69</v>
      </c>
      <c r="D5" s="2">
        <v>0.92</v>
      </c>
      <c r="E5" s="2">
        <v>0.95</v>
      </c>
      <c r="F5" s="2">
        <f t="shared" si="0"/>
        <v>0.88</v>
      </c>
      <c r="G5" s="17">
        <f>INDEX($F$2:$F$17,4)</f>
        <v>0.88</v>
      </c>
      <c r="I5" s="7"/>
      <c r="J5" s="7"/>
      <c r="K5" s="7"/>
    </row>
    <row r="6" spans="1:11" x14ac:dyDescent="0.35">
      <c r="A6" t="s">
        <v>45</v>
      </c>
      <c r="B6" s="2">
        <v>0.93</v>
      </c>
      <c r="C6" s="2">
        <v>0.76</v>
      </c>
      <c r="D6" s="2">
        <v>0.65</v>
      </c>
      <c r="E6" s="2">
        <v>0.74</v>
      </c>
      <c r="F6" s="2">
        <f t="shared" si="0"/>
        <v>0.76</v>
      </c>
      <c r="G6" s="17">
        <f>INDEX($F$2:$F$17,5)</f>
        <v>0.76</v>
      </c>
      <c r="I6" s="7"/>
      <c r="J6" s="5" t="s">
        <v>62</v>
      </c>
      <c r="K6" s="5" t="s">
        <v>63</v>
      </c>
    </row>
    <row r="7" spans="1:11" x14ac:dyDescent="0.35">
      <c r="A7" t="s">
        <v>46</v>
      </c>
      <c r="B7" s="2">
        <v>0.77</v>
      </c>
      <c r="C7" s="2">
        <v>0.63</v>
      </c>
      <c r="D7" s="2">
        <v>0.82</v>
      </c>
      <c r="E7" s="2">
        <v>0.77</v>
      </c>
      <c r="F7" s="2">
        <f t="shared" si="0"/>
        <v>0.75</v>
      </c>
      <c r="G7" s="17">
        <f>INDEX($F$2:$F$17,6)</f>
        <v>0.75</v>
      </c>
      <c r="I7" s="5" t="s">
        <v>37</v>
      </c>
      <c r="J7" s="18">
        <f>AVERAGE(B2:B17)</f>
        <v>0.71562499999999996</v>
      </c>
      <c r="K7" s="4">
        <f>MEDIAN(B2:B17)</f>
        <v>0.72499999999999998</v>
      </c>
    </row>
    <row r="8" spans="1:11" x14ac:dyDescent="0.35">
      <c r="A8" t="s">
        <v>47</v>
      </c>
      <c r="B8" s="2">
        <v>0.72</v>
      </c>
      <c r="C8" s="2">
        <v>0.83</v>
      </c>
      <c r="D8" s="2">
        <v>0.86</v>
      </c>
      <c r="E8" s="2">
        <v>0.89</v>
      </c>
      <c r="F8" s="2">
        <f t="shared" si="0"/>
        <v>0.84</v>
      </c>
      <c r="G8" s="17">
        <f>INDEX($F$2:$F$17,7)</f>
        <v>0.84</v>
      </c>
      <c r="I8" s="5" t="s">
        <v>38</v>
      </c>
      <c r="J8" s="4">
        <f>AVERAGE(C2:C17)</f>
        <v>0.81062499999999993</v>
      </c>
      <c r="K8" s="4">
        <f>MEDIAN(C2:C17)</f>
        <v>0.84</v>
      </c>
    </row>
    <row r="9" spans="1:11" x14ac:dyDescent="0.35">
      <c r="A9" t="s">
        <v>48</v>
      </c>
      <c r="B9" s="2">
        <v>0.87</v>
      </c>
      <c r="C9" s="2">
        <v>0.79</v>
      </c>
      <c r="D9" s="2">
        <v>0.77</v>
      </c>
      <c r="E9" s="2">
        <v>0.93</v>
      </c>
      <c r="F9" s="2">
        <f t="shared" si="0"/>
        <v>0.86</v>
      </c>
      <c r="G9" s="17">
        <f>INDEX($F$2:$F$17,8)</f>
        <v>0.86</v>
      </c>
      <c r="I9" s="5" t="s">
        <v>39</v>
      </c>
      <c r="J9" s="4">
        <f>AVERAGE(D2:D17)</f>
        <v>0.77499999999999991</v>
      </c>
      <c r="K9" s="4">
        <f>MEDIAN(D2:D17)</f>
        <v>0.78</v>
      </c>
    </row>
    <row r="10" spans="1:11" x14ac:dyDescent="0.35">
      <c r="A10" t="s">
        <v>49</v>
      </c>
      <c r="B10" s="2">
        <v>0.6</v>
      </c>
      <c r="C10" s="2">
        <v>0.84</v>
      </c>
      <c r="D10" s="2">
        <v>0.98</v>
      </c>
      <c r="E10" s="2">
        <v>0.88</v>
      </c>
      <c r="F10" s="2">
        <f t="shared" si="0"/>
        <v>0.84</v>
      </c>
      <c r="G10" s="17">
        <f>INDEX($F$2:$F$17,9)</f>
        <v>0.84</v>
      </c>
      <c r="I10" s="5" t="s">
        <v>40</v>
      </c>
      <c r="J10" s="4">
        <f>AVERAGE(E2:E17)</f>
        <v>0.82374999999999987</v>
      </c>
      <c r="K10" s="4">
        <f>MEDIAN(E2:E17)</f>
        <v>0.87</v>
      </c>
    </row>
    <row r="11" spans="1:11" x14ac:dyDescent="0.35">
      <c r="A11" t="s">
        <v>50</v>
      </c>
      <c r="B11" s="2">
        <v>0.5</v>
      </c>
      <c r="C11" s="2">
        <v>0.51</v>
      </c>
      <c r="D11" s="2">
        <v>0.65</v>
      </c>
      <c r="E11" s="2">
        <v>0.71</v>
      </c>
      <c r="F11" s="2">
        <f t="shared" si="0"/>
        <v>0.62</v>
      </c>
      <c r="G11" s="17">
        <f>INDEX($F$2:$F$17,10)</f>
        <v>0.62</v>
      </c>
    </row>
    <row r="12" spans="1:11" x14ac:dyDescent="0.35">
      <c r="A12" t="s">
        <v>51</v>
      </c>
      <c r="B12" s="2">
        <v>0.82</v>
      </c>
      <c r="C12" s="2">
        <v>1</v>
      </c>
      <c r="D12" s="2">
        <v>0.94</v>
      </c>
      <c r="E12" s="2">
        <v>0.86</v>
      </c>
      <c r="F12" s="2">
        <f t="shared" si="0"/>
        <v>0.9</v>
      </c>
      <c r="G12" s="17">
        <f>INDEX($F$2:$F$17,11)</f>
        <v>0.9</v>
      </c>
    </row>
    <row r="13" spans="1:11" x14ac:dyDescent="0.35">
      <c r="A13" t="s">
        <v>52</v>
      </c>
      <c r="B13" s="2">
        <v>0.75</v>
      </c>
      <c r="C13" s="2">
        <v>0.98</v>
      </c>
      <c r="D13" s="2">
        <v>0.62</v>
      </c>
      <c r="E13" s="2">
        <v>0.84</v>
      </c>
      <c r="F13" s="2">
        <f t="shared" si="0"/>
        <v>0.81</v>
      </c>
      <c r="G13" s="17">
        <f>INDEX($F$2:$F$17,12)</f>
        <v>0.81</v>
      </c>
    </row>
    <row r="14" spans="1:11" x14ac:dyDescent="0.35">
      <c r="A14" t="s">
        <v>53</v>
      </c>
      <c r="B14" s="2">
        <v>0.73</v>
      </c>
      <c r="C14" s="2">
        <v>0.89</v>
      </c>
      <c r="D14" s="2">
        <v>0.79</v>
      </c>
      <c r="E14" s="2">
        <v>0.95</v>
      </c>
      <c r="F14" s="2">
        <f t="shared" si="0"/>
        <v>0.86</v>
      </c>
      <c r="G14" s="17">
        <f>INDEX($F$2:$F$17,13)</f>
        <v>0.86</v>
      </c>
    </row>
    <row r="15" spans="1:11" x14ac:dyDescent="0.35">
      <c r="A15" t="s">
        <v>54</v>
      </c>
      <c r="B15" s="2">
        <v>0.61</v>
      </c>
      <c r="C15" s="2">
        <v>0.93</v>
      </c>
      <c r="D15" s="2">
        <v>0.84</v>
      </c>
      <c r="E15" s="2">
        <v>0.53</v>
      </c>
      <c r="F15" s="2">
        <f t="shared" si="0"/>
        <v>0.69</v>
      </c>
      <c r="G15" s="17">
        <f>INDEX($F$2:$F$17,14)</f>
        <v>0.69</v>
      </c>
    </row>
    <row r="16" spans="1:11" x14ac:dyDescent="0.35">
      <c r="A16" t="s">
        <v>55</v>
      </c>
      <c r="B16" s="2">
        <v>0.56999999999999995</v>
      </c>
      <c r="C16" s="2">
        <v>0.94</v>
      </c>
      <c r="D16" s="2">
        <v>0.73</v>
      </c>
      <c r="E16" s="2">
        <v>0.93</v>
      </c>
      <c r="F16" s="2">
        <f t="shared" si="0"/>
        <v>0.82</v>
      </c>
      <c r="G16" s="17">
        <f>INDEX($F$2:$F$17,15)</f>
        <v>0.82</v>
      </c>
    </row>
    <row r="17" spans="1:7" x14ac:dyDescent="0.35">
      <c r="A17" t="s">
        <v>56</v>
      </c>
      <c r="B17" s="2">
        <v>0.61</v>
      </c>
      <c r="C17" s="2">
        <v>0.96</v>
      </c>
      <c r="D17" s="2">
        <v>0.75</v>
      </c>
      <c r="E17" s="2">
        <v>0.91</v>
      </c>
      <c r="F17" s="2">
        <f t="shared" si="0"/>
        <v>0.83</v>
      </c>
      <c r="G17" s="17">
        <f>INDEX($F$2:$F$17,16)</f>
        <v>0.83</v>
      </c>
    </row>
  </sheetData>
  <conditionalFormatting sqref="G2:G17">
    <cfRule type="cellIs" dxfId="4" priority="5" operator="greaterThan">
      <formula>0.64</formula>
    </cfRule>
    <cfRule type="cellIs" dxfId="3" priority="6" operator="lessThan">
      <formula>0.65</formula>
    </cfRule>
  </conditionalFormatting>
  <conditionalFormatting sqref="B2:F17">
    <cfRule type="cellIs" dxfId="2" priority="1" operator="lessThan">
      <formula>0.65</formula>
    </cfRule>
    <cfRule type="colorScale" priority="2">
      <colorScale>
        <cfvo type="min"/>
        <cfvo type="max"/>
        <color rgb="FFFCFCFF"/>
        <color rgb="FF63BE7B"/>
      </colorScale>
    </cfRule>
    <cfRule type="colorScale" priority="3">
      <colorScale>
        <cfvo type="min"/>
        <cfvo type="percentile" val="65"/>
        <cfvo type="max"/>
        <color rgb="FFF8696B"/>
        <color rgb="FFFCFCFF"/>
        <color rgb="FF63BE7B"/>
      </colorScale>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iconSet" priority="4" id="{46C9E6F2-4EF7-482A-969C-06F9C0E61133}">
            <x14:iconSet custom="1">
              <x14:cfvo type="percent">
                <xm:f>0</xm:f>
              </x14:cfvo>
              <x14:cfvo type="num">
                <xm:f>0</xm:f>
              </x14:cfvo>
              <x14:cfvo type="num">
                <xm:f>0.65</xm:f>
              </x14:cfvo>
              <x14:cfIcon iconSet="3TrafficLights1" iconId="1"/>
              <x14:cfIcon iconSet="3TrafficLights1" iconId="0"/>
              <x14:cfIcon iconSet="3TrafficLights1" iconId="2"/>
            </x14:iconSet>
          </x14:cfRule>
          <xm:sqref>G2:G17</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6F3A05-991D-494F-9872-6FC735AD266E}">
  <dimension ref="A1:S36"/>
  <sheetViews>
    <sheetView zoomScale="55" zoomScaleNormal="110" workbookViewId="0">
      <selection activeCell="N25" sqref="N25"/>
    </sheetView>
  </sheetViews>
  <sheetFormatPr defaultRowHeight="14.5" x14ac:dyDescent="0.35"/>
  <cols>
    <col min="1" max="1" width="17.453125" bestFit="1" customWidth="1"/>
    <col min="2" max="2" width="19" bestFit="1" customWidth="1"/>
    <col min="3" max="3" width="17.54296875" bestFit="1" customWidth="1"/>
    <col min="5" max="5" width="14.54296875" bestFit="1" customWidth="1"/>
    <col min="6" max="6" width="7.90625" customWidth="1"/>
    <col min="8" max="8" width="17.453125" bestFit="1" customWidth="1"/>
    <col min="9" max="9" width="19" bestFit="1" customWidth="1"/>
    <col min="10" max="10" width="17.54296875" bestFit="1" customWidth="1"/>
    <col min="12" max="12" width="14.54296875" bestFit="1" customWidth="1"/>
    <col min="14" max="14" width="19.26953125" bestFit="1" customWidth="1"/>
    <col min="16" max="16" width="20.26953125" bestFit="1" customWidth="1"/>
    <col min="17" max="17" width="6.7265625" bestFit="1" customWidth="1"/>
    <col min="18" max="18" width="17.453125" bestFit="1" customWidth="1"/>
  </cols>
  <sheetData>
    <row r="1" spans="1:15" x14ac:dyDescent="0.35">
      <c r="A1" s="28" t="s">
        <v>68</v>
      </c>
      <c r="B1" s="28"/>
      <c r="C1" s="28"/>
      <c r="D1" s="28"/>
      <c r="E1" s="28"/>
      <c r="H1" s="28" t="s">
        <v>69</v>
      </c>
      <c r="I1" s="28"/>
      <c r="J1" s="28"/>
      <c r="K1" s="28"/>
      <c r="L1" s="28"/>
      <c r="N1" s="28" t="s">
        <v>109</v>
      </c>
      <c r="O1" s="28"/>
    </row>
    <row r="2" spans="1:15" x14ac:dyDescent="0.35">
      <c r="A2" s="1" t="s">
        <v>2</v>
      </c>
      <c r="B2" s="5" t="s">
        <v>64</v>
      </c>
      <c r="C2" s="5" t="s">
        <v>65</v>
      </c>
      <c r="D2" s="5" t="s">
        <v>66</v>
      </c>
      <c r="E2" s="5" t="s">
        <v>67</v>
      </c>
      <c r="H2" s="5" t="s">
        <v>2</v>
      </c>
      <c r="I2" s="5" t="s">
        <v>64</v>
      </c>
      <c r="J2" s="5" t="s">
        <v>65</v>
      </c>
      <c r="K2" s="5" t="s">
        <v>66</v>
      </c>
      <c r="L2" s="5" t="s">
        <v>67</v>
      </c>
      <c r="N2" t="s">
        <v>41</v>
      </c>
      <c r="O2" s="36">
        <f>AVERAGE(VLOOKUP(N2,$A$3:$E$18,5,FALSE),VLOOKUP(N2,$H$3:$L$18,5,FALSE))</f>
        <v>0.84499999999999997</v>
      </c>
    </row>
    <row r="3" spans="1:15" x14ac:dyDescent="0.35">
      <c r="A3" t="s">
        <v>41</v>
      </c>
      <c r="B3" s="21">
        <v>1</v>
      </c>
      <c r="C3" s="21">
        <v>0.94</v>
      </c>
      <c r="D3" s="3">
        <v>0.79</v>
      </c>
      <c r="E3" s="3">
        <f>ROUND(SUM(B3*25%,C3*25%,D3*50%),2)</f>
        <v>0.88</v>
      </c>
      <c r="G3" s="22">
        <f>AVERAGE($E$3:$E$18)</f>
        <v>0.78812499999999996</v>
      </c>
      <c r="H3" t="s">
        <v>41</v>
      </c>
      <c r="I3" s="21">
        <v>0.76</v>
      </c>
      <c r="J3" s="21">
        <v>0.75</v>
      </c>
      <c r="K3" s="3">
        <v>0.87</v>
      </c>
      <c r="L3" s="3">
        <f>ROUND(SUM(I3*25%,J3*25%,K3*50%),2)</f>
        <v>0.81</v>
      </c>
      <c r="M3" s="22">
        <f>AVERAGE($L$3:$L$18)</f>
        <v>0.78500000000000014</v>
      </c>
      <c r="N3" t="s">
        <v>42</v>
      </c>
      <c r="O3" s="36">
        <f t="shared" ref="O3:O17" si="0">AVERAGE(VLOOKUP(N3,$A$3:$E$18,5,FALSE),VLOOKUP(N3,$H$3:$L$18,5,FALSE))</f>
        <v>0.81499999999999995</v>
      </c>
    </row>
    <row r="4" spans="1:15" x14ac:dyDescent="0.35">
      <c r="A4" t="s">
        <v>42</v>
      </c>
      <c r="B4" s="21">
        <v>0.75</v>
      </c>
      <c r="C4" s="21">
        <v>0.8</v>
      </c>
      <c r="D4" s="3">
        <v>0.98</v>
      </c>
      <c r="E4" s="3">
        <f t="shared" ref="E4:E18" si="1">ROUND(SUM(B4*25%,C4*25%,D4*50%),2)</f>
        <v>0.88</v>
      </c>
      <c r="G4" s="22">
        <f t="shared" ref="G4:G18" si="2">AVERAGE($E$3:$E$18)</f>
        <v>0.78812499999999996</v>
      </c>
      <c r="H4" t="s">
        <v>42</v>
      </c>
      <c r="I4" s="21">
        <v>0.12</v>
      </c>
      <c r="J4" s="21">
        <v>0.92</v>
      </c>
      <c r="K4" s="3">
        <v>0.98</v>
      </c>
      <c r="L4" s="3">
        <f t="shared" ref="L4:L18" si="3">ROUND(SUM(I4*25%,J4*25%,K4*50%),2)</f>
        <v>0.75</v>
      </c>
      <c r="M4" s="22">
        <f t="shared" ref="M4:M18" si="4">AVERAGE($L$3:$L$18)</f>
        <v>0.78500000000000014</v>
      </c>
      <c r="N4" t="s">
        <v>43</v>
      </c>
      <c r="O4" s="36">
        <f t="shared" si="0"/>
        <v>0.625</v>
      </c>
    </row>
    <row r="5" spans="1:15" x14ac:dyDescent="0.35">
      <c r="A5" t="s">
        <v>43</v>
      </c>
      <c r="B5" s="21">
        <v>0.04</v>
      </c>
      <c r="C5" s="21">
        <v>0.92</v>
      </c>
      <c r="D5" s="3">
        <v>0.6</v>
      </c>
      <c r="E5" s="3">
        <f t="shared" si="1"/>
        <v>0.54</v>
      </c>
      <c r="G5" s="22">
        <f t="shared" si="2"/>
        <v>0.78812499999999996</v>
      </c>
      <c r="H5" t="s">
        <v>43</v>
      </c>
      <c r="I5" s="21">
        <v>7.0000000000000007E-2</v>
      </c>
      <c r="J5" s="21">
        <v>0.92</v>
      </c>
      <c r="K5" s="3">
        <v>0.92</v>
      </c>
      <c r="L5" s="3">
        <f t="shared" si="3"/>
        <v>0.71</v>
      </c>
      <c r="M5" s="22">
        <f t="shared" si="4"/>
        <v>0.78500000000000014</v>
      </c>
      <c r="N5" t="s">
        <v>44</v>
      </c>
      <c r="O5" s="36">
        <f t="shared" si="0"/>
        <v>0.79</v>
      </c>
    </row>
    <row r="6" spans="1:15" x14ac:dyDescent="0.35">
      <c r="A6" t="s">
        <v>44</v>
      </c>
      <c r="B6" s="21">
        <v>0.8</v>
      </c>
      <c r="C6" s="21">
        <v>0.53</v>
      </c>
      <c r="D6" s="3">
        <v>0.78</v>
      </c>
      <c r="E6" s="3">
        <f t="shared" si="1"/>
        <v>0.72</v>
      </c>
      <c r="G6" s="22">
        <f t="shared" si="2"/>
        <v>0.78812499999999996</v>
      </c>
      <c r="H6" t="s">
        <v>44</v>
      </c>
      <c r="I6" s="21">
        <v>0.92</v>
      </c>
      <c r="J6" s="21">
        <v>0.97</v>
      </c>
      <c r="K6" s="3">
        <v>0.78</v>
      </c>
      <c r="L6" s="3">
        <f t="shared" si="3"/>
        <v>0.86</v>
      </c>
      <c r="M6" s="22">
        <f t="shared" si="4"/>
        <v>0.78500000000000014</v>
      </c>
      <c r="N6" t="s">
        <v>45</v>
      </c>
      <c r="O6" s="36">
        <f t="shared" si="0"/>
        <v>0.875</v>
      </c>
    </row>
    <row r="7" spans="1:15" x14ac:dyDescent="0.35">
      <c r="A7" t="s">
        <v>45</v>
      </c>
      <c r="B7" s="21">
        <v>0.54</v>
      </c>
      <c r="C7" s="21">
        <v>0.97</v>
      </c>
      <c r="D7" s="3">
        <v>1</v>
      </c>
      <c r="E7" s="3">
        <f t="shared" si="1"/>
        <v>0.88</v>
      </c>
      <c r="G7" s="22">
        <f t="shared" si="2"/>
        <v>0.78812499999999996</v>
      </c>
      <c r="H7" t="s">
        <v>45</v>
      </c>
      <c r="I7" s="21">
        <v>0.9</v>
      </c>
      <c r="J7" s="21">
        <v>0.96</v>
      </c>
      <c r="K7" s="3">
        <v>0.81</v>
      </c>
      <c r="L7" s="3">
        <f t="shared" si="3"/>
        <v>0.87</v>
      </c>
      <c r="M7" s="22">
        <f t="shared" si="4"/>
        <v>0.78500000000000014</v>
      </c>
      <c r="N7" t="s">
        <v>46</v>
      </c>
      <c r="O7" s="36">
        <f t="shared" si="0"/>
        <v>0.89</v>
      </c>
    </row>
    <row r="8" spans="1:15" x14ac:dyDescent="0.35">
      <c r="A8" t="s">
        <v>46</v>
      </c>
      <c r="B8" s="21">
        <v>1</v>
      </c>
      <c r="C8" s="21">
        <v>1</v>
      </c>
      <c r="D8" s="3">
        <v>0.98</v>
      </c>
      <c r="E8" s="3">
        <f t="shared" si="1"/>
        <v>0.99</v>
      </c>
      <c r="G8" s="22">
        <f t="shared" si="2"/>
        <v>0.78812499999999996</v>
      </c>
      <c r="H8" t="s">
        <v>46</v>
      </c>
      <c r="I8" s="21">
        <v>0.86</v>
      </c>
      <c r="J8" s="21">
        <v>0.88</v>
      </c>
      <c r="K8" s="3">
        <v>0.71</v>
      </c>
      <c r="L8" s="3">
        <f t="shared" si="3"/>
        <v>0.79</v>
      </c>
      <c r="M8" s="22">
        <f t="shared" si="4"/>
        <v>0.78500000000000014</v>
      </c>
      <c r="N8" t="s">
        <v>47</v>
      </c>
      <c r="O8" s="36">
        <f t="shared" si="0"/>
        <v>0.73</v>
      </c>
    </row>
    <row r="9" spans="1:15" x14ac:dyDescent="0.35">
      <c r="A9" t="s">
        <v>47</v>
      </c>
      <c r="B9" s="21">
        <v>0.15</v>
      </c>
      <c r="C9" s="21">
        <v>0.96</v>
      </c>
      <c r="D9" s="3">
        <v>0.75</v>
      </c>
      <c r="E9" s="3">
        <f t="shared" si="1"/>
        <v>0.65</v>
      </c>
      <c r="G9" s="22">
        <f t="shared" si="2"/>
        <v>0.78812499999999996</v>
      </c>
      <c r="H9" t="s">
        <v>47</v>
      </c>
      <c r="I9" s="21">
        <v>0.93</v>
      </c>
      <c r="J9" s="21">
        <v>0.66</v>
      </c>
      <c r="K9" s="3">
        <v>0.82</v>
      </c>
      <c r="L9" s="3">
        <f t="shared" si="3"/>
        <v>0.81</v>
      </c>
      <c r="M9" s="22">
        <f t="shared" si="4"/>
        <v>0.78500000000000014</v>
      </c>
      <c r="N9" t="s">
        <v>48</v>
      </c>
      <c r="O9" s="36">
        <f t="shared" si="0"/>
        <v>0.66999999999999993</v>
      </c>
    </row>
    <row r="10" spans="1:15" x14ac:dyDescent="0.35">
      <c r="A10" t="s">
        <v>48</v>
      </c>
      <c r="B10" s="21">
        <v>0.96</v>
      </c>
      <c r="C10" s="21">
        <v>0.55000000000000004</v>
      </c>
      <c r="D10" s="3">
        <v>0.73</v>
      </c>
      <c r="E10" s="3">
        <f t="shared" si="1"/>
        <v>0.74</v>
      </c>
      <c r="G10" s="22">
        <f t="shared" si="2"/>
        <v>0.78812499999999996</v>
      </c>
      <c r="H10" t="s">
        <v>48</v>
      </c>
      <c r="I10" s="21">
        <v>0.64</v>
      </c>
      <c r="J10" s="21">
        <v>0.54</v>
      </c>
      <c r="K10" s="3">
        <v>0.6</v>
      </c>
      <c r="L10" s="3">
        <f t="shared" si="3"/>
        <v>0.6</v>
      </c>
      <c r="M10" s="22">
        <f t="shared" si="4"/>
        <v>0.78500000000000014</v>
      </c>
      <c r="N10" t="s">
        <v>49</v>
      </c>
      <c r="O10" s="36">
        <f t="shared" si="0"/>
        <v>0.75</v>
      </c>
    </row>
    <row r="11" spans="1:15" x14ac:dyDescent="0.35">
      <c r="A11" t="s">
        <v>49</v>
      </c>
      <c r="B11" s="21">
        <v>0.57999999999999996</v>
      </c>
      <c r="C11" s="21">
        <v>0.76</v>
      </c>
      <c r="D11" s="3">
        <v>0.86</v>
      </c>
      <c r="E11" s="3">
        <f t="shared" si="1"/>
        <v>0.77</v>
      </c>
      <c r="G11" s="22">
        <f t="shared" si="2"/>
        <v>0.78812499999999996</v>
      </c>
      <c r="H11" t="s">
        <v>49</v>
      </c>
      <c r="I11" s="21">
        <v>0.94</v>
      </c>
      <c r="J11" s="21">
        <v>0.89</v>
      </c>
      <c r="K11" s="3">
        <v>0.54</v>
      </c>
      <c r="L11" s="3">
        <f t="shared" si="3"/>
        <v>0.73</v>
      </c>
      <c r="M11" s="22">
        <f t="shared" si="4"/>
        <v>0.78500000000000014</v>
      </c>
      <c r="N11" t="s">
        <v>50</v>
      </c>
      <c r="O11" s="36">
        <f t="shared" si="0"/>
        <v>0.88</v>
      </c>
    </row>
    <row r="12" spans="1:15" x14ac:dyDescent="0.35">
      <c r="A12" t="s">
        <v>50</v>
      </c>
      <c r="B12" s="21">
        <v>1</v>
      </c>
      <c r="C12" s="21">
        <v>0.79</v>
      </c>
      <c r="D12" s="3">
        <v>0.97</v>
      </c>
      <c r="E12" s="3">
        <f t="shared" si="1"/>
        <v>0.93</v>
      </c>
      <c r="G12" s="22">
        <f t="shared" si="2"/>
        <v>0.78812499999999996</v>
      </c>
      <c r="H12" t="s">
        <v>50</v>
      </c>
      <c r="I12" s="21">
        <v>0.81</v>
      </c>
      <c r="J12" s="21">
        <v>0.89</v>
      </c>
      <c r="K12" s="3">
        <v>0.8</v>
      </c>
      <c r="L12" s="3">
        <f t="shared" si="3"/>
        <v>0.83</v>
      </c>
      <c r="M12" s="22">
        <f t="shared" si="4"/>
        <v>0.78500000000000014</v>
      </c>
      <c r="N12" t="s">
        <v>51</v>
      </c>
      <c r="O12" s="36">
        <f t="shared" si="0"/>
        <v>0.73499999999999999</v>
      </c>
    </row>
    <row r="13" spans="1:15" x14ac:dyDescent="0.35">
      <c r="A13" t="s">
        <v>51</v>
      </c>
      <c r="B13" s="21">
        <v>0.71</v>
      </c>
      <c r="C13" s="21">
        <v>0.41</v>
      </c>
      <c r="D13" s="3">
        <v>0.91</v>
      </c>
      <c r="E13" s="3">
        <f t="shared" si="1"/>
        <v>0.74</v>
      </c>
      <c r="G13" s="22">
        <f t="shared" si="2"/>
        <v>0.78812499999999996</v>
      </c>
      <c r="H13" t="s">
        <v>51</v>
      </c>
      <c r="I13" s="21">
        <v>0.36</v>
      </c>
      <c r="J13" s="21">
        <v>1</v>
      </c>
      <c r="K13" s="3">
        <v>0.77</v>
      </c>
      <c r="L13" s="3">
        <f t="shared" si="3"/>
        <v>0.73</v>
      </c>
      <c r="M13" s="22">
        <f t="shared" si="4"/>
        <v>0.78500000000000014</v>
      </c>
      <c r="N13" t="s">
        <v>52</v>
      </c>
      <c r="O13" s="36">
        <f t="shared" si="0"/>
        <v>0.755</v>
      </c>
    </row>
    <row r="14" spans="1:15" x14ac:dyDescent="0.35">
      <c r="A14" t="s">
        <v>52</v>
      </c>
      <c r="B14" s="21">
        <v>0.74</v>
      </c>
      <c r="C14" s="21">
        <v>0.92</v>
      </c>
      <c r="D14" s="3">
        <v>0.88</v>
      </c>
      <c r="E14" s="3">
        <f t="shared" si="1"/>
        <v>0.86</v>
      </c>
      <c r="G14" s="22">
        <f t="shared" si="2"/>
        <v>0.78812499999999996</v>
      </c>
      <c r="H14" t="s">
        <v>52</v>
      </c>
      <c r="I14" s="21">
        <v>0.72</v>
      </c>
      <c r="J14" s="21">
        <v>0.16</v>
      </c>
      <c r="K14" s="3">
        <v>0.86</v>
      </c>
      <c r="L14" s="3">
        <f t="shared" si="3"/>
        <v>0.65</v>
      </c>
      <c r="M14" s="22">
        <f t="shared" si="4"/>
        <v>0.78500000000000014</v>
      </c>
      <c r="N14" t="s">
        <v>53</v>
      </c>
      <c r="O14" s="36">
        <f t="shared" si="0"/>
        <v>0.94</v>
      </c>
    </row>
    <row r="15" spans="1:15" x14ac:dyDescent="0.35">
      <c r="A15" t="s">
        <v>53</v>
      </c>
      <c r="B15" s="21">
        <v>0.84</v>
      </c>
      <c r="C15" s="21">
        <v>0.94</v>
      </c>
      <c r="D15" s="3">
        <v>0.91</v>
      </c>
      <c r="E15" s="3">
        <f t="shared" si="1"/>
        <v>0.9</v>
      </c>
      <c r="G15" s="22">
        <f t="shared" si="2"/>
        <v>0.78812499999999996</v>
      </c>
      <c r="H15" t="s">
        <v>53</v>
      </c>
      <c r="I15" s="21">
        <v>0.97</v>
      </c>
      <c r="J15" s="21">
        <v>1</v>
      </c>
      <c r="K15" s="3">
        <v>0.98</v>
      </c>
      <c r="L15" s="3">
        <f t="shared" si="3"/>
        <v>0.98</v>
      </c>
      <c r="M15" s="22">
        <f t="shared" si="4"/>
        <v>0.78500000000000014</v>
      </c>
      <c r="N15" t="s">
        <v>54</v>
      </c>
      <c r="O15" s="36">
        <f t="shared" si="0"/>
        <v>0.84</v>
      </c>
    </row>
    <row r="16" spans="1:15" x14ac:dyDescent="0.35">
      <c r="A16" t="s">
        <v>54</v>
      </c>
      <c r="B16" s="21">
        <v>0.71</v>
      </c>
      <c r="C16" s="21">
        <v>0.94</v>
      </c>
      <c r="D16" s="3">
        <v>0.9</v>
      </c>
      <c r="E16" s="3">
        <f t="shared" si="1"/>
        <v>0.86</v>
      </c>
      <c r="G16" s="22">
        <f t="shared" si="2"/>
        <v>0.78812499999999996</v>
      </c>
      <c r="H16" t="s">
        <v>54</v>
      </c>
      <c r="I16" s="21">
        <v>0.83</v>
      </c>
      <c r="J16" s="21">
        <v>0.55000000000000004</v>
      </c>
      <c r="K16" s="3">
        <v>0.94</v>
      </c>
      <c r="L16" s="3">
        <f t="shared" si="3"/>
        <v>0.82</v>
      </c>
      <c r="M16" s="22">
        <f t="shared" si="4"/>
        <v>0.78500000000000014</v>
      </c>
      <c r="N16" t="s">
        <v>55</v>
      </c>
      <c r="O16" s="36">
        <f t="shared" si="0"/>
        <v>0.73499999999999999</v>
      </c>
    </row>
    <row r="17" spans="1:19" x14ac:dyDescent="0.35">
      <c r="A17" t="s">
        <v>55</v>
      </c>
      <c r="B17" s="21">
        <v>0.67</v>
      </c>
      <c r="C17" s="21">
        <v>0.55000000000000004</v>
      </c>
      <c r="D17" s="3">
        <v>0.54</v>
      </c>
      <c r="E17" s="3">
        <f t="shared" si="1"/>
        <v>0.57999999999999996</v>
      </c>
      <c r="G17" s="22">
        <f t="shared" si="2"/>
        <v>0.78812499999999996</v>
      </c>
      <c r="H17" t="s">
        <v>55</v>
      </c>
      <c r="I17" s="21">
        <v>0.75</v>
      </c>
      <c r="J17" s="21">
        <v>0.98</v>
      </c>
      <c r="K17" s="3">
        <v>0.91</v>
      </c>
      <c r="L17" s="3">
        <f t="shared" si="3"/>
        <v>0.89</v>
      </c>
      <c r="M17" s="22">
        <f t="shared" si="4"/>
        <v>0.78500000000000014</v>
      </c>
      <c r="N17" t="s">
        <v>56</v>
      </c>
      <c r="O17" s="36">
        <f t="shared" si="0"/>
        <v>0.71</v>
      </c>
    </row>
    <row r="18" spans="1:19" x14ac:dyDescent="0.35">
      <c r="A18" t="s">
        <v>56</v>
      </c>
      <c r="B18" s="21">
        <v>0.75</v>
      </c>
      <c r="C18" s="21">
        <v>0.73</v>
      </c>
      <c r="D18" s="3">
        <v>0.63</v>
      </c>
      <c r="E18" s="3">
        <f t="shared" si="1"/>
        <v>0.69</v>
      </c>
      <c r="G18" s="22">
        <f t="shared" si="2"/>
        <v>0.78812499999999996</v>
      </c>
      <c r="H18" t="s">
        <v>56</v>
      </c>
      <c r="I18" s="21">
        <v>0.74</v>
      </c>
      <c r="J18" s="21">
        <v>0.85</v>
      </c>
      <c r="K18" s="3">
        <v>0.67</v>
      </c>
      <c r="L18" s="3">
        <f t="shared" si="3"/>
        <v>0.73</v>
      </c>
      <c r="M18" s="22">
        <f t="shared" si="4"/>
        <v>0.78500000000000014</v>
      </c>
      <c r="R18" s="3"/>
      <c r="S18" s="3"/>
    </row>
    <row r="19" spans="1:19" x14ac:dyDescent="0.35">
      <c r="B19" s="29" t="s">
        <v>70</v>
      </c>
      <c r="C19" s="30"/>
      <c r="D19" s="3"/>
      <c r="I19" s="29" t="s">
        <v>70</v>
      </c>
      <c r="J19" s="30"/>
    </row>
    <row r="21" spans="1:19" x14ac:dyDescent="0.35">
      <c r="H21" s="20"/>
      <c r="I21" s="20"/>
      <c r="J21" s="20"/>
      <c r="K21" s="20"/>
      <c r="L21" s="20"/>
      <c r="M21" s="20"/>
      <c r="N21" s="20"/>
      <c r="R21" s="3"/>
    </row>
    <row r="22" spans="1:19" x14ac:dyDescent="0.35">
      <c r="H22" s="20"/>
      <c r="I22" s="20"/>
      <c r="J22" s="20"/>
      <c r="K22" s="20"/>
      <c r="L22" s="20"/>
      <c r="M22" s="20"/>
      <c r="N22" s="20"/>
      <c r="O22" s="3"/>
      <c r="R22" s="3"/>
    </row>
    <row r="23" spans="1:19" x14ac:dyDescent="0.35">
      <c r="H23" s="20"/>
      <c r="I23" s="20"/>
      <c r="J23" s="20"/>
      <c r="K23" s="20"/>
      <c r="L23" s="20"/>
      <c r="M23" s="20"/>
      <c r="N23" s="20"/>
      <c r="O23" s="20"/>
      <c r="R23" s="3"/>
    </row>
    <row r="24" spans="1:19" x14ac:dyDescent="0.35">
      <c r="D24" s="19"/>
      <c r="E24" s="19"/>
      <c r="G24" s="19"/>
      <c r="H24" s="19"/>
      <c r="R24" s="3"/>
    </row>
    <row r="25" spans="1:19" x14ac:dyDescent="0.35">
      <c r="D25" s="19"/>
      <c r="E25" s="19"/>
      <c r="G25" s="19"/>
      <c r="H25" s="19"/>
      <c r="R25" s="3"/>
    </row>
    <row r="26" spans="1:19" x14ac:dyDescent="0.35">
      <c r="D26" s="19"/>
      <c r="E26" s="19"/>
      <c r="G26" s="19"/>
      <c r="H26" s="19"/>
      <c r="R26" s="3"/>
    </row>
    <row r="27" spans="1:19" x14ac:dyDescent="0.35">
      <c r="D27" s="19"/>
      <c r="E27" s="19"/>
      <c r="G27" s="19"/>
      <c r="H27" s="19"/>
      <c r="R27" s="3"/>
    </row>
    <row r="28" spans="1:19" x14ac:dyDescent="0.35">
      <c r="R28" s="3"/>
    </row>
    <row r="29" spans="1:19" x14ac:dyDescent="0.35">
      <c r="R29" s="3"/>
    </row>
    <row r="30" spans="1:19" x14ac:dyDescent="0.35">
      <c r="R30" s="3"/>
    </row>
    <row r="31" spans="1:19" x14ac:dyDescent="0.35">
      <c r="R31" s="3"/>
    </row>
    <row r="32" spans="1:19" x14ac:dyDescent="0.35">
      <c r="R32" s="3"/>
    </row>
    <row r="33" spans="18:18" x14ac:dyDescent="0.35">
      <c r="R33" s="3"/>
    </row>
    <row r="34" spans="18:18" x14ac:dyDescent="0.35">
      <c r="R34" s="3"/>
    </row>
    <row r="35" spans="18:18" x14ac:dyDescent="0.35">
      <c r="R35" s="3"/>
    </row>
    <row r="36" spans="18:18" x14ac:dyDescent="0.35">
      <c r="R36" s="3"/>
    </row>
  </sheetData>
  <mergeCells count="5">
    <mergeCell ref="A1:E1"/>
    <mergeCell ref="H1:L1"/>
    <mergeCell ref="B19:C19"/>
    <mergeCell ref="I19:J19"/>
    <mergeCell ref="N1:O1"/>
  </mergeCells>
  <conditionalFormatting sqref="B3:C18">
    <cfRule type="dataBar" priority="5">
      <dataBar>
        <cfvo type="min"/>
        <cfvo type="max"/>
        <color theme="0" tint="-0.499984740745262"/>
      </dataBar>
      <extLst>
        <ext xmlns:x14="http://schemas.microsoft.com/office/spreadsheetml/2009/9/main" uri="{B025F937-C7B1-47D3-B67F-A62EFF666E3E}">
          <x14:id>{3643F463-B29B-4267-82EB-6FF598426528}</x14:id>
        </ext>
      </extLst>
    </cfRule>
    <cfRule type="dataBar" priority="6">
      <dataBar>
        <cfvo type="min"/>
        <cfvo type="max"/>
        <color rgb="FF638EC6"/>
      </dataBar>
      <extLst>
        <ext xmlns:x14="http://schemas.microsoft.com/office/spreadsheetml/2009/9/main" uri="{B025F937-C7B1-47D3-B67F-A62EFF666E3E}">
          <x14:id>{ABA1EE13-5715-43A7-95D3-04FB5F9FA189}</x14:id>
        </ext>
      </extLst>
    </cfRule>
    <cfRule type="dataBar" priority="7">
      <dataBar showValue="0">
        <cfvo type="min"/>
        <cfvo type="max"/>
        <color theme="0" tint="-0.499984740745262"/>
      </dataBar>
      <extLst>
        <ext xmlns:x14="http://schemas.microsoft.com/office/spreadsheetml/2009/9/main" uri="{B025F937-C7B1-47D3-B67F-A62EFF666E3E}">
          <x14:id>{57C630B6-9FB8-4171-93E7-F99EC0EC65D2}</x14:id>
        </ext>
      </extLst>
    </cfRule>
    <cfRule type="dataBar" priority="8">
      <dataBar>
        <cfvo type="min"/>
        <cfvo type="max"/>
        <color rgb="FF638EC6"/>
      </dataBar>
      <extLst>
        <ext xmlns:x14="http://schemas.microsoft.com/office/spreadsheetml/2009/9/main" uri="{B025F937-C7B1-47D3-B67F-A62EFF666E3E}">
          <x14:id>{32529423-5C40-4C24-8660-53DE6D2EB8FF}</x14:id>
        </ext>
      </extLst>
    </cfRule>
  </conditionalFormatting>
  <conditionalFormatting sqref="I3:J18">
    <cfRule type="dataBar" priority="1">
      <dataBar>
        <cfvo type="min"/>
        <cfvo type="max"/>
        <color theme="0" tint="-0.499984740745262"/>
      </dataBar>
      <extLst>
        <ext xmlns:x14="http://schemas.microsoft.com/office/spreadsheetml/2009/9/main" uri="{B025F937-C7B1-47D3-B67F-A62EFF666E3E}">
          <x14:id>{5A5381C4-14BB-4D6D-8B1F-F2E62B80B743}</x14:id>
        </ext>
      </extLst>
    </cfRule>
    <cfRule type="dataBar" priority="2">
      <dataBar>
        <cfvo type="min"/>
        <cfvo type="max"/>
        <color rgb="FF638EC6"/>
      </dataBar>
      <extLst>
        <ext xmlns:x14="http://schemas.microsoft.com/office/spreadsheetml/2009/9/main" uri="{B025F937-C7B1-47D3-B67F-A62EFF666E3E}">
          <x14:id>{55FC083F-DB13-4009-B3E6-44FAAB86F81B}</x14:id>
        </ext>
      </extLst>
    </cfRule>
    <cfRule type="dataBar" priority="3">
      <dataBar showValue="0">
        <cfvo type="min"/>
        <cfvo type="max"/>
        <color theme="0" tint="-0.499984740745262"/>
      </dataBar>
      <extLst>
        <ext xmlns:x14="http://schemas.microsoft.com/office/spreadsheetml/2009/9/main" uri="{B025F937-C7B1-47D3-B67F-A62EFF666E3E}">
          <x14:id>{C0F782D4-636C-4D40-A315-64AD6DA52C68}</x14:id>
        </ext>
      </extLst>
    </cfRule>
    <cfRule type="dataBar" priority="4">
      <dataBar>
        <cfvo type="min"/>
        <cfvo type="max"/>
        <color rgb="FF638EC6"/>
      </dataBar>
      <extLst>
        <ext xmlns:x14="http://schemas.microsoft.com/office/spreadsheetml/2009/9/main" uri="{B025F937-C7B1-47D3-B67F-A62EFF666E3E}">
          <x14:id>{5A3C03B8-CF7B-4228-9D7D-A407E49C05DA}</x14:id>
        </ext>
      </extLst>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dataBar" id="{3643F463-B29B-4267-82EB-6FF598426528}">
            <x14:dataBar minLength="0" maxLength="100" gradient="0">
              <x14:cfvo type="autoMin"/>
              <x14:cfvo type="autoMax"/>
              <x14:negativeFillColor rgb="FFFF0000"/>
              <x14:axisColor rgb="FF000000"/>
            </x14:dataBar>
          </x14:cfRule>
          <x14:cfRule type="dataBar" id="{ABA1EE13-5715-43A7-95D3-04FB5F9FA189}">
            <x14:dataBar minLength="0" maxLength="100" gradient="0">
              <x14:cfvo type="autoMin"/>
              <x14:cfvo type="autoMax"/>
              <x14:negativeFillColor rgb="FFFF0000"/>
              <x14:axisColor rgb="FF000000"/>
            </x14:dataBar>
          </x14:cfRule>
          <x14:cfRule type="dataBar" id="{57C630B6-9FB8-4171-93E7-F99EC0EC65D2}">
            <x14:dataBar minLength="0" maxLength="100" gradient="0">
              <x14:cfvo type="autoMin"/>
              <x14:cfvo type="autoMax"/>
              <x14:negativeFillColor rgb="FFFF0000"/>
              <x14:axisColor rgb="FF000000"/>
            </x14:dataBar>
          </x14:cfRule>
          <x14:cfRule type="dataBar" id="{32529423-5C40-4C24-8660-53DE6D2EB8FF}">
            <x14:dataBar minLength="0" maxLength="100" gradient="0">
              <x14:cfvo type="autoMin"/>
              <x14:cfvo type="autoMax"/>
              <x14:negativeFillColor rgb="FFFF0000"/>
              <x14:axisColor rgb="FF000000"/>
            </x14:dataBar>
          </x14:cfRule>
          <xm:sqref>B3:C18</xm:sqref>
        </x14:conditionalFormatting>
        <x14:conditionalFormatting xmlns:xm="http://schemas.microsoft.com/office/excel/2006/main">
          <x14:cfRule type="dataBar" id="{5A5381C4-14BB-4D6D-8B1F-F2E62B80B743}">
            <x14:dataBar minLength="0" maxLength="100" gradient="0">
              <x14:cfvo type="autoMin"/>
              <x14:cfvo type="autoMax"/>
              <x14:negativeFillColor rgb="FFFF0000"/>
              <x14:axisColor rgb="FF000000"/>
            </x14:dataBar>
          </x14:cfRule>
          <x14:cfRule type="dataBar" id="{55FC083F-DB13-4009-B3E6-44FAAB86F81B}">
            <x14:dataBar minLength="0" maxLength="100" gradient="0">
              <x14:cfvo type="autoMin"/>
              <x14:cfvo type="autoMax"/>
              <x14:negativeFillColor rgb="FFFF0000"/>
              <x14:axisColor rgb="FF000000"/>
            </x14:dataBar>
          </x14:cfRule>
          <x14:cfRule type="dataBar" id="{C0F782D4-636C-4D40-A315-64AD6DA52C68}">
            <x14:dataBar minLength="0" maxLength="100" gradient="0">
              <x14:cfvo type="autoMin"/>
              <x14:cfvo type="autoMax"/>
              <x14:negativeFillColor rgb="FFFF0000"/>
              <x14:axisColor rgb="FF000000"/>
            </x14:dataBar>
          </x14:cfRule>
          <x14:cfRule type="dataBar" id="{5A3C03B8-CF7B-4228-9D7D-A407E49C05DA}">
            <x14:dataBar minLength="0" maxLength="100" gradient="0">
              <x14:cfvo type="autoMin"/>
              <x14:cfvo type="autoMax"/>
              <x14:negativeFillColor rgb="FFFF0000"/>
              <x14:axisColor rgb="FF000000"/>
            </x14:dataBar>
          </x14:cfRule>
          <xm:sqref>I3:J18</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7F8DED-CBC1-48A3-80EA-8B949FE16967}">
  <dimension ref="A1:X20"/>
  <sheetViews>
    <sheetView zoomScale="69" workbookViewId="0">
      <selection activeCell="K17" sqref="K17"/>
    </sheetView>
  </sheetViews>
  <sheetFormatPr defaultRowHeight="14.5" x14ac:dyDescent="0.35"/>
  <cols>
    <col min="1" max="1" width="17.453125" bestFit="1" customWidth="1"/>
    <col min="2" max="2" width="10.54296875" bestFit="1" customWidth="1"/>
    <col min="3" max="3" width="11.26953125" bestFit="1" customWidth="1"/>
    <col min="4" max="4" width="11.26953125" customWidth="1"/>
    <col min="5" max="5" width="7.7265625" customWidth="1"/>
    <col min="6" max="6" width="10.54296875" bestFit="1" customWidth="1"/>
    <col min="7" max="7" width="11.36328125" bestFit="1" customWidth="1"/>
    <col min="10" max="10" width="10" bestFit="1" customWidth="1"/>
    <col min="11" max="11" width="9.90625" customWidth="1"/>
    <col min="12" max="12" width="6.7265625" customWidth="1"/>
    <col min="17" max="17" width="8.7265625" customWidth="1"/>
  </cols>
  <sheetData>
    <row r="1" spans="1:24" x14ac:dyDescent="0.35">
      <c r="A1" s="1" t="s">
        <v>2</v>
      </c>
      <c r="B1" s="5" t="s">
        <v>71</v>
      </c>
      <c r="C1" s="5" t="s">
        <v>72</v>
      </c>
      <c r="D1" s="5" t="s">
        <v>68</v>
      </c>
      <c r="E1" s="5" t="s">
        <v>69</v>
      </c>
      <c r="F1" s="5" t="s">
        <v>67</v>
      </c>
      <c r="G1" s="5" t="s">
        <v>73</v>
      </c>
      <c r="H1" s="5" t="s">
        <v>74</v>
      </c>
      <c r="J1" s="28" t="s">
        <v>119</v>
      </c>
      <c r="K1" s="28"/>
      <c r="L1" s="28"/>
    </row>
    <row r="2" spans="1:24" x14ac:dyDescent="0.35">
      <c r="A2" t="s">
        <v>41</v>
      </c>
      <c r="B2" s="3">
        <f>Attendance!$L2</f>
        <v>0.8</v>
      </c>
      <c r="C2" s="4">
        <f>Assignments!$F2</f>
        <v>0.69</v>
      </c>
      <c r="D2" s="4">
        <f>Tests!$E3</f>
        <v>0.88</v>
      </c>
      <c r="E2" s="4">
        <f>Tests!$L3</f>
        <v>0.81</v>
      </c>
      <c r="F2" s="3">
        <f>ROUND(SUM(B2*10%,C2*30%,D2*30%,E2*30%),2)</f>
        <v>0.79</v>
      </c>
      <c r="G2" s="8" t="str">
        <f>IF(F2&lt;65%,"F",IF(F2&lt;67%,"D",IF(F2&lt;70%,"D+",IF(F2&lt;73%,"C-",IF(F2&lt;77%,"C",IF(F2&lt;80%,"C+",IF(F2&lt;83%,"B-",IF(F2&lt;87%,"B",IF(F2&lt;90%,"B+",IF(F2&lt;90%,"A",IF(F2&lt;97%,"A","A+")))))))))))</f>
        <v>C+</v>
      </c>
      <c r="H2" s="23">
        <f>VLOOKUP(G2,$K$3:$L$14,2,FALSE)</f>
        <v>2.2999999999999998</v>
      </c>
      <c r="J2" s="5" t="s">
        <v>76</v>
      </c>
      <c r="K2" s="5" t="s">
        <v>75</v>
      </c>
      <c r="L2" s="5" t="s">
        <v>74</v>
      </c>
      <c r="M2" s="46" t="s">
        <v>89</v>
      </c>
      <c r="N2" s="44">
        <f>COUNTIF(G2:G17,"A+")</f>
        <v>0</v>
      </c>
    </row>
    <row r="3" spans="1:24" x14ac:dyDescent="0.35">
      <c r="A3" t="s">
        <v>42</v>
      </c>
      <c r="B3" s="3">
        <f>Attendance!$L3</f>
        <v>0.7</v>
      </c>
      <c r="C3" s="4">
        <f>Assignments!$F3</f>
        <v>0.76</v>
      </c>
      <c r="D3" s="4">
        <f>Tests!$E4</f>
        <v>0.88</v>
      </c>
      <c r="E3" s="4">
        <f>Tests!$L4</f>
        <v>0.75</v>
      </c>
      <c r="F3" s="3">
        <f t="shared" ref="F3:F17" si="0">ROUND(SUM(B3*10%,C3*30%,D3*30%,E3*30%),2)</f>
        <v>0.79</v>
      </c>
      <c r="G3" s="8" t="str">
        <f t="shared" ref="G3:G17" si="1">IF(F3&lt;65%,"F",IF(F3&lt;67%,"D",IF(F3&lt;70%,"D+",IF(F3&lt;73%,"C-",IF(F3&lt;77%,"C",IF(F3&lt;80%,"C+",IF(F3&lt;83%,"B-",IF(F3&lt;87%,"B",IF(F3&lt;90%,"B+",IF(F3&lt;90%,"A",IF(F3&lt;97%,"A","A+")))))))))))</f>
        <v>C+</v>
      </c>
      <c r="H3" s="23">
        <f>VLOOKUP(G3,$K$3:$L$14,2,FALSE)</f>
        <v>2.2999999999999998</v>
      </c>
      <c r="J3" t="s">
        <v>77</v>
      </c>
      <c r="K3" s="6" t="s">
        <v>89</v>
      </c>
      <c r="L3" s="23">
        <v>4</v>
      </c>
      <c r="M3" s="46" t="s">
        <v>91</v>
      </c>
      <c r="N3" s="44">
        <f>COUNTIF(G2:G17,"A")</f>
        <v>0</v>
      </c>
    </row>
    <row r="4" spans="1:24" x14ac:dyDescent="0.35">
      <c r="A4" t="s">
        <v>43</v>
      </c>
      <c r="B4" s="3">
        <f>Attendance!$L4</f>
        <v>0.7</v>
      </c>
      <c r="C4" s="4">
        <f>Assignments!$F4</f>
        <v>0.75</v>
      </c>
      <c r="D4" s="4">
        <f>Tests!$E5</f>
        <v>0.54</v>
      </c>
      <c r="E4" s="4">
        <f>Tests!$L5</f>
        <v>0.71</v>
      </c>
      <c r="F4" s="3">
        <f t="shared" si="0"/>
        <v>0.67</v>
      </c>
      <c r="G4" s="8" t="str">
        <f t="shared" si="1"/>
        <v>D+</v>
      </c>
      <c r="H4" s="23">
        <f>VLOOKUP(G4,$K$3:$L$14,2,FALSE)</f>
        <v>1.3</v>
      </c>
      <c r="J4" t="s">
        <v>78</v>
      </c>
      <c r="K4" s="6" t="s">
        <v>91</v>
      </c>
      <c r="L4" s="23">
        <v>4</v>
      </c>
      <c r="M4" s="46" t="s">
        <v>90</v>
      </c>
      <c r="N4" s="44">
        <f>COUNTIF(G2:G17,"A-")</f>
        <v>0</v>
      </c>
    </row>
    <row r="5" spans="1:24" x14ac:dyDescent="0.35">
      <c r="A5" t="s">
        <v>44</v>
      </c>
      <c r="B5" s="3">
        <f>Attendance!$L5</f>
        <v>0.7</v>
      </c>
      <c r="C5" s="4">
        <f>Assignments!$F5</f>
        <v>0.88</v>
      </c>
      <c r="D5" s="4">
        <f>Tests!$E6</f>
        <v>0.72</v>
      </c>
      <c r="E5" s="4">
        <f>Tests!$L6</f>
        <v>0.86</v>
      </c>
      <c r="F5" s="3">
        <f t="shared" si="0"/>
        <v>0.81</v>
      </c>
      <c r="G5" s="8" t="str">
        <f t="shared" si="1"/>
        <v>B-</v>
      </c>
      <c r="H5" s="23">
        <f>VLOOKUP(G5,$K$3:$L$14,2,FALSE)</f>
        <v>2.7</v>
      </c>
      <c r="J5" t="s">
        <v>79</v>
      </c>
      <c r="K5" s="6" t="s">
        <v>90</v>
      </c>
      <c r="L5" s="23">
        <v>3.7</v>
      </c>
      <c r="M5" s="46" t="s">
        <v>92</v>
      </c>
      <c r="N5" s="44">
        <f>COUNTIF(G2:G17,"B+")</f>
        <v>1</v>
      </c>
      <c r="R5" s="3"/>
      <c r="S5" s="4"/>
      <c r="T5" s="4"/>
      <c r="U5" s="4"/>
      <c r="V5" s="3"/>
      <c r="W5" s="25"/>
      <c r="X5" s="23"/>
    </row>
    <row r="6" spans="1:24" x14ac:dyDescent="0.35">
      <c r="A6" t="s">
        <v>45</v>
      </c>
      <c r="B6" s="3">
        <f>Attendance!$L6</f>
        <v>1</v>
      </c>
      <c r="C6" s="4">
        <f>Assignments!$F6</f>
        <v>0.76</v>
      </c>
      <c r="D6" s="4">
        <f>Tests!$E7</f>
        <v>0.88</v>
      </c>
      <c r="E6" s="4">
        <f>Tests!$L7</f>
        <v>0.87</v>
      </c>
      <c r="F6" s="3">
        <f t="shared" si="0"/>
        <v>0.85</v>
      </c>
      <c r="G6" s="8" t="str">
        <f t="shared" si="1"/>
        <v>B</v>
      </c>
      <c r="H6" s="23">
        <f>VLOOKUP(G6,$K$3:$L$14,2,FALSE)</f>
        <v>3</v>
      </c>
      <c r="J6" t="s">
        <v>80</v>
      </c>
      <c r="K6" s="6" t="s">
        <v>92</v>
      </c>
      <c r="L6" s="23">
        <v>3.3</v>
      </c>
      <c r="M6" s="46" t="s">
        <v>93</v>
      </c>
      <c r="N6" s="44">
        <f>COUNTIF(G2:G17,"B")</f>
        <v>2</v>
      </c>
      <c r="R6" s="3"/>
      <c r="S6" s="4"/>
      <c r="T6" s="4"/>
      <c r="U6" s="4"/>
      <c r="V6" s="3"/>
      <c r="W6" s="25"/>
      <c r="X6" s="23"/>
    </row>
    <row r="7" spans="1:24" x14ac:dyDescent="0.35">
      <c r="A7" t="s">
        <v>46</v>
      </c>
      <c r="B7" s="3">
        <f>Attendance!$L7</f>
        <v>1</v>
      </c>
      <c r="C7" s="4">
        <f>Assignments!$F7</f>
        <v>0.75</v>
      </c>
      <c r="D7" s="4">
        <f>Tests!$E8</f>
        <v>0.99</v>
      </c>
      <c r="E7" s="4">
        <f>Tests!$L8</f>
        <v>0.79</v>
      </c>
      <c r="F7" s="3">
        <f t="shared" si="0"/>
        <v>0.86</v>
      </c>
      <c r="G7" s="8" t="str">
        <f t="shared" si="1"/>
        <v>B</v>
      </c>
      <c r="H7" s="23">
        <f>VLOOKUP(G7,$K$3:$L$14,2,FALSE)</f>
        <v>3</v>
      </c>
      <c r="J7" t="s">
        <v>81</v>
      </c>
      <c r="K7" s="6" t="s">
        <v>93</v>
      </c>
      <c r="L7" s="23">
        <v>3</v>
      </c>
      <c r="M7" s="46" t="s">
        <v>94</v>
      </c>
      <c r="N7" s="44">
        <f>COUNTIF(G2:G17,"B-")</f>
        <v>2</v>
      </c>
      <c r="R7" s="3"/>
      <c r="S7" s="4"/>
      <c r="T7" s="4"/>
      <c r="U7" s="4"/>
      <c r="V7" s="3"/>
      <c r="W7" s="25"/>
      <c r="X7" s="23"/>
    </row>
    <row r="8" spans="1:24" x14ac:dyDescent="0.35">
      <c r="A8" t="s">
        <v>47</v>
      </c>
      <c r="B8" s="3">
        <f>Attendance!$L8</f>
        <v>0.8</v>
      </c>
      <c r="C8" s="4">
        <f>Assignments!$F8</f>
        <v>0.84</v>
      </c>
      <c r="D8" s="4">
        <f>Tests!$E9</f>
        <v>0.65</v>
      </c>
      <c r="E8" s="4">
        <f>Tests!$L9</f>
        <v>0.81</v>
      </c>
      <c r="F8" s="3">
        <f t="shared" si="0"/>
        <v>0.77</v>
      </c>
      <c r="G8" s="8" t="str">
        <f t="shared" si="1"/>
        <v>C+</v>
      </c>
      <c r="H8" s="23">
        <f>VLOOKUP(G8,$K$3:$L$14,2,FALSE)</f>
        <v>2.2999999999999998</v>
      </c>
      <c r="J8" t="s">
        <v>82</v>
      </c>
      <c r="K8" s="6" t="s">
        <v>94</v>
      </c>
      <c r="L8" s="23">
        <v>2.7</v>
      </c>
      <c r="M8" s="46" t="s">
        <v>95</v>
      </c>
      <c r="N8" s="44">
        <f>COUNTIF(G2:G17,"C+")</f>
        <v>8</v>
      </c>
      <c r="R8" s="3"/>
      <c r="S8" s="4"/>
      <c r="T8" s="4"/>
      <c r="U8" s="4"/>
      <c r="V8" s="3"/>
      <c r="W8" s="25"/>
      <c r="X8" s="23"/>
    </row>
    <row r="9" spans="1:24" x14ac:dyDescent="0.35">
      <c r="A9" t="s">
        <v>48</v>
      </c>
      <c r="B9" s="3">
        <f>Attendance!$L9</f>
        <v>0.5</v>
      </c>
      <c r="C9" s="4">
        <f>Assignments!$F9</f>
        <v>0.86</v>
      </c>
      <c r="D9" s="4">
        <f>Tests!$E10</f>
        <v>0.74</v>
      </c>
      <c r="E9" s="4">
        <f>Tests!$L10</f>
        <v>0.6</v>
      </c>
      <c r="F9" s="3">
        <f t="shared" si="0"/>
        <v>0.71</v>
      </c>
      <c r="G9" s="8" t="str">
        <f t="shared" si="1"/>
        <v>C-</v>
      </c>
      <c r="H9" s="23">
        <f>VLOOKUP(G9,$K$3:$L$14,2,FALSE)</f>
        <v>1.7</v>
      </c>
      <c r="J9" t="s">
        <v>83</v>
      </c>
      <c r="K9" s="6" t="s">
        <v>95</v>
      </c>
      <c r="L9" s="23">
        <v>2.2999999999999998</v>
      </c>
      <c r="M9" s="46" t="s">
        <v>96</v>
      </c>
      <c r="N9" s="44">
        <f>COUNTIF(G2:G17,"C")</f>
        <v>1</v>
      </c>
      <c r="R9" s="3"/>
      <c r="S9" s="4"/>
      <c r="T9" s="4"/>
      <c r="U9" s="4"/>
      <c r="V9" s="3"/>
      <c r="W9" s="25"/>
      <c r="X9" s="23"/>
    </row>
    <row r="10" spans="1:24" x14ac:dyDescent="0.35">
      <c r="A10" t="s">
        <v>49</v>
      </c>
      <c r="B10" s="3">
        <f>Attendance!$L10</f>
        <v>0.8</v>
      </c>
      <c r="C10" s="4">
        <f>Assignments!$F10</f>
        <v>0.84</v>
      </c>
      <c r="D10" s="4">
        <f>Tests!$E11</f>
        <v>0.77</v>
      </c>
      <c r="E10" s="4">
        <f>Tests!$L11</f>
        <v>0.73</v>
      </c>
      <c r="F10" s="3">
        <f t="shared" si="0"/>
        <v>0.78</v>
      </c>
      <c r="G10" s="8" t="str">
        <f t="shared" si="1"/>
        <v>C+</v>
      </c>
      <c r="H10" s="23">
        <f>VLOOKUP(G10,$K$3:$L$14,2,FALSE)</f>
        <v>2.2999999999999998</v>
      </c>
      <c r="J10" t="s">
        <v>84</v>
      </c>
      <c r="K10" s="6" t="s">
        <v>96</v>
      </c>
      <c r="L10" s="23">
        <v>2</v>
      </c>
      <c r="M10" s="46" t="s">
        <v>97</v>
      </c>
      <c r="N10" s="44">
        <f>COUNTIF(G2:G17,"C-")</f>
        <v>1</v>
      </c>
      <c r="R10" s="3"/>
      <c r="S10" s="4"/>
      <c r="T10" s="4"/>
      <c r="U10" s="4"/>
      <c r="V10" s="3"/>
      <c r="W10" s="25"/>
      <c r="X10" s="23"/>
    </row>
    <row r="11" spans="1:24" x14ac:dyDescent="0.35">
      <c r="A11" t="s">
        <v>50</v>
      </c>
      <c r="B11" s="3">
        <f>Attendance!$L11</f>
        <v>0.6</v>
      </c>
      <c r="C11" s="4">
        <f>Assignments!$F11</f>
        <v>0.62</v>
      </c>
      <c r="D11" s="4">
        <f>Tests!$E12</f>
        <v>0.93</v>
      </c>
      <c r="E11" s="4">
        <f>Tests!$L12</f>
        <v>0.83</v>
      </c>
      <c r="F11" s="3">
        <f t="shared" si="0"/>
        <v>0.77</v>
      </c>
      <c r="G11" s="8" t="str">
        <f t="shared" si="1"/>
        <v>C+</v>
      </c>
      <c r="H11" s="23">
        <f>VLOOKUP(G11,$K$3:$L$14,2,FALSE)</f>
        <v>2.2999999999999998</v>
      </c>
      <c r="J11" t="s">
        <v>85</v>
      </c>
      <c r="K11" s="6" t="s">
        <v>97</v>
      </c>
      <c r="L11" s="23">
        <v>1.7</v>
      </c>
      <c r="M11" s="46" t="s">
        <v>98</v>
      </c>
      <c r="N11" s="44">
        <f>COUNTIF(G2:G17,"D+")</f>
        <v>1</v>
      </c>
      <c r="R11" s="3"/>
      <c r="S11" s="4"/>
      <c r="T11" s="4"/>
      <c r="U11" s="4"/>
      <c r="V11" s="3"/>
      <c r="W11" s="25"/>
      <c r="X11" s="23"/>
    </row>
    <row r="12" spans="1:24" x14ac:dyDescent="0.35">
      <c r="A12" t="s">
        <v>51</v>
      </c>
      <c r="B12" s="3">
        <f>Attendance!$L12</f>
        <v>0.9</v>
      </c>
      <c r="C12" s="4">
        <f>Assignments!$F12</f>
        <v>0.9</v>
      </c>
      <c r="D12" s="4">
        <f>Tests!$E13</f>
        <v>0.74</v>
      </c>
      <c r="E12" s="4">
        <f>Tests!$L13</f>
        <v>0.73</v>
      </c>
      <c r="F12" s="3">
        <f t="shared" si="0"/>
        <v>0.8</v>
      </c>
      <c r="G12" s="8" t="str">
        <f t="shared" si="1"/>
        <v>B-</v>
      </c>
      <c r="H12" s="23">
        <f>VLOOKUP(G12,$K$3:$L$14,2,FALSE)</f>
        <v>2.7</v>
      </c>
      <c r="J12" t="s">
        <v>86</v>
      </c>
      <c r="K12" s="6" t="s">
        <v>98</v>
      </c>
      <c r="L12" s="23">
        <v>1.3</v>
      </c>
      <c r="M12" s="46" t="s">
        <v>99</v>
      </c>
      <c r="N12" s="44">
        <f>COUNTIF(G2:G17,"D")</f>
        <v>0</v>
      </c>
      <c r="R12" s="3"/>
      <c r="S12" s="4"/>
      <c r="T12" s="4"/>
      <c r="U12" s="4"/>
      <c r="V12" s="3"/>
      <c r="W12" s="25"/>
      <c r="X12" s="23"/>
    </row>
    <row r="13" spans="1:24" x14ac:dyDescent="0.35">
      <c r="A13" t="s">
        <v>52</v>
      </c>
      <c r="B13" s="3">
        <f>Attendance!$L13</f>
        <v>0.9</v>
      </c>
      <c r="C13" s="4">
        <f>Assignments!$F13</f>
        <v>0.81</v>
      </c>
      <c r="D13" s="4">
        <f>Tests!$E14</f>
        <v>0.86</v>
      </c>
      <c r="E13" s="4">
        <f>Tests!$L14</f>
        <v>0.65</v>
      </c>
      <c r="F13" s="3">
        <f t="shared" si="0"/>
        <v>0.79</v>
      </c>
      <c r="G13" s="8" t="str">
        <f t="shared" si="1"/>
        <v>C+</v>
      </c>
      <c r="H13" s="23">
        <f>VLOOKUP(G13,$K$3:$L$14,2,FALSE)</f>
        <v>2.2999999999999998</v>
      </c>
      <c r="J13" t="s">
        <v>87</v>
      </c>
      <c r="K13" s="6" t="s">
        <v>99</v>
      </c>
      <c r="L13" s="23">
        <v>1</v>
      </c>
      <c r="M13" s="46" t="s">
        <v>100</v>
      </c>
      <c r="N13" s="44">
        <f>COUNTIF(G2:G17,"F")</f>
        <v>0</v>
      </c>
      <c r="R13" s="3"/>
      <c r="S13" s="4"/>
      <c r="T13" s="4"/>
      <c r="U13" s="4"/>
      <c r="V13" s="3"/>
      <c r="W13" s="25"/>
      <c r="X13" s="23"/>
    </row>
    <row r="14" spans="1:24" x14ac:dyDescent="0.35">
      <c r="A14" t="s">
        <v>53</v>
      </c>
      <c r="B14" s="3">
        <f>Attendance!$L14</f>
        <v>0.6</v>
      </c>
      <c r="C14" s="4">
        <f>Assignments!$F14</f>
        <v>0.86</v>
      </c>
      <c r="D14" s="4">
        <f>Tests!$E15</f>
        <v>0.9</v>
      </c>
      <c r="E14" s="4">
        <f>Tests!$L15</f>
        <v>0.98</v>
      </c>
      <c r="F14" s="3">
        <f t="shared" si="0"/>
        <v>0.88</v>
      </c>
      <c r="G14" s="8" t="str">
        <f t="shared" si="1"/>
        <v>B+</v>
      </c>
      <c r="H14" s="23">
        <f>VLOOKUP(G14,$K$3:$L$14,2,FALSE)</f>
        <v>3.3</v>
      </c>
      <c r="J14" t="s">
        <v>88</v>
      </c>
      <c r="K14" s="6" t="s">
        <v>100</v>
      </c>
      <c r="L14" s="23">
        <v>0</v>
      </c>
      <c r="R14" s="3"/>
      <c r="S14" s="4"/>
      <c r="T14" s="4"/>
      <c r="U14" s="4"/>
      <c r="V14" s="3"/>
      <c r="W14" s="25"/>
      <c r="X14" s="23"/>
    </row>
    <row r="15" spans="1:24" x14ac:dyDescent="0.35">
      <c r="A15" t="s">
        <v>54</v>
      </c>
      <c r="B15" s="3">
        <f>Attendance!$L15</f>
        <v>0.8</v>
      </c>
      <c r="C15" s="4">
        <f>Assignments!$F15</f>
        <v>0.69</v>
      </c>
      <c r="D15" s="4">
        <f>Tests!$E16</f>
        <v>0.86</v>
      </c>
      <c r="E15" s="4">
        <f>Tests!$L16</f>
        <v>0.82</v>
      </c>
      <c r="F15" s="3">
        <f t="shared" si="0"/>
        <v>0.79</v>
      </c>
      <c r="G15" s="8" t="str">
        <f t="shared" si="1"/>
        <v>C+</v>
      </c>
      <c r="H15" s="23">
        <f>VLOOKUP(G15,$K$3:$L$14,2,FALSE)</f>
        <v>2.2999999999999998</v>
      </c>
      <c r="R15" s="3"/>
      <c r="S15" s="4"/>
      <c r="T15" s="4"/>
      <c r="U15" s="4"/>
      <c r="V15" s="3"/>
      <c r="W15" s="25"/>
      <c r="X15" s="23"/>
    </row>
    <row r="16" spans="1:24" x14ac:dyDescent="0.35">
      <c r="A16" t="s">
        <v>55</v>
      </c>
      <c r="B16" s="3">
        <f>Attendance!$L16</f>
        <v>0.8</v>
      </c>
      <c r="C16" s="4">
        <f>Assignments!$F16</f>
        <v>0.82</v>
      </c>
      <c r="D16" s="4">
        <f>Tests!$E17</f>
        <v>0.57999999999999996</v>
      </c>
      <c r="E16" s="4">
        <f>Tests!$L17</f>
        <v>0.89</v>
      </c>
      <c r="F16" s="3">
        <f t="shared" si="0"/>
        <v>0.77</v>
      </c>
      <c r="G16" s="8" t="str">
        <f t="shared" si="1"/>
        <v>C+</v>
      </c>
      <c r="H16" s="23">
        <f>VLOOKUP(G16,$K$3:$L$14,2,FALSE)</f>
        <v>2.2999999999999998</v>
      </c>
      <c r="J16" s="34" t="s">
        <v>110</v>
      </c>
      <c r="K16" s="34"/>
      <c r="L16" s="35">
        <f>MAX(F2:F17)</f>
        <v>0.88</v>
      </c>
      <c r="R16" s="3"/>
      <c r="S16" s="4"/>
      <c r="T16" s="4"/>
      <c r="U16" s="4"/>
      <c r="V16" s="3"/>
      <c r="W16" s="25"/>
      <c r="X16" s="23"/>
    </row>
    <row r="17" spans="1:24" x14ac:dyDescent="0.35">
      <c r="A17" t="s">
        <v>56</v>
      </c>
      <c r="B17" s="3">
        <f>Attendance!$L17</f>
        <v>0.7</v>
      </c>
      <c r="C17" s="4">
        <f>Assignments!$F17</f>
        <v>0.83</v>
      </c>
      <c r="D17" s="4">
        <f>Tests!$E18</f>
        <v>0.69</v>
      </c>
      <c r="E17" s="4">
        <f>Tests!$L18</f>
        <v>0.73</v>
      </c>
      <c r="F17" s="3">
        <f t="shared" si="0"/>
        <v>0.75</v>
      </c>
      <c r="G17" s="8" t="str">
        <f t="shared" si="1"/>
        <v>C</v>
      </c>
      <c r="H17" s="23">
        <f>VLOOKUP(G17,$K$3:$L$14,2,FALSE)</f>
        <v>2</v>
      </c>
      <c r="J17" s="34" t="s">
        <v>111</v>
      </c>
      <c r="K17" s="34"/>
      <c r="L17" s="35">
        <f>MIN(F2:F17)</f>
        <v>0.67</v>
      </c>
      <c r="R17" s="3"/>
      <c r="S17" s="4"/>
      <c r="T17" s="4"/>
      <c r="U17" s="4"/>
      <c r="V17" s="3"/>
      <c r="W17" s="25"/>
      <c r="X17" s="23"/>
    </row>
    <row r="18" spans="1:24" x14ac:dyDescent="0.35">
      <c r="R18" s="3"/>
      <c r="S18" s="4"/>
      <c r="T18" s="4"/>
      <c r="U18" s="4"/>
      <c r="V18" s="3"/>
      <c r="W18" s="25"/>
      <c r="X18" s="23"/>
    </row>
    <row r="19" spans="1:24" x14ac:dyDescent="0.35">
      <c r="R19" s="3"/>
      <c r="S19" s="4"/>
      <c r="T19" s="4"/>
      <c r="U19" s="4"/>
      <c r="V19" s="3"/>
      <c r="W19" s="25"/>
      <c r="X19" s="23"/>
    </row>
    <row r="20" spans="1:24" x14ac:dyDescent="0.35">
      <c r="R20" s="3"/>
      <c r="S20" s="4"/>
      <c r="T20" s="4"/>
      <c r="U20" s="4"/>
      <c r="V20" s="3"/>
      <c r="W20" s="25"/>
      <c r="X20" s="23"/>
    </row>
  </sheetData>
  <sortState xmlns:xlrd2="http://schemas.microsoft.com/office/spreadsheetml/2017/richdata2" ref="J3:L14">
    <sortCondition descending="1" ref="J3:J14"/>
  </sortState>
  <mergeCells count="1">
    <mergeCell ref="J1:L1"/>
  </mergeCells>
  <conditionalFormatting sqref="H2:H17">
    <cfRule type="cellIs" dxfId="1" priority="4" operator="equal">
      <formula>0</formula>
    </cfRule>
    <cfRule type="colorScale" priority="5">
      <colorScale>
        <cfvo type="min"/>
        <cfvo type="max"/>
        <color rgb="FFFCFCFF"/>
        <color rgb="FF63BE7B"/>
      </colorScale>
    </cfRule>
  </conditionalFormatting>
  <conditionalFormatting sqref="B2:F17">
    <cfRule type="cellIs" dxfId="0" priority="1" operator="lessThan">
      <formula>0.65</formula>
    </cfRule>
    <cfRule type="colorScale" priority="2">
      <colorScale>
        <cfvo type="min"/>
        <cfvo type="max"/>
        <color rgb="FFFCFCFF"/>
        <color rgb="FF63BE7B"/>
      </colorScale>
    </cfRule>
    <cfRule type="colorScale" priority="3">
      <colorScale>
        <cfvo type="min"/>
        <cfvo type="percent" val="0.65"/>
        <cfvo type="max"/>
        <color rgb="FFF8696B"/>
        <color rgb="FFFCFCFF"/>
        <color rgb="FF63BE7B"/>
      </colorScale>
    </cfRule>
  </conditionalFormatting>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1DCF048-38A7-4E92-887D-DB618D08725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10</vt:i4>
      </vt:variant>
    </vt:vector>
  </HeadingPairs>
  <TitlesOfParts>
    <vt:vector size="17" baseType="lpstr">
      <vt:lpstr>Title Page</vt:lpstr>
      <vt:lpstr>Overview</vt:lpstr>
      <vt:lpstr>Students</vt:lpstr>
      <vt:lpstr>Attendance</vt:lpstr>
      <vt:lpstr>Assignments</vt:lpstr>
      <vt:lpstr>Tests</vt:lpstr>
      <vt:lpstr>Grades</vt:lpstr>
      <vt:lpstr>Attendance_Grade</vt:lpstr>
      <vt:lpstr>Grades!Criteria</vt:lpstr>
      <vt:lpstr>Students!Criteria</vt:lpstr>
      <vt:lpstr>Email</vt:lpstr>
      <vt:lpstr>Grades!Extract</vt:lpstr>
      <vt:lpstr>Students!Extract</vt:lpstr>
      <vt:lpstr>First_Name</vt:lpstr>
      <vt:lpstr>Full_Name</vt:lpstr>
      <vt:lpstr>Last_Name</vt:lpstr>
      <vt:lpstr>Student_ID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ybris</dc:creator>
  <cp:lastModifiedBy>Rachaeli</cp:lastModifiedBy>
  <dcterms:created xsi:type="dcterms:W3CDTF">2020-12-20T03:22:28Z</dcterms:created>
  <dcterms:modified xsi:type="dcterms:W3CDTF">2021-01-07T23:15:35Z</dcterms:modified>
</cp:coreProperties>
</file>