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I:\KULIAH\Semester 7\metpen\LSTM\LSTM Prediksi\"/>
    </mc:Choice>
  </mc:AlternateContent>
  <bookViews>
    <workbookView xWindow="0" yWindow="0" windowWidth="19935" windowHeight="7920" tabRatio="310"/>
  </bookViews>
  <sheets>
    <sheet name="Sheet1" sheetId="1" r:id="rId1"/>
    <sheet name="Sheet2" sheetId="2" r:id="rId2"/>
  </sheets>
  <calcPr calcId="162913"/>
</workbook>
</file>

<file path=xl/calcChain.xml><?xml version="1.0" encoding="utf-8"?>
<calcChain xmlns="http://schemas.openxmlformats.org/spreadsheetml/2006/main">
  <c r="M254" i="1" l="1"/>
  <c r="N254" i="1"/>
  <c r="O254" i="1"/>
  <c r="J266" i="1"/>
  <c r="J254" i="1"/>
  <c r="J236" i="1"/>
  <c r="K234" i="1"/>
  <c r="L234" i="1"/>
  <c r="M234" i="1"/>
  <c r="J234" i="1"/>
  <c r="K233" i="1"/>
  <c r="L233" i="1"/>
  <c r="M233" i="1"/>
  <c r="J233" i="1"/>
  <c r="K242" i="1"/>
  <c r="R233" i="1"/>
  <c r="J249" i="1"/>
  <c r="J238" i="1"/>
  <c r="J239" i="1"/>
  <c r="AG233" i="1"/>
  <c r="AM241" i="1"/>
  <c r="J250" i="1"/>
  <c r="J248" i="1"/>
  <c r="AH254" i="1"/>
  <c r="AJ252" i="1"/>
  <c r="J264" i="1" l="1"/>
  <c r="I263" i="1"/>
  <c r="P239" i="1"/>
  <c r="Q239" i="1"/>
  <c r="J142" i="1"/>
  <c r="U91" i="1"/>
  <c r="AX151" i="1" l="1"/>
  <c r="J128" i="1" s="1"/>
  <c r="AW156" i="1" a="1"/>
  <c r="AW156" i="1" s="1"/>
  <c r="AI151" i="1"/>
  <c r="J127" i="1" s="1"/>
  <c r="AJ151" i="1"/>
  <c r="AK151" i="1"/>
  <c r="L127" i="1" s="1"/>
  <c r="AH156" i="1" a="1"/>
  <c r="AH156" i="1" s="1"/>
  <c r="S156" i="1" a="1"/>
  <c r="S156" i="1" s="1"/>
  <c r="T148" i="1" s="1"/>
  <c r="S93" i="1"/>
  <c r="T93" i="1"/>
  <c r="U93" i="1"/>
  <c r="V93" i="1"/>
  <c r="W93" i="1"/>
  <c r="X93" i="1"/>
  <c r="Y93" i="1"/>
  <c r="Z93" i="1"/>
  <c r="AA93" i="1"/>
  <c r="S94" i="1"/>
  <c r="T94" i="1"/>
  <c r="U94" i="1"/>
  <c r="V94" i="1"/>
  <c r="W94" i="1"/>
  <c r="X94" i="1"/>
  <c r="Y94" i="1"/>
  <c r="Z94" i="1"/>
  <c r="AA94" i="1"/>
  <c r="S95" i="1"/>
  <c r="T95" i="1"/>
  <c r="U95" i="1"/>
  <c r="V95" i="1"/>
  <c r="W95" i="1"/>
  <c r="X95" i="1"/>
  <c r="Y95" i="1"/>
  <c r="Z95" i="1"/>
  <c r="AA95" i="1"/>
  <c r="S92" i="1"/>
  <c r="T92" i="1"/>
  <c r="U92" i="1"/>
  <c r="V92" i="1"/>
  <c r="W92" i="1"/>
  <c r="X92" i="1"/>
  <c r="Y92" i="1"/>
  <c r="Z92" i="1"/>
  <c r="AA92" i="1"/>
  <c r="T91" i="1"/>
  <c r="V91" i="1"/>
  <c r="W91" i="1"/>
  <c r="X91" i="1"/>
  <c r="Y91" i="1"/>
  <c r="Z91" i="1"/>
  <c r="AA91" i="1"/>
  <c r="S91" i="1"/>
  <c r="BO129" i="1"/>
  <c r="BO131" i="1" s="1"/>
  <c r="X41" i="1"/>
  <c r="V43" i="1" s="1"/>
  <c r="I274" i="1"/>
  <c r="BF267" i="1"/>
  <c r="BD270" i="1" s="1"/>
  <c r="BE267" i="1"/>
  <c r="BC270" i="1" s="1"/>
  <c r="BD267" i="1"/>
  <c r="BB270" i="1" s="1"/>
  <c r="AV267" i="1"/>
  <c r="AT270" i="1" s="1"/>
  <c r="AU267" i="1"/>
  <c r="AS270" i="1" s="1"/>
  <c r="AT267" i="1"/>
  <c r="AR270" i="1" s="1"/>
  <c r="AL267" i="1"/>
  <c r="AJ270" i="1" s="1"/>
  <c r="AK267" i="1"/>
  <c r="AI270" i="1" s="1"/>
  <c r="AJ267" i="1"/>
  <c r="AH270" i="1" s="1"/>
  <c r="AB267" i="1"/>
  <c r="Z270" i="1" s="1"/>
  <c r="AA267" i="1"/>
  <c r="Y270" i="1" s="1"/>
  <c r="Z267" i="1"/>
  <c r="X270" i="1" s="1"/>
  <c r="BF260" i="1"/>
  <c r="BD262" i="1" s="1"/>
  <c r="BE260" i="1"/>
  <c r="BC262" i="1" s="1"/>
  <c r="BD260" i="1"/>
  <c r="BB262" i="1" s="1"/>
  <c r="AV260" i="1"/>
  <c r="AT262" i="1" s="1"/>
  <c r="AS276" i="1" s="1"/>
  <c r="AU260" i="1"/>
  <c r="AS262" i="1" s="1"/>
  <c r="AR276" i="1" s="1"/>
  <c r="AT260" i="1"/>
  <c r="AR262" i="1" s="1"/>
  <c r="AQ276" i="1" s="1"/>
  <c r="AL260" i="1"/>
  <c r="AJ262" i="1" s="1"/>
  <c r="AK260" i="1"/>
  <c r="AI262" i="1" s="1"/>
  <c r="AJ260" i="1"/>
  <c r="AH262" i="1" s="1"/>
  <c r="AB260" i="1"/>
  <c r="Z262" i="1" s="1"/>
  <c r="Y276" i="1" s="1"/>
  <c r="AA260" i="1"/>
  <c r="Y262" i="1" s="1"/>
  <c r="X276" i="1" s="1"/>
  <c r="Z260" i="1"/>
  <c r="X262" i="1" s="1"/>
  <c r="W276" i="1" s="1"/>
  <c r="I259" i="1"/>
  <c r="J258" i="1"/>
  <c r="I258" i="1"/>
  <c r="BF252" i="1"/>
  <c r="BD254" i="1" s="1"/>
  <c r="BE252" i="1"/>
  <c r="BC254" i="1" s="1"/>
  <c r="BD252" i="1"/>
  <c r="BB254" i="1" s="1"/>
  <c r="AV252" i="1"/>
  <c r="AT254" i="1" s="1"/>
  <c r="AU252" i="1"/>
  <c r="AS254" i="1" s="1"/>
  <c r="AT252" i="1"/>
  <c r="AR254" i="1" s="1"/>
  <c r="AL252" i="1"/>
  <c r="AJ254" i="1" s="1"/>
  <c r="AK252" i="1"/>
  <c r="AI254" i="1" s="1"/>
  <c r="AB252" i="1"/>
  <c r="Z254" i="1" s="1"/>
  <c r="AA252" i="1"/>
  <c r="Y254" i="1" s="1"/>
  <c r="Z252" i="1"/>
  <c r="X254" i="1" s="1"/>
  <c r="L250" i="1"/>
  <c r="L265" i="1" s="1"/>
  <c r="K250" i="1"/>
  <c r="J265" i="1"/>
  <c r="I250" i="1"/>
  <c r="I265" i="1" s="1"/>
  <c r="L248" i="1"/>
  <c r="L263" i="1" s="1"/>
  <c r="K248" i="1"/>
  <c r="K263" i="1" s="1"/>
  <c r="J263" i="1"/>
  <c r="I248" i="1"/>
  <c r="Q247" i="1"/>
  <c r="BF244" i="1"/>
  <c r="BD246" i="1" s="1"/>
  <c r="BE244" i="1"/>
  <c r="BC246" i="1" s="1"/>
  <c r="BD244" i="1"/>
  <c r="BB246" i="1" s="1"/>
  <c r="AV244" i="1"/>
  <c r="AT246" i="1" s="1"/>
  <c r="AU244" i="1"/>
  <c r="AS246" i="1" s="1"/>
  <c r="AT244" i="1"/>
  <c r="AR246" i="1" s="1"/>
  <c r="AL244" i="1"/>
  <c r="AJ246" i="1" s="1"/>
  <c r="AK244" i="1"/>
  <c r="AI246" i="1" s="1"/>
  <c r="AJ244" i="1"/>
  <c r="AH246" i="1" s="1"/>
  <c r="AB244" i="1"/>
  <c r="Z246" i="1" s="1"/>
  <c r="AA244" i="1"/>
  <c r="Y246" i="1" s="1"/>
  <c r="Z244" i="1"/>
  <c r="X246" i="1" s="1"/>
  <c r="M239" i="1"/>
  <c r="N245" i="1" s="1"/>
  <c r="L239" i="1"/>
  <c r="M245" i="1" s="1"/>
  <c r="K239" i="1"/>
  <c r="L245" i="1" s="1"/>
  <c r="K245" i="1"/>
  <c r="R239" i="1" s="1"/>
  <c r="M238" i="1"/>
  <c r="N244" i="1" s="1"/>
  <c r="L238" i="1"/>
  <c r="M244" i="1" s="1"/>
  <c r="T235" i="1" s="1"/>
  <c r="K238" i="1"/>
  <c r="L244" i="1" s="1"/>
  <c r="S235" i="1" s="1"/>
  <c r="K244" i="1"/>
  <c r="R235" i="1" s="1"/>
  <c r="M237" i="1"/>
  <c r="N243" i="1" s="1"/>
  <c r="U234" i="1" s="1"/>
  <c r="L237" i="1"/>
  <c r="M243" i="1" s="1"/>
  <c r="T234" i="1" s="1"/>
  <c r="T237" i="1" s="1"/>
  <c r="AU229" i="1" s="1"/>
  <c r="K237" i="1"/>
  <c r="L243" i="1" s="1"/>
  <c r="S234" i="1" s="1"/>
  <c r="J237" i="1"/>
  <c r="K243" i="1" s="1"/>
  <c r="R234" i="1" s="1"/>
  <c r="R237" i="1" s="1"/>
  <c r="AS229" i="1" s="1"/>
  <c r="AS233" i="1" s="1"/>
  <c r="U235" i="1"/>
  <c r="Q235" i="1"/>
  <c r="P235" i="1"/>
  <c r="M236" i="1"/>
  <c r="N242" i="1" s="1"/>
  <c r="U233" i="1" s="1"/>
  <c r="AB229" i="1" s="1"/>
  <c r="AB233" i="1" s="1"/>
  <c r="L236" i="1"/>
  <c r="M242" i="1" s="1"/>
  <c r="T233" i="1" s="1"/>
  <c r="AA229" i="1" s="1"/>
  <c r="AA233" i="1" s="1"/>
  <c r="K236" i="1"/>
  <c r="L242" i="1" s="1"/>
  <c r="S233" i="1" s="1"/>
  <c r="Z229" i="1" s="1"/>
  <c r="Z233" i="1" s="1"/>
  <c r="Q234" i="1"/>
  <c r="X230" i="1" s="1"/>
  <c r="AH233" i="1" s="1"/>
  <c r="P234" i="1"/>
  <c r="P237" i="1" s="1"/>
  <c r="AQ229" i="1" s="1"/>
  <c r="AQ233" i="1" s="1"/>
  <c r="AU233" i="1"/>
  <c r="Q233" i="1"/>
  <c r="X229" i="1" s="1"/>
  <c r="X233" i="1" s="1"/>
  <c r="P233" i="1"/>
  <c r="W229" i="1" s="1"/>
  <c r="W233" i="1" s="1"/>
  <c r="O177" i="1"/>
  <c r="O176" i="1"/>
  <c r="O174" i="1"/>
  <c r="K180" i="1" s="1"/>
  <c r="O180" i="1" s="1"/>
  <c r="K174" i="1"/>
  <c r="O171" i="1"/>
  <c r="K177" i="1" s="1"/>
  <c r="K171" i="1"/>
  <c r="O170" i="1"/>
  <c r="K176" i="1" s="1"/>
  <c r="K170" i="1"/>
  <c r="O169" i="1"/>
  <c r="K175" i="1" s="1"/>
  <c r="O175" i="1" s="1"/>
  <c r="K169" i="1"/>
  <c r="BO151" i="1"/>
  <c r="BN151" i="1"/>
  <c r="BM151" i="1"/>
  <c r="AZ151" i="1"/>
  <c r="L128" i="1" s="1"/>
  <c r="AY151" i="1"/>
  <c r="K128" i="1" s="1"/>
  <c r="K127" i="1"/>
  <c r="J148" i="1"/>
  <c r="J145" i="1"/>
  <c r="J144" i="1"/>
  <c r="J143" i="1"/>
  <c r="AZ129" i="1"/>
  <c r="AZ131" i="1" s="1"/>
  <c r="AY129" i="1"/>
  <c r="AY131" i="1" s="1"/>
  <c r="AX129" i="1"/>
  <c r="AX131" i="1" s="1"/>
  <c r="AK129" i="1"/>
  <c r="AK131" i="1" s="1"/>
  <c r="AJ129" i="1"/>
  <c r="AJ131" i="1" s="1"/>
  <c r="AI129" i="1"/>
  <c r="AI131" i="1" s="1"/>
  <c r="V129" i="1"/>
  <c r="V131" i="1" s="1"/>
  <c r="U129" i="1"/>
  <c r="U131" i="1" s="1"/>
  <c r="T129" i="1"/>
  <c r="T131" i="1" s="1"/>
  <c r="U114" i="1"/>
  <c r="L113" i="1"/>
  <c r="K113" i="1"/>
  <c r="U107" i="1"/>
  <c r="T107" i="1"/>
  <c r="L82" i="1"/>
  <c r="L83" i="1" s="1"/>
  <c r="AZ56" i="1"/>
  <c r="AX59" i="1" s="1"/>
  <c r="L57" i="1" s="1"/>
  <c r="AY56" i="1"/>
  <c r="AW59" i="1" s="1"/>
  <c r="K57" i="1" s="1"/>
  <c r="AX56" i="1"/>
  <c r="AV59" i="1" s="1"/>
  <c r="J57" i="1" s="1"/>
  <c r="AS56" i="1"/>
  <c r="AQ59" i="1" s="1"/>
  <c r="L56" i="1" s="1"/>
  <c r="AD138" i="1" s="1"/>
  <c r="AR56" i="1"/>
  <c r="AP59" i="1" s="1"/>
  <c r="K56" i="1" s="1"/>
  <c r="AC138" i="1" s="1"/>
  <c r="AQ56" i="1"/>
  <c r="AO59" i="1" s="1"/>
  <c r="J56" i="1" s="1"/>
  <c r="AB138" i="1" s="1"/>
  <c r="AL56" i="1"/>
  <c r="AJ59" i="1" s="1"/>
  <c r="L55" i="1" s="1"/>
  <c r="AS138" i="1" s="1"/>
  <c r="AK56" i="1"/>
  <c r="AI59" i="1" s="1"/>
  <c r="K55" i="1" s="1"/>
  <c r="AR138" i="1" s="1"/>
  <c r="AJ56" i="1"/>
  <c r="AH59" i="1" s="1"/>
  <c r="J55" i="1" s="1"/>
  <c r="AQ138" i="1" s="1"/>
  <c r="AE56" i="1"/>
  <c r="AC59" i="1" s="1"/>
  <c r="L54" i="1" s="1"/>
  <c r="BH138" i="1" s="1"/>
  <c r="AD56" i="1"/>
  <c r="AB59" i="1" s="1"/>
  <c r="K54" i="1" s="1"/>
  <c r="BG138" i="1" s="1"/>
  <c r="AC56" i="1"/>
  <c r="AA59" i="1" s="1"/>
  <c r="J54" i="1" s="1"/>
  <c r="BF138" i="1" s="1"/>
  <c r="X56" i="1"/>
  <c r="V59" i="1" s="1"/>
  <c r="L53" i="1" s="1"/>
  <c r="BW138" i="1" s="1"/>
  <c r="W56" i="1"/>
  <c r="U59" i="1" s="1"/>
  <c r="V56" i="1"/>
  <c r="T59" i="1" s="1"/>
  <c r="T77" i="1" s="1"/>
  <c r="K33" i="1" s="1"/>
  <c r="N87" i="1" s="1"/>
  <c r="AZ49" i="1"/>
  <c r="AX51" i="1" s="1"/>
  <c r="AY49" i="1"/>
  <c r="AW51" i="1" s="1"/>
  <c r="AX49" i="1"/>
  <c r="AV51" i="1" s="1"/>
  <c r="AS49" i="1"/>
  <c r="AQ51" i="1" s="1"/>
  <c r="L77" i="1" s="1"/>
  <c r="AD131" i="1" s="1"/>
  <c r="AR49" i="1"/>
  <c r="AP51" i="1" s="1"/>
  <c r="AQ49" i="1"/>
  <c r="AO51" i="1" s="1"/>
  <c r="AL49" i="1"/>
  <c r="AJ51" i="1" s="1"/>
  <c r="AK49" i="1"/>
  <c r="AI51" i="1" s="1"/>
  <c r="AJ49" i="1"/>
  <c r="AH51" i="1" s="1"/>
  <c r="AE49" i="1"/>
  <c r="AC51" i="1" s="1"/>
  <c r="AD49" i="1"/>
  <c r="AB51" i="1" s="1"/>
  <c r="AC49" i="1"/>
  <c r="AA51" i="1" s="1"/>
  <c r="X49" i="1"/>
  <c r="V51" i="1" s="1"/>
  <c r="W49" i="1"/>
  <c r="U51" i="1" s="1"/>
  <c r="V49" i="1"/>
  <c r="T51" i="1" s="1"/>
  <c r="AZ41" i="1"/>
  <c r="AX43" i="1" s="1"/>
  <c r="AY41" i="1"/>
  <c r="AW43" i="1" s="1"/>
  <c r="AX41" i="1"/>
  <c r="AV43" i="1" s="1"/>
  <c r="AS41" i="1"/>
  <c r="AQ43" i="1" s="1"/>
  <c r="AR41" i="1"/>
  <c r="AP43" i="1" s="1"/>
  <c r="AQ41" i="1"/>
  <c r="AO43" i="1" s="1"/>
  <c r="AL41" i="1"/>
  <c r="AJ43" i="1" s="1"/>
  <c r="AK41" i="1"/>
  <c r="AI43" i="1" s="1"/>
  <c r="AJ41" i="1"/>
  <c r="AH43" i="1" s="1"/>
  <c r="AE41" i="1"/>
  <c r="AC43" i="1" s="1"/>
  <c r="AD41" i="1"/>
  <c r="AB43" i="1" s="1"/>
  <c r="AC41" i="1"/>
  <c r="AA43" i="1" s="1"/>
  <c r="AZ33" i="1"/>
  <c r="AX35" i="1" s="1"/>
  <c r="L64" i="1" s="1"/>
  <c r="AY33" i="1"/>
  <c r="AW35" i="1" s="1"/>
  <c r="K64" i="1" s="1"/>
  <c r="AX33" i="1"/>
  <c r="AV35" i="1" s="1"/>
  <c r="J64" i="1" s="1"/>
  <c r="AS33" i="1"/>
  <c r="AQ35" i="1" s="1"/>
  <c r="L63" i="1" s="1"/>
  <c r="AR33" i="1"/>
  <c r="AP35" i="1" s="1"/>
  <c r="K63" i="1" s="1"/>
  <c r="AQ33" i="1"/>
  <c r="AO35" i="1" s="1"/>
  <c r="J63" i="1" s="1"/>
  <c r="AL33" i="1"/>
  <c r="AJ35" i="1" s="1"/>
  <c r="L62" i="1" s="1"/>
  <c r="AK33" i="1"/>
  <c r="AI35" i="1" s="1"/>
  <c r="K62" i="1" s="1"/>
  <c r="AJ33" i="1"/>
  <c r="AH35" i="1" s="1"/>
  <c r="J62" i="1" s="1"/>
  <c r="AE33" i="1"/>
  <c r="AC35" i="1" s="1"/>
  <c r="L61" i="1" s="1"/>
  <c r="AD33" i="1"/>
  <c r="AB35" i="1" s="1"/>
  <c r="K61" i="1" s="1"/>
  <c r="AC33" i="1"/>
  <c r="AA35" i="1" s="1"/>
  <c r="J61" i="1" s="1"/>
  <c r="M12" i="1"/>
  <c r="M19" i="1" s="1"/>
  <c r="L12" i="1"/>
  <c r="L19" i="1" s="1"/>
  <c r="K12" i="1"/>
  <c r="K19" i="1" s="1"/>
  <c r="J12" i="1"/>
  <c r="J19" i="1" s="1"/>
  <c r="M11" i="1"/>
  <c r="M18" i="1" s="1"/>
  <c r="L11" i="1"/>
  <c r="L18" i="1" s="1"/>
  <c r="K11" i="1"/>
  <c r="K18" i="1" s="1"/>
  <c r="J11" i="1"/>
  <c r="J18" i="1" s="1"/>
  <c r="M10" i="1"/>
  <c r="M17" i="1" s="1"/>
  <c r="L10" i="1"/>
  <c r="L17" i="1" s="1"/>
  <c r="K10" i="1"/>
  <c r="K17" i="1" s="1"/>
  <c r="J10" i="1"/>
  <c r="J17" i="1" s="1"/>
  <c r="M9" i="1"/>
  <c r="M16" i="1" s="1"/>
  <c r="L9" i="1"/>
  <c r="L16" i="1" s="1"/>
  <c r="K9" i="1"/>
  <c r="K16" i="1" s="1"/>
  <c r="J9" i="1"/>
  <c r="J16" i="1" s="1"/>
  <c r="AH2" i="1" a="1"/>
  <c r="AH10" i="1" s="1"/>
  <c r="AG2" i="1" a="1"/>
  <c r="AG10" i="1" s="1"/>
  <c r="AF2" i="1" a="1"/>
  <c r="AF10" i="1" s="1"/>
  <c r="AE2" i="1" a="1"/>
  <c r="AE10" i="1" s="1"/>
  <c r="J255" i="1" l="1"/>
  <c r="J256" i="1" s="1"/>
  <c r="T238" i="1"/>
  <c r="U238" i="1"/>
  <c r="P238" i="1"/>
  <c r="AQ230" i="1" s="1"/>
  <c r="BA233" i="1" s="1"/>
  <c r="AI156" i="1" a="1"/>
  <c r="AI156" i="1" s="1"/>
  <c r="AI170" i="1" s="1"/>
  <c r="R238" i="1"/>
  <c r="AS230" i="1" s="1"/>
  <c r="BC233" i="1" s="1"/>
  <c r="Q238" i="1"/>
  <c r="AR230" i="1" s="1"/>
  <c r="BB233" i="1" s="1"/>
  <c r="T239" i="1"/>
  <c r="K269" i="1" s="1"/>
  <c r="K270" i="1" s="1"/>
  <c r="Y229" i="1"/>
  <c r="Y233" i="1" s="1"/>
  <c r="S238" i="1"/>
  <c r="AT230" i="1" s="1"/>
  <c r="BD233" i="1" s="1"/>
  <c r="S239" i="1"/>
  <c r="U239" i="1"/>
  <c r="L269" i="1" s="1"/>
  <c r="L270" i="1" s="1"/>
  <c r="L271" i="1" s="1"/>
  <c r="AX156" i="1" a="1"/>
  <c r="BC157" i="1" s="1"/>
  <c r="AH163" i="1"/>
  <c r="AW163" i="1"/>
  <c r="AW162" i="1"/>
  <c r="AI158" i="1"/>
  <c r="AL160" i="1"/>
  <c r="AL174" i="1" s="1"/>
  <c r="AN162" i="1"/>
  <c r="AN176" i="1" s="1"/>
  <c r="AO164" i="1"/>
  <c r="AO178" i="1" s="1"/>
  <c r="BA159" i="1"/>
  <c r="BC162" i="1"/>
  <c r="AY162" i="1"/>
  <c r="BF158" i="1"/>
  <c r="M157" i="1" s="1"/>
  <c r="AZ165" i="1"/>
  <c r="AH159" i="1"/>
  <c r="AW159" i="1"/>
  <c r="S159" i="1"/>
  <c r="W148" i="1" s="1"/>
  <c r="AW158" i="1"/>
  <c r="BD163" i="1"/>
  <c r="AY160" i="1"/>
  <c r="BF157" i="1"/>
  <c r="M156" i="1" s="1"/>
  <c r="AZ166" i="1"/>
  <c r="AZ162" i="1"/>
  <c r="AX160" i="1"/>
  <c r="BE157" i="1"/>
  <c r="AW161" i="1"/>
  <c r="AW157" i="1"/>
  <c r="AW164" i="1"/>
  <c r="AW160" i="1"/>
  <c r="AJ164" i="1"/>
  <c r="AJ178" i="1" s="1"/>
  <c r="AP158" i="1"/>
  <c r="AP172" i="1" s="1"/>
  <c r="AI157" i="1"/>
  <c r="AN163" i="1"/>
  <c r="AN177" i="1" s="1"/>
  <c r="AM160" i="1"/>
  <c r="AM174" i="1" s="1"/>
  <c r="AO158" i="1"/>
  <c r="AO172" i="1" s="1"/>
  <c r="AQ156" i="1"/>
  <c r="AH158" i="1"/>
  <c r="AH162" i="1"/>
  <c r="AH161" i="1"/>
  <c r="AH157" i="1"/>
  <c r="AH164" i="1"/>
  <c r="AH160" i="1"/>
  <c r="T156" i="1" a="1"/>
  <c r="V157" i="1" s="1"/>
  <c r="S163" i="1"/>
  <c r="S158" i="1"/>
  <c r="V148" i="1" s="1"/>
  <c r="AA230" i="1"/>
  <c r="AK233" i="1" s="1"/>
  <c r="S162" i="1"/>
  <c r="S161" i="1"/>
  <c r="Y148" i="1" s="1"/>
  <c r="S157" i="1"/>
  <c r="U148" i="1" s="1"/>
  <c r="S164" i="1"/>
  <c r="S160" i="1"/>
  <c r="X148" i="1" s="1"/>
  <c r="AE13" i="1"/>
  <c r="AE3" i="1"/>
  <c r="W230" i="1"/>
  <c r="Q237" i="1"/>
  <c r="AR229" i="1" s="1"/>
  <c r="AR233" i="1" s="1"/>
  <c r="AE8" i="1"/>
  <c r="V41" i="1"/>
  <c r="T43" i="1" s="1"/>
  <c r="J67" i="1" s="1"/>
  <c r="BM138" i="1" s="1"/>
  <c r="W41" i="1"/>
  <c r="U43" i="1" s="1"/>
  <c r="K67" i="1" s="1"/>
  <c r="BN138" i="1" s="1"/>
  <c r="X33" i="1"/>
  <c r="V35" i="1" s="1"/>
  <c r="L60" i="1" s="1"/>
  <c r="U77" i="1"/>
  <c r="L33" i="1" s="1"/>
  <c r="O87" i="1" s="1"/>
  <c r="O110" i="1" s="1"/>
  <c r="K53" i="1"/>
  <c r="BV138" i="1" s="1"/>
  <c r="AE4" i="1"/>
  <c r="AE9" i="1"/>
  <c r="Y230" i="1"/>
  <c r="AI233" i="1" s="1"/>
  <c r="AE2" i="1"/>
  <c r="AE5" i="1"/>
  <c r="AE11" i="1"/>
  <c r="AE7" i="1"/>
  <c r="AE12" i="1"/>
  <c r="R232" i="1"/>
  <c r="AG3" i="1"/>
  <c r="AG7" i="1"/>
  <c r="AG11" i="1"/>
  <c r="AF8" i="1"/>
  <c r="AF3" i="1"/>
  <c r="AF11" i="1"/>
  <c r="AF4" i="1"/>
  <c r="AF12" i="1"/>
  <c r="AF7" i="1"/>
  <c r="AE65" i="1"/>
  <c r="L68" i="1"/>
  <c r="AZ138" i="1" s="1"/>
  <c r="J70" i="1"/>
  <c r="T138" i="1" s="1"/>
  <c r="AQ65" i="1"/>
  <c r="K71" i="1"/>
  <c r="AY65" i="1"/>
  <c r="U65" i="1"/>
  <c r="L74" i="1"/>
  <c r="BW131" i="1" s="1"/>
  <c r="K77" i="1"/>
  <c r="AC131" i="1" s="1"/>
  <c r="AC65" i="1"/>
  <c r="J68" i="1"/>
  <c r="AX138" i="1" s="1"/>
  <c r="K69" i="1"/>
  <c r="AJ138" i="1" s="1"/>
  <c r="AK65" i="1"/>
  <c r="AS65" i="1"/>
  <c r="L70" i="1"/>
  <c r="V138" i="1" s="1"/>
  <c r="K75" i="1"/>
  <c r="BG131" i="1" s="1"/>
  <c r="J78" i="1"/>
  <c r="AE6" i="1"/>
  <c r="AF2" i="1"/>
  <c r="AF5" i="1"/>
  <c r="AF9" i="1"/>
  <c r="AF13" i="1"/>
  <c r="AG4" i="1"/>
  <c r="AG8" i="1"/>
  <c r="AG12" i="1"/>
  <c r="AH3" i="1"/>
  <c r="AH7" i="1"/>
  <c r="AH11" i="1"/>
  <c r="AF6" i="1"/>
  <c r="AG2" i="1"/>
  <c r="AG5" i="1"/>
  <c r="AG9" i="1"/>
  <c r="AG13" i="1"/>
  <c r="AH4" i="1"/>
  <c r="AH8" i="1"/>
  <c r="AH12" i="1"/>
  <c r="L67" i="1"/>
  <c r="BO138" i="1" s="1"/>
  <c r="J69" i="1"/>
  <c r="AI138" i="1" s="1"/>
  <c r="AJ65" i="1"/>
  <c r="K70" i="1"/>
  <c r="U138" i="1" s="1"/>
  <c r="AR65" i="1"/>
  <c r="L71" i="1"/>
  <c r="AZ65" i="1"/>
  <c r="T65" i="1"/>
  <c r="K74" i="1"/>
  <c r="BV131" i="1" s="1"/>
  <c r="L75" i="1"/>
  <c r="BH131" i="1" s="1"/>
  <c r="J77" i="1"/>
  <c r="AB131" i="1" s="1"/>
  <c r="K78" i="1"/>
  <c r="J74" i="1"/>
  <c r="BU131" i="1" s="1"/>
  <c r="S65" i="1"/>
  <c r="J76" i="1"/>
  <c r="AQ131" i="1" s="1"/>
  <c r="J53" i="1"/>
  <c r="BU138" i="1" s="1"/>
  <c r="AG6" i="1"/>
  <c r="AH2" i="1"/>
  <c r="AH5" i="1"/>
  <c r="AH9" i="1"/>
  <c r="AH13" i="1"/>
  <c r="K76" i="1"/>
  <c r="AR131" i="1" s="1"/>
  <c r="L84" i="1"/>
  <c r="AH6" i="1"/>
  <c r="AD65" i="1"/>
  <c r="K68" i="1"/>
  <c r="AY138" i="1" s="1"/>
  <c r="L69" i="1"/>
  <c r="AK138" i="1" s="1"/>
  <c r="AL65" i="1"/>
  <c r="AX65" i="1"/>
  <c r="J71" i="1"/>
  <c r="J75" i="1"/>
  <c r="BF131" i="1" s="1"/>
  <c r="L76" i="1"/>
  <c r="AS131" i="1" s="1"/>
  <c r="L78" i="1"/>
  <c r="V77" i="1"/>
  <c r="M33" i="1" s="1"/>
  <c r="P87" i="1" s="1"/>
  <c r="Z230" i="1"/>
  <c r="AJ233" i="1" s="1"/>
  <c r="S237" i="1"/>
  <c r="AT229" i="1" s="1"/>
  <c r="AT233" i="1" s="1"/>
  <c r="AB230" i="1"/>
  <c r="AL233" i="1" s="1"/>
  <c r="U237" i="1"/>
  <c r="AV229" i="1" s="1"/>
  <c r="AV233" i="1" s="1"/>
  <c r="AU230" i="1"/>
  <c r="BE233" i="1" s="1"/>
  <c r="K254" i="1"/>
  <c r="K255" i="1" s="1"/>
  <c r="K256" i="1" s="1"/>
  <c r="L254" i="1"/>
  <c r="L255" i="1" s="1"/>
  <c r="L256" i="1" s="1"/>
  <c r="AV230" i="1"/>
  <c r="BF233" i="1" s="1"/>
  <c r="AJ276" i="1"/>
  <c r="AU276" i="1"/>
  <c r="AS277" i="1" s="1"/>
  <c r="BF276" i="1"/>
  <c r="AK276" i="1"/>
  <c r="K265" i="1"/>
  <c r="AT276" i="1"/>
  <c r="AR277" i="1" s="1"/>
  <c r="AA276" i="1"/>
  <c r="Y277" i="1" s="1"/>
  <c r="AL276" i="1"/>
  <c r="BD276" i="1"/>
  <c r="Z276" i="1"/>
  <c r="AV276" i="1"/>
  <c r="AB276" i="1"/>
  <c r="Z277" i="1" s="1"/>
  <c r="BE276" i="1"/>
  <c r="X277" i="1"/>
  <c r="Z284" i="1" s="1"/>
  <c r="X286" i="1" s="1"/>
  <c r="X288" i="1" s="1"/>
  <c r="AC241" i="1" s="1"/>
  <c r="AM233" i="1" s="1"/>
  <c r="AT277" i="1"/>
  <c r="AV284" i="1" s="1"/>
  <c r="AT286" i="1" s="1"/>
  <c r="AT288" i="1" s="1"/>
  <c r="AY241" i="1" s="1"/>
  <c r="BI233" i="1" s="1"/>
  <c r="J270" i="1" l="1"/>
  <c r="J271" i="1" s="1"/>
  <c r="J269" i="1"/>
  <c r="AK158" i="1"/>
  <c r="AK172" i="1" s="1"/>
  <c r="AP161" i="1"/>
  <c r="AP175" i="1" s="1"/>
  <c r="AM157" i="1"/>
  <c r="AM171" i="1" s="1"/>
  <c r="BB156" i="1"/>
  <c r="BB170" i="1" s="1"/>
  <c r="AZ158" i="1"/>
  <c r="BB160" i="1"/>
  <c r="BC163" i="1"/>
  <c r="AY156" i="1"/>
  <c r="BA158" i="1"/>
  <c r="BB161" i="1"/>
  <c r="BB165" i="1"/>
  <c r="BE160" i="1"/>
  <c r="AZ164" i="1"/>
  <c r="AZ156" i="1"/>
  <c r="BC158" i="1"/>
  <c r="BC165" i="1"/>
  <c r="AX156" i="1"/>
  <c r="J155" i="1" s="1"/>
  <c r="AQ163" i="1"/>
  <c r="AQ177" i="1" s="1"/>
  <c r="BD172" i="1"/>
  <c r="BE172" i="1"/>
  <c r="BF156" i="1"/>
  <c r="M155" i="1" s="1"/>
  <c r="BD158" i="1"/>
  <c r="BF160" i="1"/>
  <c r="AX164" i="1"/>
  <c r="BC156" i="1"/>
  <c r="BE158" i="1"/>
  <c r="BF161" i="1"/>
  <c r="BF165" i="1"/>
  <c r="AX159" i="1"/>
  <c r="BA163" i="1"/>
  <c r="BB167" i="1"/>
  <c r="BD157" i="1"/>
  <c r="BE163" i="1"/>
  <c r="BE167" i="1"/>
  <c r="AM156" i="1"/>
  <c r="AM170" i="1" s="1"/>
  <c r="AI160" i="1"/>
  <c r="AI174" i="1" s="1"/>
  <c r="AX174" i="1" s="1"/>
  <c r="AL165" i="1"/>
  <c r="AL179" i="1" s="1"/>
  <c r="AL162" i="1"/>
  <c r="AL176" i="1" s="1"/>
  <c r="BA157" i="1"/>
  <c r="AY159" i="1"/>
  <c r="BE161" i="1"/>
  <c r="BA165" i="1"/>
  <c r="AX157" i="1"/>
  <c r="J156" i="1" s="1"/>
  <c r="BD159" i="1"/>
  <c r="AZ163" i="1"/>
  <c r="BD167" i="1"/>
  <c r="BA156" i="1"/>
  <c r="BE159" i="1"/>
  <c r="BF163" i="1"/>
  <c r="BA164" i="1"/>
  <c r="AZ160" i="1"/>
  <c r="AJ166" i="1"/>
  <c r="AJ180" i="1" s="1"/>
  <c r="AY180" i="1" s="1"/>
  <c r="AN161" i="1"/>
  <c r="AN175" i="1" s="1"/>
  <c r="BA179" i="1"/>
  <c r="AQ165" i="1"/>
  <c r="AQ179" i="1" s="1"/>
  <c r="BD162" i="1"/>
  <c r="BB164" i="1"/>
  <c r="BD166" i="1"/>
  <c r="BC160" i="1"/>
  <c r="BA162" i="1"/>
  <c r="AY164" i="1"/>
  <c r="BE166" i="1"/>
  <c r="BB163" i="1"/>
  <c r="AY158" i="1"/>
  <c r="BF166" i="1"/>
  <c r="BB162" i="1"/>
  <c r="AX158" i="1"/>
  <c r="J157" i="1" s="1"/>
  <c r="BD165" i="1"/>
  <c r="AZ161" i="1"/>
  <c r="BE156" i="1"/>
  <c r="BA167" i="1"/>
  <c r="BF162" i="1"/>
  <c r="BB158" i="1"/>
  <c r="AJ161" i="1"/>
  <c r="AJ175" i="1" s="1"/>
  <c r="AI159" i="1"/>
  <c r="AI173" i="1" s="1"/>
  <c r="AX173" i="1" s="1"/>
  <c r="AP156" i="1"/>
  <c r="AP170" i="1" s="1"/>
  <c r="BB174" i="1"/>
  <c r="AJ167" i="1"/>
  <c r="AJ181" i="1" s="1"/>
  <c r="AY181" i="1" s="1"/>
  <c r="AN160" i="1"/>
  <c r="AN174" i="1" s="1"/>
  <c r="BC174" i="1" s="1"/>
  <c r="AO167" i="1"/>
  <c r="AO181" i="1" s="1"/>
  <c r="BD181" i="1" s="1"/>
  <c r="BC159" i="1"/>
  <c r="BA161" i="1"/>
  <c r="AY163" i="1"/>
  <c r="BF164" i="1"/>
  <c r="AY167" i="1"/>
  <c r="BB157" i="1"/>
  <c r="AZ159" i="1"/>
  <c r="AX161" i="1"/>
  <c r="BE162" i="1"/>
  <c r="AX165" i="1"/>
  <c r="AZ167" i="1"/>
  <c r="BD161" i="1"/>
  <c r="AZ157" i="1"/>
  <c r="AX166" i="1"/>
  <c r="BD160" i="1"/>
  <c r="AY157" i="1"/>
  <c r="BE164" i="1"/>
  <c r="BA160" i="1"/>
  <c r="BA174" i="1" s="1"/>
  <c r="AY166" i="1"/>
  <c r="BB166" i="1"/>
  <c r="AX162" i="1"/>
  <c r="BD156" i="1"/>
  <c r="AN157" i="1"/>
  <c r="AN171" i="1" s="1"/>
  <c r="BC171" i="1" s="1"/>
  <c r="AM167" i="1"/>
  <c r="AM181" i="1" s="1"/>
  <c r="BB181" i="1" s="1"/>
  <c r="AJ165" i="1"/>
  <c r="AJ179" i="1" s="1"/>
  <c r="BA176" i="1"/>
  <c r="BF177" i="1"/>
  <c r="BC177" i="1"/>
  <c r="BB171" i="1"/>
  <c r="AY178" i="1"/>
  <c r="BC176" i="1"/>
  <c r="K271" i="1"/>
  <c r="AL157" i="1"/>
  <c r="AL171" i="1" s="1"/>
  <c r="BA171" i="1" s="1"/>
  <c r="AJ159" i="1"/>
  <c r="AJ173" i="1" s="1"/>
  <c r="AQ160" i="1"/>
  <c r="AQ174" i="1" s="1"/>
  <c r="BF174" i="1" s="1"/>
  <c r="AO162" i="1"/>
  <c r="AO176" i="1" s="1"/>
  <c r="BD176" i="1" s="1"/>
  <c r="AM164" i="1"/>
  <c r="AM178" i="1" s="1"/>
  <c r="BB178" i="1" s="1"/>
  <c r="AK166" i="1"/>
  <c r="AK180" i="1" s="1"/>
  <c r="AZ180" i="1" s="1"/>
  <c r="AJ156" i="1"/>
  <c r="AJ170" i="1" s="1"/>
  <c r="AQ157" i="1"/>
  <c r="Q150" i="1" s="1"/>
  <c r="AO159" i="1"/>
  <c r="AO173" i="1" s="1"/>
  <c r="AM161" i="1"/>
  <c r="AM175" i="1" s="1"/>
  <c r="BB175" i="1" s="1"/>
  <c r="AK163" i="1"/>
  <c r="AK177" i="1" s="1"/>
  <c r="AZ177" i="1" s="1"/>
  <c r="AI165" i="1"/>
  <c r="AI179" i="1" s="1"/>
  <c r="AX179" i="1" s="1"/>
  <c r="AP166" i="1"/>
  <c r="AP180" i="1" s="1"/>
  <c r="BE165" i="1"/>
  <c r="BC167" i="1"/>
  <c r="BC164" i="1"/>
  <c r="BA166" i="1"/>
  <c r="AX167" i="1"/>
  <c r="J160" i="1" s="1"/>
  <c r="AY165" i="1"/>
  <c r="AY179" i="1" s="1"/>
  <c r="BC161" i="1"/>
  <c r="BC175" i="1" s="1"/>
  <c r="BC166" i="1"/>
  <c r="AX163" i="1"/>
  <c r="BB159" i="1"/>
  <c r="BF167" i="1"/>
  <c r="M160" i="1" s="1"/>
  <c r="BF159" i="1"/>
  <c r="BD164" i="1"/>
  <c r="BD178" i="1" s="1"/>
  <c r="AY161" i="1"/>
  <c r="AM166" i="1"/>
  <c r="AM180" i="1" s="1"/>
  <c r="BB180" i="1" s="1"/>
  <c r="AQ162" i="1"/>
  <c r="AQ176" i="1" s="1"/>
  <c r="BF176" i="1" s="1"/>
  <c r="AL159" i="1"/>
  <c r="AL173" i="1" s="1"/>
  <c r="BA173" i="1" s="1"/>
  <c r="AQ167" i="1"/>
  <c r="AL164" i="1"/>
  <c r="AL178" i="1" s="1"/>
  <c r="BA178" i="1" s="1"/>
  <c r="AP160" i="1"/>
  <c r="AP174" i="1" s="1"/>
  <c r="AK157" i="1"/>
  <c r="AK171" i="1" s="1"/>
  <c r="AZ171" i="1" s="1"/>
  <c r="AO165" i="1"/>
  <c r="AO179" i="1" s="1"/>
  <c r="BD179" i="1" s="1"/>
  <c r="AJ162" i="1"/>
  <c r="AJ176" i="1" s="1"/>
  <c r="AY176" i="1" s="1"/>
  <c r="AN158" i="1"/>
  <c r="AN172" i="1" s="1"/>
  <c r="BC172" i="1" s="1"/>
  <c r="AQ166" i="1"/>
  <c r="AQ180" i="1" s="1"/>
  <c r="BF180" i="1" s="1"/>
  <c r="AL163" i="1"/>
  <c r="AL177" i="1" s="1"/>
  <c r="BA177" i="1" s="1"/>
  <c r="AP159" i="1"/>
  <c r="AP173" i="1" s="1"/>
  <c r="BE173" i="1" s="1"/>
  <c r="AK156" i="1"/>
  <c r="AK170" i="1" s="1"/>
  <c r="AZ170" i="1" s="1"/>
  <c r="AK162" i="1"/>
  <c r="AK176" i="1" s="1"/>
  <c r="AZ176" i="1" s="1"/>
  <c r="AI164" i="1"/>
  <c r="AI178" i="1" s="1"/>
  <c r="AP165" i="1"/>
  <c r="AP179" i="1" s="1"/>
  <c r="BE179" i="1" s="1"/>
  <c r="AN167" i="1"/>
  <c r="AN181" i="1" s="1"/>
  <c r="BC181" i="1" s="1"/>
  <c r="AK159" i="1"/>
  <c r="AK173" i="1" s="1"/>
  <c r="AZ173" i="1" s="1"/>
  <c r="AI161" i="1"/>
  <c r="AI175" i="1" s="1"/>
  <c r="AX175" i="1" s="1"/>
  <c r="AP162" i="1"/>
  <c r="AP176" i="1" s="1"/>
  <c r="BE176" i="1" s="1"/>
  <c r="AN164" i="1"/>
  <c r="AN178" i="1" s="1"/>
  <c r="AL166" i="1"/>
  <c r="AL180" i="1" s="1"/>
  <c r="BA180" i="1" s="1"/>
  <c r="AL167" i="1"/>
  <c r="AL181" i="1" s="1"/>
  <c r="BA181" i="1" s="1"/>
  <c r="AP163" i="1"/>
  <c r="AP177" i="1" s="1"/>
  <c r="BE177" i="1" s="1"/>
  <c r="AK160" i="1"/>
  <c r="AK174" i="1" s="1"/>
  <c r="AZ174" i="1" s="1"/>
  <c r="AO156" i="1"/>
  <c r="AO170" i="1" s="1"/>
  <c r="AK165" i="1"/>
  <c r="AK179" i="1" s="1"/>
  <c r="AZ179" i="1" s="1"/>
  <c r="AO161" i="1"/>
  <c r="AO175" i="1" s="1"/>
  <c r="BD175" i="1" s="1"/>
  <c r="AJ158" i="1"/>
  <c r="AJ172" i="1" s="1"/>
  <c r="AY172" i="1" s="1"/>
  <c r="AN166" i="1"/>
  <c r="AN180" i="1" s="1"/>
  <c r="BC180" i="1" s="1"/>
  <c r="AI163" i="1"/>
  <c r="AI177" i="1" s="1"/>
  <c r="AX177" i="1" s="1"/>
  <c r="AM159" i="1"/>
  <c r="AM173" i="1" s="1"/>
  <c r="AP167" i="1"/>
  <c r="AP181" i="1" s="1"/>
  <c r="BE181" i="1" s="1"/>
  <c r="AK164" i="1"/>
  <c r="AK178" i="1" s="1"/>
  <c r="AZ178" i="1" s="1"/>
  <c r="AO160" i="1"/>
  <c r="AO174" i="1" s="1"/>
  <c r="BD174" i="1" s="1"/>
  <c r="AJ157" i="1"/>
  <c r="AJ171" i="1" s="1"/>
  <c r="AY171" i="1" s="1"/>
  <c r="AP157" i="1"/>
  <c r="AP171" i="1" s="1"/>
  <c r="BE171" i="1" s="1"/>
  <c r="AN159" i="1"/>
  <c r="AN173" i="1" s="1"/>
  <c r="BC173" i="1" s="1"/>
  <c r="AL161" i="1"/>
  <c r="AL175" i="1" s="1"/>
  <c r="AJ163" i="1"/>
  <c r="AJ177" i="1" s="1"/>
  <c r="AY177" i="1" s="1"/>
  <c r="AQ164" i="1"/>
  <c r="AQ178" i="1" s="1"/>
  <c r="BF178" i="1" s="1"/>
  <c r="AO166" i="1"/>
  <c r="AO180" i="1" s="1"/>
  <c r="AN156" i="1"/>
  <c r="AN170" i="1" s="1"/>
  <c r="BC170" i="1" s="1"/>
  <c r="AL158" i="1"/>
  <c r="AL172" i="1" s="1"/>
  <c r="BA172" i="1" s="1"/>
  <c r="AJ160" i="1"/>
  <c r="AJ174" i="1" s="1"/>
  <c r="AY174" i="1" s="1"/>
  <c r="AQ161" i="1"/>
  <c r="AQ175" i="1" s="1"/>
  <c r="BF175" i="1" s="1"/>
  <c r="AO163" i="1"/>
  <c r="AO177" i="1" s="1"/>
  <c r="BD177" i="1" s="1"/>
  <c r="AM165" i="1"/>
  <c r="AM179" i="1" s="1"/>
  <c r="BB179" i="1" s="1"/>
  <c r="AK167" i="1"/>
  <c r="AK181" i="1" s="1"/>
  <c r="AZ181" i="1" s="1"/>
  <c r="AN165" i="1"/>
  <c r="AN179" i="1" s="1"/>
  <c r="AI162" i="1"/>
  <c r="AI176" i="1" s="1"/>
  <c r="AX176" i="1" s="1"/>
  <c r="AM158" i="1"/>
  <c r="AM172" i="1" s="1"/>
  <c r="BB172" i="1" s="1"/>
  <c r="AI167" i="1"/>
  <c r="AM163" i="1"/>
  <c r="AM177" i="1" s="1"/>
  <c r="BB177" i="1" s="1"/>
  <c r="AQ159" i="1"/>
  <c r="AQ173" i="1" s="1"/>
  <c r="BF173" i="1" s="1"/>
  <c r="AL156" i="1"/>
  <c r="AL170" i="1" s="1"/>
  <c r="BA170" i="1" s="1"/>
  <c r="AP164" i="1"/>
  <c r="AP178" i="1" s="1"/>
  <c r="BE178" i="1" s="1"/>
  <c r="AK161" i="1"/>
  <c r="AK175" i="1" s="1"/>
  <c r="AZ175" i="1" s="1"/>
  <c r="AO157" i="1"/>
  <c r="AO171" i="1" s="1"/>
  <c r="AI166" i="1"/>
  <c r="AI180" i="1" s="1"/>
  <c r="AX180" i="1" s="1"/>
  <c r="AM162" i="1"/>
  <c r="AM176" i="1" s="1"/>
  <c r="AQ158" i="1"/>
  <c r="Q151" i="1" s="1"/>
  <c r="AQ170" i="1"/>
  <c r="BF170" i="1" s="1"/>
  <c r="Q149" i="1"/>
  <c r="AI181" i="1"/>
  <c r="AX181" i="1" s="1"/>
  <c r="N154" i="1"/>
  <c r="N151" i="1"/>
  <c r="AI172" i="1"/>
  <c r="AX172" i="1" s="1"/>
  <c r="N149" i="1"/>
  <c r="AX170" i="1"/>
  <c r="AI171" i="1"/>
  <c r="AX171" i="1" s="1"/>
  <c r="N150" i="1"/>
  <c r="AQ181" i="1"/>
  <c r="Q154" i="1"/>
  <c r="Z158" i="1"/>
  <c r="W160" i="1"/>
  <c r="V163" i="1"/>
  <c r="AA164" i="1"/>
  <c r="T159" i="1"/>
  <c r="U164" i="1"/>
  <c r="V164" i="1"/>
  <c r="AA165" i="1"/>
  <c r="V161" i="1"/>
  <c r="U165" i="1"/>
  <c r="V162" i="1"/>
  <c r="X163" i="1"/>
  <c r="W158" i="1"/>
  <c r="V156" i="1"/>
  <c r="X158" i="1"/>
  <c r="Z162" i="1"/>
  <c r="AA158" i="1"/>
  <c r="Z165" i="1"/>
  <c r="AB167" i="1"/>
  <c r="M154" i="1" s="1"/>
  <c r="M174" i="1" s="1"/>
  <c r="U159" i="1"/>
  <c r="V166" i="1"/>
  <c r="Z163" i="1"/>
  <c r="W159" i="1"/>
  <c r="AB158" i="1"/>
  <c r="M151" i="1" s="1"/>
  <c r="M171" i="1" s="1"/>
  <c r="T161" i="1"/>
  <c r="AA163" i="1"/>
  <c r="AB156" i="1"/>
  <c r="M149" i="1" s="1"/>
  <c r="M169" i="1" s="1"/>
  <c r="X160" i="1"/>
  <c r="T164" i="1"/>
  <c r="Y167" i="1"/>
  <c r="X166" i="1"/>
  <c r="Z161" i="1"/>
  <c r="T157" i="1"/>
  <c r="J150" i="1" s="1"/>
  <c r="J170" i="1" s="1"/>
  <c r="AB161" i="1"/>
  <c r="Y156" i="1"/>
  <c r="W163" i="1"/>
  <c r="Y158" i="1"/>
  <c r="U166" i="1"/>
  <c r="X161" i="1"/>
  <c r="Z156" i="1"/>
  <c r="W157" i="1"/>
  <c r="AB160" i="1"/>
  <c r="X164" i="1"/>
  <c r="AA167" i="1"/>
  <c r="AB165" i="1"/>
  <c r="U161" i="1"/>
  <c r="W156" i="1"/>
  <c r="Z160" i="1"/>
  <c r="X167" i="1"/>
  <c r="AA162" i="1"/>
  <c r="T158" i="1"/>
  <c r="J151" i="1" s="1"/>
  <c r="J171" i="1" s="1"/>
  <c r="Y165" i="1"/>
  <c r="AA160" i="1"/>
  <c r="U156" i="1"/>
  <c r="AA157" i="1"/>
  <c r="Y159" i="1"/>
  <c r="W161" i="1"/>
  <c r="U163" i="1"/>
  <c r="AB164" i="1"/>
  <c r="Z166" i="1"/>
  <c r="Y166" i="1"/>
  <c r="Z167" i="1"/>
  <c r="V165" i="1"/>
  <c r="AB162" i="1"/>
  <c r="Y160" i="1"/>
  <c r="U158" i="1"/>
  <c r="V167" i="1"/>
  <c r="T163" i="1"/>
  <c r="U160" i="1"/>
  <c r="Z157" i="1"/>
  <c r="AB166" i="1"/>
  <c r="Y164" i="1"/>
  <c r="U162" i="1"/>
  <c r="AA159" i="1"/>
  <c r="X157" i="1"/>
  <c r="W167" i="1"/>
  <c r="T165" i="1"/>
  <c r="Y162" i="1"/>
  <c r="V160" i="1"/>
  <c r="AB157" i="1"/>
  <c r="M150" i="1" s="1"/>
  <c r="M170" i="1" s="1"/>
  <c r="T156" i="1"/>
  <c r="J149" i="1" s="1"/>
  <c r="J169" i="1" s="1"/>
  <c r="X156" i="1"/>
  <c r="V158" i="1"/>
  <c r="T160" i="1"/>
  <c r="AA161" i="1"/>
  <c r="Y163" i="1"/>
  <c r="W165" i="1"/>
  <c r="U167" i="1"/>
  <c r="X165" i="1"/>
  <c r="T167" i="1"/>
  <c r="J154" i="1" s="1"/>
  <c r="J174" i="1" s="1"/>
  <c r="Z164" i="1"/>
  <c r="W162" i="1"/>
  <c r="AB159" i="1"/>
  <c r="Y157" i="1"/>
  <c r="T166" i="1"/>
  <c r="X162" i="1"/>
  <c r="X159" i="1"/>
  <c r="U157" i="1"/>
  <c r="W166" i="1"/>
  <c r="AB163" i="1"/>
  <c r="Y161" i="1"/>
  <c r="V159" i="1"/>
  <c r="AA156" i="1"/>
  <c r="AA166" i="1"/>
  <c r="W164" i="1"/>
  <c r="T162" i="1"/>
  <c r="Z159" i="1"/>
  <c r="AA148" i="1"/>
  <c r="U151" i="1"/>
  <c r="K126" i="1" s="1"/>
  <c r="T151" i="1"/>
  <c r="J126" i="1" s="1"/>
  <c r="Z148" i="1"/>
  <c r="AB148" i="1"/>
  <c r="V151" i="1"/>
  <c r="L126" i="1" s="1"/>
  <c r="K110" i="1"/>
  <c r="BM107" i="1" s="1"/>
  <c r="BM109" i="1" s="1"/>
  <c r="K96" i="1"/>
  <c r="O97" i="1" s="1"/>
  <c r="X65" i="1"/>
  <c r="V66" i="1" s="1"/>
  <c r="BM129" i="1"/>
  <c r="BM131" i="1" s="1"/>
  <c r="V33" i="1"/>
  <c r="T35" i="1" s="1"/>
  <c r="BN129" i="1"/>
  <c r="BN131" i="1" s="1"/>
  <c r="W33" i="1"/>
  <c r="U35" i="1" s="1"/>
  <c r="AB284" i="1"/>
  <c r="Z286" i="1" s="1"/>
  <c r="Z288" i="1" s="1"/>
  <c r="AE241" i="1" s="1"/>
  <c r="AO233" i="1" s="1"/>
  <c r="AI276" i="1"/>
  <c r="AJ277" i="1" s="1"/>
  <c r="AL284" i="1" s="1"/>
  <c r="AJ286" i="1" s="1"/>
  <c r="AJ288" i="1" s="1"/>
  <c r="AO241" i="1" s="1"/>
  <c r="L249" i="1" s="1"/>
  <c r="L251" i="1" s="1"/>
  <c r="P248" i="1" s="1"/>
  <c r="L259" i="1" s="1"/>
  <c r="AA284" i="1"/>
  <c r="Y286" i="1" s="1"/>
  <c r="Y288" i="1" s="1"/>
  <c r="AD241" i="1" s="1"/>
  <c r="AN233" i="1" s="1"/>
  <c r="AH276" i="1"/>
  <c r="AI277" i="1" s="1"/>
  <c r="AK284" i="1" s="1"/>
  <c r="AI286" i="1" s="1"/>
  <c r="AI288" i="1" s="1"/>
  <c r="AN241" i="1" s="1"/>
  <c r="K249" i="1" s="1"/>
  <c r="K251" i="1" s="1"/>
  <c r="O248" i="1" s="1"/>
  <c r="K259" i="1" s="1"/>
  <c r="AT284" i="1"/>
  <c r="AR286" i="1" s="1"/>
  <c r="AR288" i="1" s="1"/>
  <c r="AW241" i="1" s="1"/>
  <c r="BG233" i="1" s="1"/>
  <c r="BA276" i="1"/>
  <c r="BB277" i="1" s="1"/>
  <c r="BD284" i="1" s="1"/>
  <c r="BB286" i="1" s="1"/>
  <c r="BB288" i="1" s="1"/>
  <c r="BG241" i="1" s="1"/>
  <c r="AU284" i="1"/>
  <c r="AS286" i="1" s="1"/>
  <c r="AS288" i="1" s="1"/>
  <c r="AX241" i="1" s="1"/>
  <c r="BH233" i="1" s="1"/>
  <c r="BB276" i="1"/>
  <c r="BC277" i="1" s="1"/>
  <c r="BE284" i="1" s="1"/>
  <c r="BC286" i="1" s="1"/>
  <c r="BC288" i="1" s="1"/>
  <c r="BH241" i="1" s="1"/>
  <c r="K264" i="1" s="1"/>
  <c r="K266" i="1" s="1"/>
  <c r="AG276" i="1"/>
  <c r="AH277" i="1" s="1"/>
  <c r="AJ284" i="1" s="1"/>
  <c r="AH286" i="1" s="1"/>
  <c r="AH288" i="1" s="1"/>
  <c r="L110" i="1"/>
  <c r="BN107" i="1" s="1"/>
  <c r="P110" i="1"/>
  <c r="L96" i="1"/>
  <c r="P97" i="1" s="1"/>
  <c r="BC276" i="1"/>
  <c r="BD277" i="1" s="1"/>
  <c r="BF284" i="1" s="1"/>
  <c r="BD286" i="1" s="1"/>
  <c r="BD288" i="1" s="1"/>
  <c r="BI241" i="1" s="1"/>
  <c r="L264" i="1" s="1"/>
  <c r="L266" i="1" s="1"/>
  <c r="P263" i="1" s="1"/>
  <c r="N110" i="1"/>
  <c r="J96" i="1"/>
  <c r="N97" i="1" s="1"/>
  <c r="J110" i="1"/>
  <c r="BL107" i="1" s="1"/>
  <c r="BD171" i="1" l="1"/>
  <c r="BA175" i="1"/>
  <c r="AX178" i="1"/>
  <c r="AY175" i="1"/>
  <c r="AY170" i="1"/>
  <c r="BC179" i="1"/>
  <c r="BD180" i="1"/>
  <c r="BD170" i="1"/>
  <c r="AY173" i="1"/>
  <c r="BE175" i="1"/>
  <c r="O263" i="1"/>
  <c r="K274" i="1" s="1"/>
  <c r="BB176" i="1"/>
  <c r="BE174" i="1"/>
  <c r="BE180" i="1"/>
  <c r="BD173" i="1"/>
  <c r="BF179" i="1"/>
  <c r="AZ172" i="1"/>
  <c r="Q170" i="1"/>
  <c r="M176" i="1" s="1"/>
  <c r="Q176" i="1" s="1"/>
  <c r="Q174" i="1"/>
  <c r="M180" i="1" s="1"/>
  <c r="Q180" i="1" s="1"/>
  <c r="N174" i="1"/>
  <c r="J180" i="1" s="1"/>
  <c r="Q171" i="1"/>
  <c r="M177" i="1" s="1"/>
  <c r="Q177" i="1" s="1"/>
  <c r="N169" i="1"/>
  <c r="J175" i="1" s="1"/>
  <c r="BE170" i="1"/>
  <c r="BC178" i="1"/>
  <c r="N170" i="1"/>
  <c r="J176" i="1" s="1"/>
  <c r="AQ172" i="1"/>
  <c r="BF172" i="1" s="1"/>
  <c r="AQ171" i="1"/>
  <c r="BF171" i="1" s="1"/>
  <c r="Q169" i="1"/>
  <c r="M175" i="1" s="1"/>
  <c r="Q175" i="1" s="1"/>
  <c r="BB173" i="1"/>
  <c r="BF181" i="1"/>
  <c r="N171" i="1"/>
  <c r="J177" i="1" s="1"/>
  <c r="N263" i="1"/>
  <c r="J251" i="1"/>
  <c r="N248" i="1" s="1"/>
  <c r="J259" i="1" s="1"/>
  <c r="BN109" i="1"/>
  <c r="BO116" i="1" s="1"/>
  <c r="BL109" i="1"/>
  <c r="BM116" i="1" s="1"/>
  <c r="J102" i="1"/>
  <c r="K102" i="1" s="1"/>
  <c r="J60" i="1"/>
  <c r="V65" i="1"/>
  <c r="T66" i="1" s="1"/>
  <c r="K60" i="1"/>
  <c r="W65" i="1"/>
  <c r="U66" i="1" s="1"/>
  <c r="BN116" i="1"/>
  <c r="X73" i="1"/>
  <c r="L46" i="1"/>
  <c r="BW108" i="1" s="1"/>
  <c r="BO118" i="1" s="1"/>
  <c r="BO120" i="1" s="1"/>
  <c r="AB65" i="1"/>
  <c r="AC66" i="1" s="1"/>
  <c r="L274" i="1"/>
  <c r="J274" i="1" l="1"/>
  <c r="AA65" i="1"/>
  <c r="AB66" i="1" s="1"/>
  <c r="K46" i="1"/>
  <c r="BV108" i="1" s="1"/>
  <c r="W73" i="1"/>
  <c r="Z65" i="1"/>
  <c r="AA66" i="1" s="1"/>
  <c r="V73" i="1"/>
  <c r="J46" i="1"/>
  <c r="BU108" i="1" s="1"/>
  <c r="AE73" i="1"/>
  <c r="AC75" i="1" s="1"/>
  <c r="AC77" i="1" s="1"/>
  <c r="M34" i="1" s="1"/>
  <c r="P88" i="1" s="1"/>
  <c r="L47" i="1"/>
  <c r="BH108" i="1" s="1"/>
  <c r="AZ118" i="1" s="1"/>
  <c r="AZ120" i="1" s="1"/>
  <c r="AI65" i="1"/>
  <c r="AJ66" i="1" s="1"/>
  <c r="BW110" i="1"/>
  <c r="BW136" i="1" s="1"/>
  <c r="BW140" i="1" s="1"/>
  <c r="BX145" i="1" s="1"/>
  <c r="BO122" i="1"/>
  <c r="BM118" i="1" l="1"/>
  <c r="BM120" i="1" s="1"/>
  <c r="BM122" i="1" s="1"/>
  <c r="BU110" i="1"/>
  <c r="BU136" i="1" s="1"/>
  <c r="BU140" i="1" s="1"/>
  <c r="BV145" i="1" s="1"/>
  <c r="BN118" i="1"/>
  <c r="BN120" i="1" s="1"/>
  <c r="BN122" i="1" s="1"/>
  <c r="BV110" i="1"/>
  <c r="BV136" i="1" s="1"/>
  <c r="BV140" i="1" s="1"/>
  <c r="BW145" i="1" s="1"/>
  <c r="J47" i="1"/>
  <c r="BF108" i="1" s="1"/>
  <c r="AX118" i="1" s="1"/>
  <c r="AX120" i="1" s="1"/>
  <c r="AC73" i="1"/>
  <c r="AA75" i="1" s="1"/>
  <c r="AA77" i="1" s="1"/>
  <c r="K34" i="1" s="1"/>
  <c r="N88" i="1" s="1"/>
  <c r="AG65" i="1"/>
  <c r="AH66" i="1" s="1"/>
  <c r="J48" i="1" s="1"/>
  <c r="AH65" i="1"/>
  <c r="AI66" i="1" s="1"/>
  <c r="K47" i="1"/>
  <c r="BG108" i="1" s="1"/>
  <c r="AY118" i="1" s="1"/>
  <c r="AY120" i="1" s="1"/>
  <c r="AD73" i="1"/>
  <c r="AB75" i="1" s="1"/>
  <c r="AB77" i="1" s="1"/>
  <c r="L34" i="1" s="1"/>
  <c r="O88" i="1" s="1"/>
  <c r="P109" i="1"/>
  <c r="L95" i="1"/>
  <c r="P96" i="1" s="1"/>
  <c r="L109" i="1"/>
  <c r="AY107" i="1" s="1"/>
  <c r="AL73" i="1"/>
  <c r="AJ75" i="1" s="1"/>
  <c r="AJ77" i="1" s="1"/>
  <c r="M35" i="1" s="1"/>
  <c r="P89" i="1" s="1"/>
  <c r="L48" i="1"/>
  <c r="AS108" i="1" s="1"/>
  <c r="AK118" i="1" s="1"/>
  <c r="AK120" i="1" s="1"/>
  <c r="AP65" i="1"/>
  <c r="AQ66" i="1" s="1"/>
  <c r="AY109" i="1" l="1"/>
  <c r="AZ116" i="1" s="1"/>
  <c r="AZ122" i="1" s="1"/>
  <c r="AK73" i="1"/>
  <c r="AI75" i="1" s="1"/>
  <c r="AI77" i="1" s="1"/>
  <c r="L35" i="1" s="1"/>
  <c r="O89" i="1" s="1"/>
  <c r="K48" i="1"/>
  <c r="AR108" i="1" s="1"/>
  <c r="AJ118" i="1" s="1"/>
  <c r="AJ120" i="1" s="1"/>
  <c r="AO65" i="1"/>
  <c r="AP66" i="1" s="1"/>
  <c r="AQ108" i="1"/>
  <c r="AI118" i="1" s="1"/>
  <c r="AI120" i="1" s="1"/>
  <c r="AN65" i="1"/>
  <c r="AO66" i="1" s="1"/>
  <c r="AJ73" i="1"/>
  <c r="AH75" i="1" s="1"/>
  <c r="AH77" i="1" s="1"/>
  <c r="K35" i="1" s="1"/>
  <c r="N89" i="1" s="1"/>
  <c r="K95" i="1"/>
  <c r="O96" i="1" s="1"/>
  <c r="K109" i="1"/>
  <c r="AX107" i="1" s="1"/>
  <c r="O109" i="1"/>
  <c r="N109" i="1"/>
  <c r="J95" i="1"/>
  <c r="N96" i="1" s="1"/>
  <c r="J101" i="1" s="1"/>
  <c r="K101" i="1" s="1"/>
  <c r="J109" i="1"/>
  <c r="AW107" i="1" s="1"/>
  <c r="AS73" i="1"/>
  <c r="AQ75" i="1" s="1"/>
  <c r="AQ77" i="1" s="1"/>
  <c r="M36" i="1" s="1"/>
  <c r="P90" i="1" s="1"/>
  <c r="L49" i="1"/>
  <c r="AD108" i="1" s="1"/>
  <c r="V118" i="1" s="1"/>
  <c r="V120" i="1" s="1"/>
  <c r="AW65" i="1"/>
  <c r="AX66" i="1" s="1"/>
  <c r="L108" i="1"/>
  <c r="AJ107" i="1" s="1"/>
  <c r="P108" i="1"/>
  <c r="L94" i="1"/>
  <c r="P95" i="1" s="1"/>
  <c r="BH110" i="1" l="1"/>
  <c r="BH136" i="1" s="1"/>
  <c r="BH140" i="1" s="1"/>
  <c r="BI145" i="1" s="1"/>
  <c r="AW109" i="1"/>
  <c r="AX116" i="1" s="1"/>
  <c r="AX122" i="1" s="1"/>
  <c r="AX109" i="1"/>
  <c r="BG110" i="1" s="1"/>
  <c r="BG136" i="1" s="1"/>
  <c r="BG140" i="1" s="1"/>
  <c r="BH145" i="1" s="1"/>
  <c r="AR73" i="1"/>
  <c r="AP75" i="1" s="1"/>
  <c r="AP77" i="1" s="1"/>
  <c r="L36" i="1" s="1"/>
  <c r="O90" i="1" s="1"/>
  <c r="AV65" i="1"/>
  <c r="AW66" i="1" s="1"/>
  <c r="K49" i="1"/>
  <c r="AC108" i="1" s="1"/>
  <c r="U118" i="1" s="1"/>
  <c r="U120" i="1" s="1"/>
  <c r="N108" i="1"/>
  <c r="J94" i="1"/>
  <c r="N95" i="1" s="1"/>
  <c r="J108" i="1"/>
  <c r="AH107" i="1" s="1"/>
  <c r="AQ73" i="1"/>
  <c r="AO75" i="1" s="1"/>
  <c r="AO77" i="1" s="1"/>
  <c r="K36" i="1" s="1"/>
  <c r="N90" i="1" s="1"/>
  <c r="J49" i="1"/>
  <c r="AU65" i="1"/>
  <c r="AV66" i="1" s="1"/>
  <c r="K94" i="1"/>
  <c r="O95" i="1" s="1"/>
  <c r="K108" i="1"/>
  <c r="AI107" i="1" s="1"/>
  <c r="O108" i="1"/>
  <c r="AJ109" i="1"/>
  <c r="AK116" i="1" s="1"/>
  <c r="AK122" i="1" s="1"/>
  <c r="P107" i="1"/>
  <c r="L93" i="1"/>
  <c r="P94" i="1" s="1"/>
  <c r="AZ73" i="1"/>
  <c r="AX75" i="1" s="1"/>
  <c r="AX77" i="1" s="1"/>
  <c r="L50" i="1"/>
  <c r="J107" i="1" l="1"/>
  <c r="S107" i="1" s="1"/>
  <c r="J93" i="1"/>
  <c r="N94" i="1" s="1"/>
  <c r="AB108" i="1"/>
  <c r="T118" i="1" s="1"/>
  <c r="T120" i="1" s="1"/>
  <c r="BF110" i="1"/>
  <c r="BF136" i="1" s="1"/>
  <c r="BF140" i="1" s="1"/>
  <c r="BG145" i="1" s="1"/>
  <c r="AH109" i="1"/>
  <c r="AQ110" i="1" s="1"/>
  <c r="AQ136" i="1" s="1"/>
  <c r="AQ140" i="1" s="1"/>
  <c r="AR145" i="1" s="1"/>
  <c r="AY116" i="1"/>
  <c r="AY122" i="1" s="1"/>
  <c r="J100" i="1"/>
  <c r="K100" i="1" s="1"/>
  <c r="AS110" i="1"/>
  <c r="AS136" i="1" s="1"/>
  <c r="AS140" i="1" s="1"/>
  <c r="AT145" i="1" s="1"/>
  <c r="AI109" i="1"/>
  <c r="N107" i="1"/>
  <c r="K50" i="1"/>
  <c r="AY73" i="1"/>
  <c r="AW75" i="1" s="1"/>
  <c r="AW77" i="1" s="1"/>
  <c r="J50" i="1"/>
  <c r="AX73" i="1"/>
  <c r="AV75" i="1" s="1"/>
  <c r="AV77" i="1" s="1"/>
  <c r="O107" i="1"/>
  <c r="K93" i="1"/>
  <c r="O94" i="1" s="1"/>
  <c r="U109" i="1"/>
  <c r="L115" i="1"/>
  <c r="J99" i="1" l="1"/>
  <c r="AI116" i="1"/>
  <c r="AI122" i="1" s="1"/>
  <c r="K99" i="1"/>
  <c r="AJ116" i="1"/>
  <c r="AJ122" i="1" s="1"/>
  <c r="AR110" i="1"/>
  <c r="AR136" i="1" s="1"/>
  <c r="AR140" i="1" s="1"/>
  <c r="AS145" i="1" s="1"/>
  <c r="T109" i="1"/>
  <c r="K115" i="1"/>
  <c r="S109" i="1"/>
  <c r="J113" i="1"/>
  <c r="J115" i="1" s="1"/>
  <c r="V116" i="1"/>
  <c r="V122" i="1" s="1"/>
  <c r="V124" i="1" s="1"/>
  <c r="AD110" i="1"/>
  <c r="AD136" i="1" s="1"/>
  <c r="AD140" i="1" s="1"/>
  <c r="AE145" i="1" s="1"/>
  <c r="L99" i="1" l="1"/>
  <c r="L100" i="1" s="1"/>
  <c r="L101" i="1" s="1"/>
  <c r="L102" i="1" s="1"/>
  <c r="U116" i="1"/>
  <c r="U122" i="1" s="1"/>
  <c r="U124" i="1" s="1"/>
  <c r="AC110" i="1"/>
  <c r="AC136" i="1" s="1"/>
  <c r="AC140" i="1" s="1"/>
  <c r="AD145" i="1" s="1"/>
  <c r="T116" i="1"/>
  <c r="T122" i="1" s="1"/>
  <c r="T124" i="1" s="1"/>
  <c r="AB121" i="1" s="1"/>
  <c r="AB110" i="1"/>
  <c r="AB136" i="1" s="1"/>
  <c r="AB140" i="1" s="1"/>
  <c r="AC145" i="1" s="1"/>
  <c r="AD124" i="1"/>
  <c r="AD118" i="1"/>
  <c r="V133" i="1" s="1"/>
  <c r="V145" i="1" s="1"/>
  <c r="AD121" i="1"/>
  <c r="AD129" i="1" s="1"/>
  <c r="AD133" i="1" s="1"/>
  <c r="AB145" i="1" s="1"/>
  <c r="AD115" i="1"/>
  <c r="V136" i="1" s="1"/>
  <c r="V140" i="1" s="1"/>
  <c r="Y145" i="1" s="1"/>
  <c r="L130" i="1" l="1"/>
  <c r="AL114" i="1" s="1"/>
  <c r="AK124" i="1" s="1"/>
  <c r="AB129" i="1"/>
  <c r="AB133" i="1" s="1"/>
  <c r="Z145" i="1" s="1"/>
  <c r="AB124" i="1"/>
  <c r="AB118" i="1"/>
  <c r="T133" i="1" s="1"/>
  <c r="T145" i="1" s="1"/>
  <c r="AB115" i="1"/>
  <c r="T136" i="1" s="1"/>
  <c r="T140" i="1" s="1"/>
  <c r="W145" i="1" s="1"/>
  <c r="AC121" i="1"/>
  <c r="AC129" i="1" s="1"/>
  <c r="AC133" i="1" s="1"/>
  <c r="AA145" i="1" s="1"/>
  <c r="AC115" i="1"/>
  <c r="U136" i="1" s="1"/>
  <c r="U140" i="1" s="1"/>
  <c r="X145" i="1" s="1"/>
  <c r="AC124" i="1"/>
  <c r="K130" i="1" s="1"/>
  <c r="AK114" i="1" s="1"/>
  <c r="AJ124" i="1" s="1"/>
  <c r="AC118" i="1"/>
  <c r="U133" i="1" s="1"/>
  <c r="U145" i="1" s="1"/>
  <c r="AS118" i="1" l="1"/>
  <c r="AK133" i="1" s="1"/>
  <c r="AK145" i="1" s="1"/>
  <c r="AS121" i="1"/>
  <c r="AS129" i="1" s="1"/>
  <c r="AS133" i="1" s="1"/>
  <c r="AQ145" i="1" s="1"/>
  <c r="AS124" i="1"/>
  <c r="L131" i="1" s="1"/>
  <c r="BA114" i="1" s="1"/>
  <c r="AZ124" i="1" s="1"/>
  <c r="BH115" i="1" s="1"/>
  <c r="AZ136" i="1" s="1"/>
  <c r="AZ140" i="1" s="1"/>
  <c r="BC145" i="1" s="1"/>
  <c r="AS115" i="1"/>
  <c r="AK136" i="1" s="1"/>
  <c r="AK140" i="1" s="1"/>
  <c r="AN145" i="1" s="1"/>
  <c r="J130" i="1"/>
  <c r="AJ114" i="1" s="1"/>
  <c r="AI124" i="1" s="1"/>
  <c r="AR121" i="1"/>
  <c r="AR129" i="1" s="1"/>
  <c r="AR133" i="1" s="1"/>
  <c r="AP145" i="1" s="1"/>
  <c r="AR118" i="1"/>
  <c r="AJ133" i="1" s="1"/>
  <c r="AJ145" i="1" s="1"/>
  <c r="AR115" i="1"/>
  <c r="AJ136" i="1" s="1"/>
  <c r="AJ140" i="1" s="1"/>
  <c r="AM145" i="1" s="1"/>
  <c r="AR124" i="1"/>
  <c r="K131" i="1" s="1"/>
  <c r="AZ114" i="1" s="1"/>
  <c r="AY124" i="1" s="1"/>
  <c r="BH121" i="1" l="1"/>
  <c r="BH129" i="1" s="1"/>
  <c r="BH133" i="1" s="1"/>
  <c r="BF145" i="1" s="1"/>
  <c r="BH118" i="1"/>
  <c r="AZ133" i="1" s="1"/>
  <c r="AZ145" i="1" s="1"/>
  <c r="BH124" i="1"/>
  <c r="L132" i="1" s="1"/>
  <c r="BP114" i="1" s="1"/>
  <c r="BO124" i="1" s="1"/>
  <c r="BW121" i="1" s="1"/>
  <c r="BW129" i="1" s="1"/>
  <c r="BW133" i="1" s="1"/>
  <c r="BU145" i="1" s="1"/>
  <c r="AQ115" i="1"/>
  <c r="AI136" i="1" s="1"/>
  <c r="AI140" i="1" s="1"/>
  <c r="AL145" i="1" s="1"/>
  <c r="AQ121" i="1"/>
  <c r="AQ129" i="1" s="1"/>
  <c r="AQ133" i="1" s="1"/>
  <c r="AO145" i="1" s="1"/>
  <c r="AQ124" i="1"/>
  <c r="J131" i="1" s="1"/>
  <c r="AY114" i="1" s="1"/>
  <c r="AX124" i="1" s="1"/>
  <c r="AQ118" i="1"/>
  <c r="AI133" i="1" s="1"/>
  <c r="AI145" i="1" s="1"/>
  <c r="BG124" i="1"/>
  <c r="K132" i="1" s="1"/>
  <c r="BO114" i="1" s="1"/>
  <c r="BN124" i="1" s="1"/>
  <c r="BG118" i="1"/>
  <c r="AY133" i="1" s="1"/>
  <c r="AY145" i="1" s="1"/>
  <c r="BG121" i="1"/>
  <c r="BG129" i="1" s="1"/>
  <c r="BG133" i="1" s="1"/>
  <c r="BE145" i="1" s="1"/>
  <c r="BG115" i="1"/>
  <c r="AY136" i="1" s="1"/>
  <c r="AY140" i="1" s="1"/>
  <c r="BB145" i="1" s="1"/>
  <c r="BW124" i="1" l="1"/>
  <c r="BW115" i="1"/>
  <c r="BO136" i="1" s="1"/>
  <c r="BO140" i="1" s="1"/>
  <c r="BR145" i="1" s="1"/>
  <c r="BW118" i="1"/>
  <c r="BO133" i="1" s="1"/>
  <c r="BO145" i="1" s="1"/>
  <c r="BF124" i="1"/>
  <c r="J132" i="1" s="1"/>
  <c r="BF115" i="1"/>
  <c r="AX136" i="1" s="1"/>
  <c r="AX140" i="1" s="1"/>
  <c r="BA145" i="1" s="1"/>
  <c r="BF118" i="1"/>
  <c r="AX133" i="1" s="1"/>
  <c r="AX145" i="1" s="1"/>
  <c r="BF121" i="1"/>
  <c r="BF129" i="1" s="1"/>
  <c r="BF133" i="1" s="1"/>
  <c r="BD145" i="1" s="1"/>
  <c r="BV124" i="1"/>
  <c r="BV121" i="1"/>
  <c r="BV129" i="1" s="1"/>
  <c r="BV133" i="1" s="1"/>
  <c r="BT145" i="1" s="1"/>
  <c r="BV118" i="1"/>
  <c r="BN133" i="1" s="1"/>
  <c r="BN145" i="1" s="1"/>
  <c r="BV115" i="1"/>
  <c r="BN136" i="1" s="1"/>
  <c r="BN140" i="1" s="1"/>
  <c r="BQ145" i="1" s="1"/>
  <c r="BN114" i="1" l="1"/>
  <c r="BM124" i="1" s="1"/>
  <c r="BU124" i="1" l="1"/>
  <c r="BU121" i="1"/>
  <c r="BU129" i="1" s="1"/>
  <c r="BU133" i="1" s="1"/>
  <c r="BS145" i="1" s="1"/>
  <c r="BU118" i="1"/>
  <c r="BM133" i="1" s="1"/>
  <c r="BM145" i="1" s="1"/>
  <c r="BU115" i="1"/>
  <c r="BM136" i="1" s="1"/>
  <c r="BM140" i="1" s="1"/>
  <c r="BP145" i="1" s="1"/>
  <c r="BL156" i="1" a="1"/>
  <c r="BL157" i="1" s="1"/>
  <c r="BM156" i="1" a="1"/>
  <c r="BQ167" i="1" l="1"/>
  <c r="BQ181" i="1" s="1"/>
  <c r="M209" i="1" s="1"/>
  <c r="W209" i="1" s="1"/>
  <c r="M225" i="1" s="1"/>
  <c r="BM167" i="1"/>
  <c r="BR156" i="1"/>
  <c r="BR170" i="1" s="1"/>
  <c r="N198" i="1" s="1"/>
  <c r="X198" i="1" s="1"/>
  <c r="N214" i="1" s="1"/>
  <c r="BO162" i="1"/>
  <c r="BO176" i="1" s="1"/>
  <c r="K204" i="1" s="1"/>
  <c r="U204" i="1" s="1"/>
  <c r="K220" i="1" s="1"/>
  <c r="BN158" i="1"/>
  <c r="BN172" i="1" s="1"/>
  <c r="J200" i="1" s="1"/>
  <c r="T200" i="1" s="1"/>
  <c r="J216" i="1" s="1"/>
  <c r="BN166" i="1"/>
  <c r="BN180" i="1" s="1"/>
  <c r="J208" i="1" s="1"/>
  <c r="T208" i="1" s="1"/>
  <c r="J224" i="1" s="1"/>
  <c r="BN156" i="1"/>
  <c r="BN170" i="1" s="1"/>
  <c r="J198" i="1" s="1"/>
  <c r="T198" i="1" s="1"/>
  <c r="J214" i="1" s="1"/>
  <c r="BU159" i="1"/>
  <c r="BU173" i="1" s="1"/>
  <c r="Q201" i="1" s="1"/>
  <c r="AA201" i="1" s="1"/>
  <c r="Q217" i="1" s="1"/>
  <c r="BQ163" i="1"/>
  <c r="BQ177" i="1" s="1"/>
  <c r="M205" i="1" s="1"/>
  <c r="W205" i="1" s="1"/>
  <c r="M221" i="1" s="1"/>
  <c r="BS159" i="1"/>
  <c r="BS173" i="1" s="1"/>
  <c r="O201" i="1" s="1"/>
  <c r="Y201" i="1" s="1"/>
  <c r="O217" i="1" s="1"/>
  <c r="BP161" i="1"/>
  <c r="BP175" i="1" s="1"/>
  <c r="L203" i="1" s="1"/>
  <c r="V203" i="1" s="1"/>
  <c r="L219" i="1" s="1"/>
  <c r="BU164" i="1"/>
  <c r="BU178" i="1" s="1"/>
  <c r="Q206" i="1" s="1"/>
  <c r="AA206" i="1" s="1"/>
  <c r="Q222" i="1" s="1"/>
  <c r="BP164" i="1"/>
  <c r="BP178" i="1" s="1"/>
  <c r="L206" i="1" s="1"/>
  <c r="V206" i="1" s="1"/>
  <c r="L222" i="1" s="1"/>
  <c r="BT158" i="1"/>
  <c r="BT172" i="1" s="1"/>
  <c r="P200" i="1" s="1"/>
  <c r="Z200" i="1" s="1"/>
  <c r="P216" i="1" s="1"/>
  <c r="BR162" i="1"/>
  <c r="BR176" i="1" s="1"/>
  <c r="N204" i="1" s="1"/>
  <c r="X204" i="1" s="1"/>
  <c r="N220" i="1" s="1"/>
  <c r="BO164" i="1"/>
  <c r="BO178" i="1" s="1"/>
  <c r="K206" i="1" s="1"/>
  <c r="U206" i="1" s="1"/>
  <c r="K222" i="1" s="1"/>
  <c r="BM156" i="1"/>
  <c r="BO167" i="1"/>
  <c r="BO181" i="1" s="1"/>
  <c r="K209" i="1" s="1"/>
  <c r="U209" i="1" s="1"/>
  <c r="K225" i="1" s="1"/>
  <c r="BS167" i="1"/>
  <c r="BS181" i="1" s="1"/>
  <c r="O209" i="1" s="1"/>
  <c r="Y209" i="1" s="1"/>
  <c r="O225" i="1" s="1"/>
  <c r="BN167" i="1"/>
  <c r="BN181" i="1" s="1"/>
  <c r="J209" i="1" s="1"/>
  <c r="T209" i="1" s="1"/>
  <c r="J225" i="1" s="1"/>
  <c r="BS162" i="1"/>
  <c r="BS176" i="1" s="1"/>
  <c r="O204" i="1" s="1"/>
  <c r="Y204" i="1" s="1"/>
  <c r="O220" i="1" s="1"/>
  <c r="BP156" i="1"/>
  <c r="BP170" i="1" s="1"/>
  <c r="L198" i="1" s="1"/>
  <c r="V198" i="1" s="1"/>
  <c r="L214" i="1" s="1"/>
  <c r="BT167" i="1"/>
  <c r="BT181" i="1" s="1"/>
  <c r="P209" i="1" s="1"/>
  <c r="Z209" i="1" s="1"/>
  <c r="P225" i="1" s="1"/>
  <c r="BN164" i="1"/>
  <c r="BN178" i="1" s="1"/>
  <c r="J206" i="1" s="1"/>
  <c r="T206" i="1" s="1"/>
  <c r="J222" i="1" s="1"/>
  <c r="BT163" i="1"/>
  <c r="BT177" i="1" s="1"/>
  <c r="P205" i="1" s="1"/>
  <c r="Z205" i="1" s="1"/>
  <c r="P221" i="1" s="1"/>
  <c r="BS163" i="1"/>
  <c r="BS177" i="1" s="1"/>
  <c r="O205" i="1" s="1"/>
  <c r="Y205" i="1" s="1"/>
  <c r="O221" i="1" s="1"/>
  <c r="BR158" i="1"/>
  <c r="BR172" i="1" s="1"/>
  <c r="N200" i="1" s="1"/>
  <c r="X200" i="1" s="1"/>
  <c r="N216" i="1" s="1"/>
  <c r="BP157" i="1"/>
  <c r="BP171" i="1" s="1"/>
  <c r="L199" i="1" s="1"/>
  <c r="V199" i="1" s="1"/>
  <c r="L215" i="1" s="1"/>
  <c r="BT162" i="1"/>
  <c r="BT176" i="1" s="1"/>
  <c r="P204" i="1" s="1"/>
  <c r="Z204" i="1" s="1"/>
  <c r="P220" i="1" s="1"/>
  <c r="BU156" i="1"/>
  <c r="BU170" i="1" s="1"/>
  <c r="Q198" i="1" s="1"/>
  <c r="AA198" i="1" s="1"/>
  <c r="Q214" i="1" s="1"/>
  <c r="BM160" i="1"/>
  <c r="BM174" i="1" s="1"/>
  <c r="I202" i="1" s="1"/>
  <c r="S202" i="1" s="1"/>
  <c r="I218" i="1" s="1"/>
  <c r="BT165" i="1"/>
  <c r="BT179" i="1" s="1"/>
  <c r="P207" i="1" s="1"/>
  <c r="Z207" i="1" s="1"/>
  <c r="P223" i="1" s="1"/>
  <c r="BP166" i="1"/>
  <c r="BP180" i="1" s="1"/>
  <c r="L208" i="1" s="1"/>
  <c r="V208" i="1" s="1"/>
  <c r="L224" i="1" s="1"/>
  <c r="BQ158" i="1"/>
  <c r="BQ172" i="1" s="1"/>
  <c r="M200" i="1" s="1"/>
  <c r="W200" i="1" s="1"/>
  <c r="M216" i="1" s="1"/>
  <c r="BR167" i="1"/>
  <c r="BR181" i="1" s="1"/>
  <c r="N209" i="1" s="1"/>
  <c r="X209" i="1" s="1"/>
  <c r="N225" i="1" s="1"/>
  <c r="BQ166" i="1"/>
  <c r="BQ180" i="1" s="1"/>
  <c r="M208" i="1" s="1"/>
  <c r="W208" i="1" s="1"/>
  <c r="M224" i="1" s="1"/>
  <c r="BR165" i="1"/>
  <c r="BR179" i="1" s="1"/>
  <c r="N207" i="1" s="1"/>
  <c r="X207" i="1" s="1"/>
  <c r="N223" i="1" s="1"/>
  <c r="BT164" i="1"/>
  <c r="BT178" i="1" s="1"/>
  <c r="P206" i="1" s="1"/>
  <c r="Z206" i="1" s="1"/>
  <c r="P222" i="1" s="1"/>
  <c r="BU166" i="1"/>
  <c r="BU180" i="1" s="1"/>
  <c r="Q208" i="1" s="1"/>
  <c r="AA208" i="1" s="1"/>
  <c r="Q224" i="1" s="1"/>
  <c r="BS158" i="1"/>
  <c r="BS172" i="1" s="1"/>
  <c r="O200" i="1" s="1"/>
  <c r="Y200" i="1" s="1"/>
  <c r="O216" i="1" s="1"/>
  <c r="BR163" i="1"/>
  <c r="BR177" i="1" s="1"/>
  <c r="N205" i="1" s="1"/>
  <c r="X205" i="1" s="1"/>
  <c r="N221" i="1" s="1"/>
  <c r="BQ157" i="1"/>
  <c r="BQ171" i="1" s="1"/>
  <c r="M199" i="1" s="1"/>
  <c r="W199" i="1" s="1"/>
  <c r="M215" i="1" s="1"/>
  <c r="BN160" i="1"/>
  <c r="BN174" i="1" s="1"/>
  <c r="J202" i="1" s="1"/>
  <c r="T202" i="1" s="1"/>
  <c r="J218" i="1" s="1"/>
  <c r="BU157" i="1"/>
  <c r="BU171" i="1" s="1"/>
  <c r="Q199" i="1" s="1"/>
  <c r="AA199" i="1" s="1"/>
  <c r="Q215" i="1" s="1"/>
  <c r="BS161" i="1"/>
  <c r="BS175" i="1" s="1"/>
  <c r="O203" i="1" s="1"/>
  <c r="Y203" i="1" s="1"/>
  <c r="O219" i="1" s="1"/>
  <c r="BR161" i="1"/>
  <c r="BR175" i="1" s="1"/>
  <c r="N203" i="1" s="1"/>
  <c r="X203" i="1" s="1"/>
  <c r="N219" i="1" s="1"/>
  <c r="BN159" i="1"/>
  <c r="BN173" i="1" s="1"/>
  <c r="J201" i="1" s="1"/>
  <c r="T201" i="1" s="1"/>
  <c r="J217" i="1" s="1"/>
  <c r="BN162" i="1"/>
  <c r="BN176" i="1" s="1"/>
  <c r="J204" i="1" s="1"/>
  <c r="T204" i="1" s="1"/>
  <c r="J220" i="1" s="1"/>
  <c r="BM164" i="1"/>
  <c r="BM178" i="1" s="1"/>
  <c r="I206" i="1" s="1"/>
  <c r="S206" i="1" s="1"/>
  <c r="I222" i="1" s="1"/>
  <c r="BN165" i="1"/>
  <c r="BN179" i="1" s="1"/>
  <c r="J207" i="1" s="1"/>
  <c r="T207" i="1" s="1"/>
  <c r="J223" i="1" s="1"/>
  <c r="BO166" i="1"/>
  <c r="BO180" i="1" s="1"/>
  <c r="K208" i="1" s="1"/>
  <c r="U208" i="1" s="1"/>
  <c r="K224" i="1" s="1"/>
  <c r="BO160" i="1"/>
  <c r="BO174" i="1" s="1"/>
  <c r="K202" i="1" s="1"/>
  <c r="U202" i="1" s="1"/>
  <c r="K218" i="1" s="1"/>
  <c r="BR157" i="1"/>
  <c r="BR171" i="1" s="1"/>
  <c r="N199" i="1" s="1"/>
  <c r="X199" i="1" s="1"/>
  <c r="N215" i="1" s="1"/>
  <c r="BR166" i="1"/>
  <c r="BR180" i="1" s="1"/>
  <c r="N208" i="1" s="1"/>
  <c r="X208" i="1" s="1"/>
  <c r="N224" i="1" s="1"/>
  <c r="BO163" i="1"/>
  <c r="BO177" i="1" s="1"/>
  <c r="K205" i="1" s="1"/>
  <c r="U205" i="1" s="1"/>
  <c r="K221" i="1" s="1"/>
  <c r="BP167" i="1"/>
  <c r="BP181" i="1" s="1"/>
  <c r="L209" i="1" s="1"/>
  <c r="V209" i="1" s="1"/>
  <c r="L225" i="1" s="1"/>
  <c r="BS157" i="1"/>
  <c r="BS171" i="1" s="1"/>
  <c r="O199" i="1" s="1"/>
  <c r="Y199" i="1" s="1"/>
  <c r="O215" i="1" s="1"/>
  <c r="BS166" i="1"/>
  <c r="BS180" i="1" s="1"/>
  <c r="O208" i="1" s="1"/>
  <c r="Y208" i="1" s="1"/>
  <c r="O224" i="1" s="1"/>
  <c r="BQ161" i="1"/>
  <c r="BQ175" i="1" s="1"/>
  <c r="M203" i="1" s="1"/>
  <c r="W203" i="1" s="1"/>
  <c r="M219" i="1" s="1"/>
  <c r="BN161" i="1"/>
  <c r="BN175" i="1" s="1"/>
  <c r="J203" i="1" s="1"/>
  <c r="T203" i="1" s="1"/>
  <c r="J219" i="1" s="1"/>
  <c r="BM162" i="1"/>
  <c r="BM176" i="1" s="1"/>
  <c r="I204" i="1" s="1"/>
  <c r="S204" i="1" s="1"/>
  <c r="I220" i="1" s="1"/>
  <c r="BM165" i="1"/>
  <c r="BM179" i="1" s="1"/>
  <c r="I207" i="1" s="1"/>
  <c r="S207" i="1" s="1"/>
  <c r="I223" i="1" s="1"/>
  <c r="BU162" i="1"/>
  <c r="BU176" i="1" s="1"/>
  <c r="Q204" i="1" s="1"/>
  <c r="AA204" i="1" s="1"/>
  <c r="Q220" i="1" s="1"/>
  <c r="BS156" i="1"/>
  <c r="BS170" i="1" s="1"/>
  <c r="O198" i="1" s="1"/>
  <c r="Y198" i="1" s="1"/>
  <c r="O214" i="1" s="1"/>
  <c r="BT156" i="1"/>
  <c r="BT170" i="1" s="1"/>
  <c r="P198" i="1" s="1"/>
  <c r="Z198" i="1" s="1"/>
  <c r="P214" i="1" s="1"/>
  <c r="BQ165" i="1"/>
  <c r="BQ179" i="1" s="1"/>
  <c r="M207" i="1" s="1"/>
  <c r="W207" i="1" s="1"/>
  <c r="M223" i="1" s="1"/>
  <c r="BR164" i="1"/>
  <c r="BR178" i="1" s="1"/>
  <c r="N206" i="1" s="1"/>
  <c r="X206" i="1" s="1"/>
  <c r="N222" i="1" s="1"/>
  <c r="BM163" i="1"/>
  <c r="BM177" i="1" s="1"/>
  <c r="I205" i="1" s="1"/>
  <c r="S205" i="1" s="1"/>
  <c r="I221" i="1" s="1"/>
  <c r="BU161" i="1"/>
  <c r="BU175" i="1" s="1"/>
  <c r="Q203" i="1" s="1"/>
  <c r="AA203" i="1" s="1"/>
  <c r="Q219" i="1" s="1"/>
  <c r="BM159" i="1"/>
  <c r="BM173" i="1" s="1"/>
  <c r="I201" i="1" s="1"/>
  <c r="S201" i="1" s="1"/>
  <c r="I217" i="1" s="1"/>
  <c r="BO165" i="1"/>
  <c r="BO179" i="1" s="1"/>
  <c r="K207" i="1" s="1"/>
  <c r="U207" i="1" s="1"/>
  <c r="K223" i="1" s="1"/>
  <c r="BU158" i="1"/>
  <c r="BU172" i="1" s="1"/>
  <c r="Q200" i="1" s="1"/>
  <c r="AA200" i="1" s="1"/>
  <c r="Q216" i="1" s="1"/>
  <c r="BT159" i="1"/>
  <c r="BT173" i="1" s="1"/>
  <c r="P201" i="1" s="1"/>
  <c r="Z201" i="1" s="1"/>
  <c r="P217" i="1" s="1"/>
  <c r="BP158" i="1"/>
  <c r="BP172" i="1" s="1"/>
  <c r="L200" i="1" s="1"/>
  <c r="V200" i="1" s="1"/>
  <c r="L216" i="1" s="1"/>
  <c r="BP163" i="1"/>
  <c r="BP177" i="1" s="1"/>
  <c r="L205" i="1" s="1"/>
  <c r="V205" i="1" s="1"/>
  <c r="L221" i="1" s="1"/>
  <c r="BS160" i="1"/>
  <c r="BS174" i="1" s="1"/>
  <c r="O202" i="1" s="1"/>
  <c r="Y202" i="1" s="1"/>
  <c r="O218" i="1" s="1"/>
  <c r="BP162" i="1"/>
  <c r="BP176" i="1" s="1"/>
  <c r="L204" i="1" s="1"/>
  <c r="V204" i="1" s="1"/>
  <c r="L220" i="1" s="1"/>
  <c r="BQ160" i="1"/>
  <c r="BQ174" i="1" s="1"/>
  <c r="M202" i="1" s="1"/>
  <c r="W202" i="1" s="1"/>
  <c r="M218" i="1" s="1"/>
  <c r="BU167" i="1"/>
  <c r="BU181" i="1" s="1"/>
  <c r="Q209" i="1" s="1"/>
  <c r="AA209" i="1" s="1"/>
  <c r="Q225" i="1" s="1"/>
  <c r="BM157" i="1"/>
  <c r="BT157" i="1"/>
  <c r="BT171" i="1" s="1"/>
  <c r="P199" i="1" s="1"/>
  <c r="Z199" i="1" s="1"/>
  <c r="P215" i="1" s="1"/>
  <c r="BP160" i="1"/>
  <c r="BP174" i="1" s="1"/>
  <c r="L202" i="1" s="1"/>
  <c r="V202" i="1" s="1"/>
  <c r="L218" i="1" s="1"/>
  <c r="BN163" i="1"/>
  <c r="BN177" i="1" s="1"/>
  <c r="J205" i="1" s="1"/>
  <c r="T205" i="1" s="1"/>
  <c r="J221" i="1" s="1"/>
  <c r="BP165" i="1"/>
  <c r="BP179" i="1" s="1"/>
  <c r="L207" i="1" s="1"/>
  <c r="V207" i="1" s="1"/>
  <c r="L223" i="1" s="1"/>
  <c r="BO157" i="1"/>
  <c r="BO171" i="1" s="1"/>
  <c r="K199" i="1" s="1"/>
  <c r="U199" i="1" s="1"/>
  <c r="K215" i="1" s="1"/>
  <c r="BQ162" i="1"/>
  <c r="BQ176" i="1" s="1"/>
  <c r="M204" i="1" s="1"/>
  <c r="W204" i="1" s="1"/>
  <c r="M220" i="1" s="1"/>
  <c r="BQ156" i="1"/>
  <c r="BQ170" i="1" s="1"/>
  <c r="M198" i="1" s="1"/>
  <c r="W198" i="1" s="1"/>
  <c r="M214" i="1" s="1"/>
  <c r="BQ164" i="1"/>
  <c r="BQ178" i="1" s="1"/>
  <c r="M206" i="1" s="1"/>
  <c r="W206" i="1" s="1"/>
  <c r="M222" i="1" s="1"/>
  <c r="BM166" i="1"/>
  <c r="BM180" i="1" s="1"/>
  <c r="I208" i="1" s="1"/>
  <c r="S208" i="1" s="1"/>
  <c r="I224" i="1" s="1"/>
  <c r="BO158" i="1"/>
  <c r="BO172" i="1" s="1"/>
  <c r="K200" i="1" s="1"/>
  <c r="U200" i="1" s="1"/>
  <c r="K216" i="1" s="1"/>
  <c r="BU160" i="1"/>
  <c r="BU174" i="1" s="1"/>
  <c r="Q202" i="1" s="1"/>
  <c r="AA202" i="1" s="1"/>
  <c r="Q218" i="1" s="1"/>
  <c r="BR159" i="1"/>
  <c r="BR173" i="1" s="1"/>
  <c r="N201" i="1" s="1"/>
  <c r="X201" i="1" s="1"/>
  <c r="N217" i="1" s="1"/>
  <c r="BO159" i="1"/>
  <c r="BO173" i="1" s="1"/>
  <c r="K201" i="1" s="1"/>
  <c r="U201" i="1" s="1"/>
  <c r="K217" i="1" s="1"/>
  <c r="BS165" i="1"/>
  <c r="BS179" i="1" s="1"/>
  <c r="O207" i="1" s="1"/>
  <c r="Y207" i="1" s="1"/>
  <c r="O223" i="1" s="1"/>
  <c r="BU165" i="1"/>
  <c r="BU179" i="1" s="1"/>
  <c r="Q207" i="1" s="1"/>
  <c r="AA207" i="1" s="1"/>
  <c r="Q223" i="1" s="1"/>
  <c r="BO161" i="1"/>
  <c r="BO175" i="1" s="1"/>
  <c r="K203" i="1" s="1"/>
  <c r="U203" i="1" s="1"/>
  <c r="K219" i="1" s="1"/>
  <c r="BM158" i="1"/>
  <c r="BO156" i="1"/>
  <c r="BO170" i="1" s="1"/>
  <c r="K198" i="1" s="1"/>
  <c r="U198" i="1" s="1"/>
  <c r="K214" i="1" s="1"/>
  <c r="BP159" i="1"/>
  <c r="BP173" i="1" s="1"/>
  <c r="L201" i="1" s="1"/>
  <c r="V201" i="1" s="1"/>
  <c r="L217" i="1" s="1"/>
  <c r="BU163" i="1"/>
  <c r="BU177" i="1" s="1"/>
  <c r="Q205" i="1" s="1"/>
  <c r="AA205" i="1" s="1"/>
  <c r="Q221" i="1" s="1"/>
  <c r="BQ159" i="1"/>
  <c r="BQ173" i="1" s="1"/>
  <c r="M201" i="1" s="1"/>
  <c r="W201" i="1" s="1"/>
  <c r="M217" i="1" s="1"/>
  <c r="BN157" i="1"/>
  <c r="BN171" i="1" s="1"/>
  <c r="J199" i="1" s="1"/>
  <c r="T199" i="1" s="1"/>
  <c r="J215" i="1" s="1"/>
  <c r="BM161" i="1"/>
  <c r="BM175" i="1" s="1"/>
  <c r="I203" i="1" s="1"/>
  <c r="S203" i="1" s="1"/>
  <c r="I219" i="1" s="1"/>
  <c r="BT166" i="1"/>
  <c r="BT180" i="1" s="1"/>
  <c r="P208" i="1" s="1"/>
  <c r="Z208" i="1" s="1"/>
  <c r="P224" i="1" s="1"/>
  <c r="BR160" i="1"/>
  <c r="BR174" i="1" s="1"/>
  <c r="N202" i="1" s="1"/>
  <c r="X202" i="1" s="1"/>
  <c r="N218" i="1" s="1"/>
  <c r="BT161" i="1"/>
  <c r="BT175" i="1" s="1"/>
  <c r="P203" i="1" s="1"/>
  <c r="Z203" i="1" s="1"/>
  <c r="P219" i="1" s="1"/>
  <c r="BS164" i="1"/>
  <c r="BS178" i="1" s="1"/>
  <c r="O206" i="1" s="1"/>
  <c r="Y206" i="1" s="1"/>
  <c r="O222" i="1" s="1"/>
  <c r="BT160" i="1"/>
  <c r="BT174" i="1" s="1"/>
  <c r="P202" i="1" s="1"/>
  <c r="Z202" i="1" s="1"/>
  <c r="P218" i="1" s="1"/>
  <c r="BL161" i="1"/>
  <c r="BL163" i="1"/>
  <c r="BL158" i="1"/>
  <c r="BL156" i="1"/>
  <c r="BL162" i="1"/>
  <c r="BL164" i="1"/>
  <c r="BL159" i="1"/>
  <c r="BL160" i="1"/>
  <c r="N156" i="1" l="1"/>
  <c r="N176" i="1" s="1"/>
  <c r="BM171" i="1"/>
  <c r="I199" i="1" s="1"/>
  <c r="BM181" i="1"/>
  <c r="I209" i="1" s="1"/>
  <c r="S209" i="1" s="1"/>
  <c r="I225" i="1" s="1"/>
  <c r="N160" i="1"/>
  <c r="N180" i="1" s="1"/>
  <c r="N157" i="1"/>
  <c r="N177" i="1" s="1"/>
  <c r="BM172" i="1"/>
  <c r="I200" i="1" s="1"/>
  <c r="S200" i="1" s="1"/>
  <c r="I216" i="1" s="1"/>
  <c r="N155" i="1"/>
  <c r="N175" i="1" s="1"/>
  <c r="BM170" i="1"/>
  <c r="I198" i="1" s="1"/>
  <c r="S198" i="1" s="1"/>
  <c r="I214" i="1" s="1"/>
  <c r="S199" i="1" l="1"/>
  <c r="I215" i="1" s="1"/>
  <c r="AZ218" i="1" l="1" a="1"/>
  <c r="AZ229" i="1" s="1"/>
  <c r="AX218" i="1" a="1"/>
  <c r="AD217" i="1" a="1"/>
  <c r="AD222" i="1" s="1"/>
  <c r="AF217" i="1" a="1"/>
  <c r="AF222" i="1" s="1"/>
  <c r="AX222" i="1"/>
  <c r="AX227" i="1"/>
  <c r="AX218" i="1"/>
  <c r="AX228" i="1"/>
  <c r="AX220" i="1"/>
  <c r="AX229" i="1"/>
  <c r="AX219" i="1"/>
  <c r="AX223" i="1"/>
  <c r="AX224" i="1"/>
  <c r="AX225" i="1"/>
  <c r="AX221" i="1"/>
  <c r="AX226" i="1"/>
  <c r="AZ219" i="1" l="1"/>
  <c r="AZ220" i="1"/>
  <c r="AZ224" i="1"/>
  <c r="AZ227" i="1"/>
  <c r="AZ221" i="1"/>
  <c r="AZ226" i="1"/>
  <c r="AZ218" i="1"/>
  <c r="AZ225" i="1"/>
  <c r="AZ222" i="1"/>
  <c r="AZ223" i="1"/>
  <c r="AZ228" i="1"/>
  <c r="AF220" i="1"/>
  <c r="AF221" i="1"/>
  <c r="AF219" i="1"/>
  <c r="AD217" i="1"/>
  <c r="AD219" i="1"/>
  <c r="AD220" i="1"/>
  <c r="AF226" i="1"/>
  <c r="AF227" i="1"/>
  <c r="AF218" i="1"/>
  <c r="AD218" i="1"/>
  <c r="AD225" i="1"/>
  <c r="AD228" i="1"/>
  <c r="AF224" i="1"/>
  <c r="AF225" i="1"/>
  <c r="AF223" i="1"/>
  <c r="AD226" i="1"/>
  <c r="AD227" i="1"/>
  <c r="AD224" i="1"/>
  <c r="AF228" i="1"/>
  <c r="AF217" i="1"/>
  <c r="AD223" i="1"/>
  <c r="AD221" i="1"/>
</calcChain>
</file>

<file path=xl/sharedStrings.xml><?xml version="1.0" encoding="utf-8"?>
<sst xmlns="http://schemas.openxmlformats.org/spreadsheetml/2006/main" count="989" uniqueCount="300">
  <si>
    <t xml:space="preserve"> </t>
  </si>
  <si>
    <t>LSTMCell(inputSize, numCells)</t>
  </si>
  <si>
    <t>inputSize</t>
  </si>
  <si>
    <t>numCells</t>
  </si>
  <si>
    <t>Inisial bobot Random</t>
  </si>
  <si>
    <t>12 x 9</t>
  </si>
  <si>
    <t>I TRANSPOSE</t>
  </si>
  <si>
    <t>Langka 4</t>
  </si>
  <si>
    <t>Training</t>
  </si>
  <si>
    <t>Date</t>
  </si>
  <si>
    <t>Open</t>
  </si>
  <si>
    <t>High</t>
  </si>
  <si>
    <t>Low</t>
  </si>
  <si>
    <t>Close</t>
  </si>
  <si>
    <t>data real</t>
  </si>
  <si>
    <t>Langka 1</t>
  </si>
  <si>
    <t>data training</t>
  </si>
  <si>
    <t>max</t>
  </si>
  <si>
    <t>max - min</t>
  </si>
  <si>
    <t>Normalisasi</t>
  </si>
  <si>
    <t>min</t>
  </si>
  <si>
    <t>Langka 2</t>
  </si>
  <si>
    <t>Langkah 3</t>
  </si>
  <si>
    <t>numEpochs</t>
  </si>
  <si>
    <t xml:space="preserve">learningRate </t>
  </si>
  <si>
    <t>sequenceLength</t>
  </si>
  <si>
    <t>trainingData</t>
  </si>
  <si>
    <t>I</t>
  </si>
  <si>
    <t>z</t>
  </si>
  <si>
    <t>C_bar</t>
  </si>
  <si>
    <t>i</t>
  </si>
  <si>
    <t>f</t>
  </si>
  <si>
    <t>o</t>
  </si>
  <si>
    <t>c</t>
  </si>
  <si>
    <t>h</t>
  </si>
  <si>
    <t>epochError</t>
  </si>
  <si>
    <t xml:space="preserve">  counter</t>
  </si>
  <si>
    <t>forwardStep</t>
  </si>
  <si>
    <t>Forwardpass</t>
  </si>
  <si>
    <t>forward</t>
  </si>
  <si>
    <t>Langkah Forward 1 (I)</t>
  </si>
  <si>
    <t>xc(t)</t>
  </si>
  <si>
    <t>Perkalian matriks  I[0]  x  Inisial bobot Random (z)</t>
  </si>
  <si>
    <t xml:space="preserve"> I[1]  x  Inisial bobot Random (z)</t>
  </si>
  <si>
    <t>I[2]  x  Inisial bobot Random (z)</t>
  </si>
  <si>
    <t>I[3]  x  Inisial bobot Random (z)</t>
  </si>
  <si>
    <t>I[4]  x  Inisial bobot Random (z)</t>
  </si>
  <si>
    <t>Compute the candidate value vector C_bar</t>
  </si>
  <si>
    <t>C_bar = np,tanh(z[0:self,numCells])</t>
  </si>
  <si>
    <t>BOBOT Forward 1 (h)</t>
  </si>
  <si>
    <t>pakai fungsi di numpy</t>
  </si>
  <si>
    <t>z[0:self,numCells]</t>
  </si>
  <si>
    <t>input tanh =</t>
  </si>
  <si>
    <t xml:space="preserve">                      = </t>
  </si>
  <si>
    <t>Compute input gate vector</t>
  </si>
  <si>
    <t>I = sigmoid(z[self,numCells:self,numCells * 2])</t>
  </si>
  <si>
    <t>z[self,numCells:self,numCells * 2]</t>
  </si>
  <si>
    <t xml:space="preserve">Training </t>
  </si>
  <si>
    <t>input sigmoid =</t>
  </si>
  <si>
    <t xml:space="preserve">                      =</t>
  </si>
  <si>
    <t>C</t>
  </si>
  <si>
    <t>Compute forget gate vector</t>
  </si>
  <si>
    <t>f = sigmoid(z[self,numCells * 2:self,numCells * 3])</t>
  </si>
  <si>
    <t>z[self,numCells * 2:self,numCells * 3]</t>
  </si>
  <si>
    <t>Compute the output gate vector</t>
  </si>
  <si>
    <t>o = sigmoid(z[self,numCells * 3:])</t>
  </si>
  <si>
    <t>z[self,numCells * 3:]</t>
  </si>
  <si>
    <t>Hitung vektor status baru karena elemen dari status lama diizinkan</t>
  </si>
  <si>
    <t>C = np,multiply(f, self,C[-1]) + np,multiply(i, C_bar)</t>
  </si>
  <si>
    <t>np,multiply(f, self,C[-1])</t>
  </si>
  <si>
    <t xml:space="preserve"> np,multiply(i, C_bar)</t>
  </si>
  <si>
    <t xml:space="preserve">                  =</t>
  </si>
  <si>
    <t>Compute the new output</t>
  </si>
  <si>
    <t>h = np,multiply(o, np,tanh(C))</t>
  </si>
  <si>
    <t xml:space="preserve">                              =</t>
  </si>
  <si>
    <t xml:space="preserve">                     =</t>
  </si>
  <si>
    <t xml:space="preserve">  transpose Inisial bobot Random (W)</t>
  </si>
  <si>
    <t>BPTT</t>
  </si>
  <si>
    <t>dE_dW = </t>
  </si>
  <si>
    <t>discount</t>
  </si>
  <si>
    <t>dE_dh_t =</t>
  </si>
  <si>
    <t>dE_dc_t = </t>
  </si>
  <si>
    <t>Backward</t>
  </si>
  <si>
    <t>E =</t>
  </si>
  <si>
    <t> 0</t>
  </si>
  <si>
    <t>discount = </t>
  </si>
  <si>
    <t>*= 0,99</t>
  </si>
  <si>
    <t>y</t>
  </si>
  <si>
    <t>h minus 1</t>
  </si>
  <si>
    <t xml:space="preserve">y-h </t>
  </si>
  <si>
    <t>abs (y-h)</t>
  </si>
  <si>
    <t>backwardStep</t>
  </si>
  <si>
    <t>sum</t>
  </si>
  <si>
    <t>discount * np,sum(np,absolute(self,h[index] - y[index - 1])</t>
  </si>
  <si>
    <t xml:space="preserve">E </t>
  </si>
  <si>
    <t xml:space="preserve">backpro data list 4 </t>
  </si>
  <si>
    <t>backpro data list 3</t>
  </si>
  <si>
    <t>backpro data list 2</t>
  </si>
  <si>
    <t>backpro data list 1</t>
  </si>
  <si>
    <t>The gradient is just 1 or -1, depending on whether h is</t>
  </si>
  <si>
    <t>less than or greater than y</t>
  </si>
  <si>
    <t>tahap 1</t>
  </si>
  <si>
    <t>less</t>
  </si>
  <si>
    <t>great</t>
  </si>
  <si>
    <t>dE_dh_t (dE_dh_t -= discount * lessThan)</t>
  </si>
  <si>
    <t>dE_do_t</t>
  </si>
  <si>
    <t>tanh (c[t])</t>
  </si>
  <si>
    <t>dE_dh_t (dE_dh_t += discount * lessThan)</t>
  </si>
  <si>
    <t>dE_dh_t =</t>
  </si>
  <si>
    <t>np,multiply(dE_dh_t, np,tanh(self,C[t]))</t>
  </si>
  <si>
    <t>dE_dc_tplus1</t>
  </si>
  <si>
    <t>dE_do_t =</t>
  </si>
  <si>
    <t>self,backwardStep(index, dE_dh_t, dE_dc_t)</t>
  </si>
  <si>
    <t>index(t) = 4</t>
  </si>
  <si>
    <t xml:space="preserve">dE_dc_t  = </t>
  </si>
  <si>
    <t>dE_dc_t</t>
  </si>
  <si>
    <t>dE_di_t</t>
  </si>
  <si>
    <t>dE_dc_tplus1 =</t>
  </si>
  <si>
    <t>np,multiply(dE_dc_t, self,C_bar[t])</t>
  </si>
  <si>
    <t>step 1</t>
  </si>
  <si>
    <t>np,multiply(dE_dh_t, self,o[t])</t>
  </si>
  <si>
    <t>dE_di_t =</t>
  </si>
  <si>
    <t>dE_dcbar_t</t>
  </si>
  <si>
    <t>np,ones(self,numCells) =</t>
  </si>
  <si>
    <t xml:space="preserve"> step 2</t>
  </si>
  <si>
    <t>np,square(np,tanh(self,C[t]))</t>
  </si>
  <si>
    <t>np,multiply(dE_dc_t, self,i[t])</t>
  </si>
  <si>
    <t>dE_dcbar_t =</t>
  </si>
  <si>
    <t>step 3</t>
  </si>
  <si>
    <t>np,ones(self,numCells) - np,square(np,tanh(self,C[t]))</t>
  </si>
  <si>
    <t>dE_df_t</t>
  </si>
  <si>
    <t>result = self,backwardStep(index, dE_dh_t, dE_dc_t)</t>
  </si>
  <si>
    <t>np,multiply(dE_dc_t, self,C[t - 1])</t>
  </si>
  <si>
    <t xml:space="preserve">result[0]    = </t>
  </si>
  <si>
    <t>dE_dW_t</t>
  </si>
  <si>
    <t>step 4</t>
  </si>
  <si>
    <t>np,multiply(np,multiply(dE_dh_t, self,o[t]), (np,ones(self,numCells) - np,square(np,tanh(self,C[t]))))</t>
  </si>
  <si>
    <t>dE_df_t =</t>
  </si>
  <si>
    <t xml:space="preserve">result[1]    = </t>
  </si>
  <si>
    <t>dE_dh_t</t>
  </si>
  <si>
    <t>dE_dc_tminus1</t>
  </si>
  <si>
    <t xml:space="preserve">result[2]    = </t>
  </si>
  <si>
    <t>step 5</t>
  </si>
  <si>
    <t>dE_dc_tplus1 + np,multiply(np,multiply(dE_dh_t, self,o[t]), (np,ones(self,numCells) - np,square(np,tanh(self,C[t]))))</t>
  </si>
  <si>
    <t>np,multiply(dE_dc_t, self,f[t])</t>
  </si>
  <si>
    <t>dE_dc_t  =</t>
  </si>
  <si>
    <t>dE_dc_tminus1 =</t>
  </si>
  <si>
    <t>(dE_dh_tminus1)</t>
  </si>
  <si>
    <t xml:space="preserve">tahap 2 </t>
  </si>
  <si>
    <t>dE_dzcbar_t</t>
  </si>
  <si>
    <t>dE_dzf_t</t>
  </si>
  <si>
    <t xml:space="preserve">step1 = </t>
  </si>
  <si>
    <t>np,square(np,tanh(self,z[t][0:self,numCells]))</t>
  </si>
  <si>
    <t>np,multiply(dE_df_t, self,f[t])</t>
  </si>
  <si>
    <t>(dE_dc_tminus1)</t>
  </si>
  <si>
    <t>step2 =</t>
  </si>
  <si>
    <t>(np,ones(self,numCells) - np,square(np,tanh(self,z[t][0:self,numCells])))</t>
  </si>
  <si>
    <t>(np,ones(self,numCells) - self,f[t]))</t>
  </si>
  <si>
    <t>np,multiply(dE_dcbar_t, step2)</t>
  </si>
  <si>
    <t>np,multiply(step1,step2)</t>
  </si>
  <si>
    <t>dE_dzcbar_t =</t>
  </si>
  <si>
    <t xml:space="preserve">dE_dzf_t = </t>
  </si>
  <si>
    <t>E</t>
  </si>
  <si>
    <t>dE_dzi_t</t>
  </si>
  <si>
    <t>dE_dzo_t</t>
  </si>
  <si>
    <t>np,multiply(dE_di_t, self,i[t])</t>
  </si>
  <si>
    <t>np,multiply(dE_do_t, self,o[t])</t>
  </si>
  <si>
    <t>np,ones(self,numCells) - self,i[t]</t>
  </si>
  <si>
    <t>(np,ones(self,numCells) - self,o[t])</t>
  </si>
  <si>
    <t>BBT[0]</t>
  </si>
  <si>
    <t xml:space="preserve">dE_dzi_t = </t>
  </si>
  <si>
    <t>E / (numTimePeriods) </t>
  </si>
  <si>
    <t>dE_dz_t kolom</t>
  </si>
  <si>
    <t>np,concatenate((dE_dzcbar_t, dE_dzi_t, dE_dzf_t, dE_dzo_t))</t>
  </si>
  <si>
    <t>dE_dz_t =</t>
  </si>
  <si>
    <t>dE_dI_t </t>
  </si>
  <si>
    <t>np,dot(np,transpose(self,W), dE_dz_t)</t>
  </si>
  <si>
    <t>dE_dI_t  =</t>
  </si>
  <si>
    <t xml:space="preserve">0.12610773 </t>
  </si>
  <si>
    <t xml:space="preserve"> -0.10336154</t>
  </si>
  <si>
    <t xml:space="preserve"> -0.07668527 </t>
  </si>
  <si>
    <t xml:space="preserve"> 0.04490784</t>
  </si>
  <si>
    <t xml:space="preserve"> 0.21169425 </t>
  </si>
  <si>
    <t xml:space="preserve"> -0.08853834  </t>
  </si>
  <si>
    <t>0.12068917</t>
  </si>
  <si>
    <t xml:space="preserve"> -0.07014264</t>
  </si>
  <si>
    <t>……</t>
  </si>
  <si>
    <t>….</t>
  </si>
  <si>
    <t>dE_dh_tminus1</t>
  </si>
  <si>
    <t>dE_dh_tminus1 = dE_dI_t[self,inputSize:]</t>
  </si>
  <si>
    <t>…,,</t>
  </si>
  <si>
    <t>self,I[t],shape</t>
  </si>
  <si>
    <t>self,I[4],shape</t>
  </si>
  <si>
    <t>(9, 1)</t>
  </si>
  <si>
    <t>…</t>
  </si>
  <si>
    <t>dE_dW_t = np,dot(dE_dz_t, np,transpose(self,I[t]))</t>
  </si>
  <si>
    <t>dE_dW_t [4]</t>
  </si>
  <si>
    <t>dE_dW_t [3]</t>
  </si>
  <si>
    <t>dE_dW_t [2]</t>
  </si>
  <si>
    <t>dE_dW_t [1]</t>
  </si>
  <si>
    <t xml:space="preserve">dE_dW      = </t>
  </si>
  <si>
    <t>dE_dW + dE_dW_t</t>
  </si>
  <si>
    <t>BBT[1]</t>
  </si>
  <si>
    <t xml:space="preserve">dE_dW </t>
  </si>
  <si>
    <t>…..</t>
  </si>
  <si>
    <t>dE_dW [4]</t>
  </si>
  <si>
    <t>dE_dW [3]</t>
  </si>
  <si>
    <t>dE_dW [2]</t>
  </si>
  <si>
    <t>dE_dw  [1]</t>
  </si>
  <si>
    <t>bobt final</t>
  </si>
  <si>
    <t>dE_dw</t>
  </si>
  <si>
    <t>adaptiveLearningRate * dE_dW</t>
  </si>
  <si>
    <t xml:space="preserve">mendapatkan bobot final </t>
  </si>
  <si>
    <t>self.W</t>
  </si>
  <si>
    <t xml:space="preserve"> self.W - adaptiveLearningRate * dE_dW</t>
  </si>
  <si>
    <t xml:space="preserve">PREDICT </t>
  </si>
  <si>
    <t xml:space="preserve">data real </t>
  </si>
  <si>
    <t>forecastError =</t>
  </si>
  <si>
    <t xml:space="preserve">prediksi </t>
  </si>
  <si>
    <t>countForecasts = </t>
  </si>
  <si>
    <t>    labels =</t>
  </si>
  <si>
    <t> []</t>
  </si>
  <si>
    <t>forecasts =</t>
  </si>
  <si>
    <t xml:space="preserve"> []</t>
  </si>
  <si>
    <t>forecastSequenceProducer =</t>
  </si>
  <si>
    <t xml:space="preserve">forward </t>
  </si>
  <si>
    <t>concet 0</t>
  </si>
  <si>
    <t>Perkalian matriks  I[0]  x  Inisial bobot Random (z_final)</t>
  </si>
  <si>
    <t xml:space="preserve">concet </t>
  </si>
  <si>
    <t>np.concatenate((np.ones((corpusData.shape[0], 1)), corpusData), axis=1)</t>
  </si>
  <si>
    <t>forecast</t>
  </si>
  <si>
    <t>abs(forecast-label)</t>
  </si>
  <si>
    <t>forecast*max</t>
  </si>
  <si>
    <t>forecast+max</t>
  </si>
  <si>
    <t>prediksi</t>
  </si>
  <si>
    <t xml:space="preserve">label </t>
  </si>
  <si>
    <t>sequence[-1,3:]</t>
  </si>
  <si>
    <t>sequence[-1,3:]*min</t>
  </si>
  <si>
    <t>sequence[-1,3:]*max</t>
  </si>
  <si>
    <t xml:space="preserve">klo emang bener seperti itu aku tolak aja maaf hehehe saya nggak bisa waktunya juga kurang dan ini juga sulit, lagipula aku lagi sibuk ngerjain skripsi itu pun au ngerjain ngasal ajaa wkwkw mangkanya aku nggak matok harga </t>
  </si>
  <si>
    <t>-0,48309076</t>
  </si>
  <si>
    <t>0,94051534</t>
  </si>
  <si>
    <t>-0,48806959</t>
  </si>
  <si>
    <t>-0,72592599</t>
  </si>
  <si>
    <t>0,97322608</t>
  </si>
  <si>
    <t>-0,13671361</t>
  </si>
  <si>
    <t> 0,78195894</t>
  </si>
  <si>
    <t>0,10979515</t>
  </si>
  <si>
    <t>0,9923294</t>
  </si>
  <si>
    <t>0,98477933</t>
  </si>
  <si>
    <t>-0,24125407</t>
  </si>
  <si>
    <t>-0,31113299</t>
  </si>
  <si>
    <t>0,76189837</t>
  </si>
  <si>
    <t>-0,24283255</t>
  </si>
  <si>
    <t>-0,2798801</t>
  </si>
  <si>
    <t>-0,96032757</t>
  </si>
  <si>
    <t>-0,06028764</t>
  </si>
  <si>
    <t>0,51723035</t>
  </si>
  <si>
    <t>-0,15315317</t>
  </si>
  <si>
    <t>-0,03646242</t>
  </si>
  <si>
    <t>-0,82212568</t>
  </si>
  <si>
    <t>-0,01578725</t>
  </si>
  <si>
    <t>-0,12805424</t>
  </si>
  <si>
    <t> 0,19358212</t>
  </si>
  <si>
    <t>0,85010693</t>
  </si>
  <si>
    <t>0,57612326</t>
  </si>
  <si>
    <t>-0,19705865 </t>
  </si>
  <si>
    <t>-0,14078874</t>
  </si>
  <si>
    <t>-0,71352918 </t>
  </si>
  <si>
    <t>0,18472475 </t>
  </si>
  <si>
    <t>-0,39285851</t>
  </si>
  <si>
    <t>0,44274957</t>
  </si>
  <si>
    <t>-0,09718712 </t>
  </si>
  <si>
    <t> 0,30892256</t>
  </si>
  <si>
    <t>-0,15118586 </t>
  </si>
  <si>
    <t>-0,82451773</t>
  </si>
  <si>
    <t>0,56976586</t>
  </si>
  <si>
    <t>0,51111095</t>
  </si>
  <si>
    <t>0,46611579</t>
  </si>
  <si>
    <t>-0,05923572 </t>
  </si>
  <si>
    <t>-0,2983563 </t>
  </si>
  <si>
    <t>0,62251088</t>
  </si>
  <si>
    <t>-0,47986506</t>
  </si>
  <si>
    <t>-0,58596497</t>
  </si>
  <si>
    <t>-0,08054299 </t>
  </si>
  <si>
    <t>-0,32009015</t>
  </si>
  <si>
    <t>-0,66281317 </t>
  </si>
  <si>
    <t>0,91078821</t>
  </si>
  <si>
    <t>0,13788891</t>
  </si>
  <si>
    <t>-0,75973639</t>
  </si>
  <si>
    <t>-0,24872589</t>
  </si>
  <si>
    <t>0,13412562</t>
  </si>
  <si>
    <t>0,12609304 </t>
  </si>
  <si>
    <t>-0,76069926 </t>
  </si>
  <si>
    <t>-0,36605156</t>
  </si>
  <si>
    <t>0,85875715</t>
  </si>
  <si>
    <t>0,14243079</t>
  </si>
  <si>
    <t>-0,55055899</t>
  </si>
  <si>
    <t>0,67942735 </t>
  </si>
  <si>
    <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</si>
</sst>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charset val="134"/>
      <scheme val="minor"/>
    </font>
    <font>
      <sz val="11"/>
      <name val="Calibri"/>
      <charset val="134"/>
      <scheme val="minor"/>
    </font>
    <font>
      <b/>
      <sz val="11"/>
      <color theme="1"/>
      <name val="Calibri"/>
      <charset val="134"/>
      <scheme val="minor"/>
    </font>
    <font>
      <sz val="11"/>
      <color theme="1"/>
      <name val="Calibri"/>
      <charset val="134"/>
      <scheme val="minor"/>
    </font>
    <font>
      <sz val="11"/>
      <name val="Calibri"/>
      <charset val="134"/>
      <scheme val="minor"/>
    </font>
    <font>
      <sz val="11"/>
      <color rgb="FFFF0000"/>
      <name val="Calibri"/>
      <charset val="134"/>
      <scheme val="minor"/>
    </font>
    <font>
      <sz val="22"/>
      <color theme="1"/>
      <name val="Calibri"/>
      <charset val="134"/>
      <scheme val="minor"/>
    </font>
    <font>
      <sz val="26"/>
      <color theme="1"/>
      <name val="Calibri"/>
      <charset val="134"/>
      <scheme val="minor"/>
    </font>
    <font>
      <sz val="24"/>
      <color theme="1"/>
      <name val="Calibri"/>
      <charset val="134"/>
      <scheme val="minor"/>
    </font>
    <font>
      <sz val="11"/>
      <color theme="0"/>
      <name val="Calibri"/>
      <charset val="134"/>
      <scheme val="minor"/>
    </font>
    <font>
      <sz val="11"/>
      <color theme="1"/>
      <name val="Calibri"/>
      <family val="2"/>
      <scheme val="minor"/>
    </font>
  </fonts>
  <fills count="30">
    <fill>
      <patternFill patternType="none"/>
    </fill>
    <fill>
      <patternFill patternType="gray125"/>
    </fill>
    <fill>
      <patternFill patternType="solid">
        <fgColor theme="5" tint="0.59999389629810485"/>
        <bgColor indexed="64"/>
      </patternFill>
    </fill>
    <fill>
      <patternFill patternType="solid">
        <fgColor theme="5" tint="0.39994506668294322"/>
        <bgColor indexed="64"/>
      </patternFill>
    </fill>
    <fill>
      <patternFill patternType="solid">
        <fgColor theme="7" tint="0.3999450666829432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4" tint="0.79995117038483843"/>
        <bgColor indexed="64"/>
      </patternFill>
    </fill>
    <fill>
      <patternFill patternType="solid">
        <fgColor theme="4" tint="0.79998168889431442"/>
        <bgColor indexed="64"/>
      </patternFill>
    </fill>
    <fill>
      <patternFill patternType="solid">
        <fgColor theme="9" tint="0.79995117038483843"/>
        <bgColor indexed="64"/>
      </patternFill>
    </fill>
    <fill>
      <patternFill patternType="solid">
        <fgColor theme="9" tint="0.79998168889431442"/>
        <bgColor indexed="64"/>
      </patternFill>
    </fill>
    <fill>
      <patternFill patternType="solid">
        <fgColor theme="7" tint="0.79995117038483843"/>
        <bgColor indexed="64"/>
      </patternFill>
    </fill>
    <fill>
      <patternFill patternType="solid">
        <fgColor theme="7" tint="0.79998168889431442"/>
        <bgColor indexed="64"/>
      </patternFill>
    </fill>
    <fill>
      <patternFill patternType="solid">
        <fgColor rgb="FFFF0000"/>
        <bgColor indexed="64"/>
      </patternFill>
    </fill>
    <fill>
      <patternFill patternType="solid">
        <fgColor theme="3" tint="0.59999389629810485"/>
        <bgColor indexed="64"/>
      </patternFill>
    </fill>
    <fill>
      <patternFill patternType="solid">
        <fgColor theme="3" tint="0.799951170384838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4" tint="0.39994506668294322"/>
        <bgColor indexed="64"/>
      </patternFill>
    </fill>
    <fill>
      <patternFill patternType="solid">
        <fgColor theme="4" tint="0.59999389629810485"/>
        <bgColor indexed="64"/>
      </patternFill>
    </fill>
    <fill>
      <patternFill patternType="solid">
        <fgColor theme="1" tint="4.9989318521683403E-2"/>
        <bgColor indexed="64"/>
      </patternFill>
    </fill>
    <fill>
      <patternFill patternType="solid">
        <fgColor theme="2" tint="-9.9978637043366805E-2"/>
        <bgColor indexed="64"/>
      </patternFill>
    </fill>
    <fill>
      <patternFill patternType="solid">
        <fgColor theme="3" tint="0.39994506668294322"/>
        <bgColor indexed="64"/>
      </patternFill>
    </fill>
    <fill>
      <patternFill patternType="solid">
        <fgColor theme="1"/>
        <bgColor indexed="64"/>
      </patternFill>
    </fill>
    <fill>
      <patternFill patternType="solid">
        <fgColor theme="9" tint="0.39994506668294322"/>
        <bgColor indexed="64"/>
      </patternFill>
    </fill>
    <fill>
      <patternFill patternType="solid">
        <fgColor rgb="FFFFCCCC"/>
        <bgColor indexed="64"/>
      </patternFill>
    </fill>
    <fill>
      <patternFill patternType="solid">
        <fgColor theme="4" tint="0.59999389629810485"/>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right style="thin">
        <color theme="4"/>
      </right>
      <top/>
      <bottom style="thin">
        <color auto="1"/>
      </bottom>
      <diagonal/>
    </border>
    <border>
      <left style="thin">
        <color theme="4"/>
      </left>
      <right/>
      <top style="thin">
        <color auto="1"/>
      </top>
      <bottom style="thin">
        <color auto="1"/>
      </bottom>
      <diagonal/>
    </border>
    <border>
      <left/>
      <right style="thin">
        <color theme="4"/>
      </right>
      <top style="thin">
        <color auto="1"/>
      </top>
      <bottom style="thin">
        <color auto="1"/>
      </bottom>
      <diagonal/>
    </border>
    <border>
      <left style="thin">
        <color theme="4"/>
      </left>
      <right style="thin">
        <color auto="1"/>
      </right>
      <top style="thin">
        <color auto="1"/>
      </top>
      <bottom style="thin">
        <color auto="1"/>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s>
  <cellStyleXfs count="1">
    <xf numFmtId="0" fontId="0" fillId="0" borderId="0"/>
  </cellStyleXfs>
  <cellXfs count="232">
    <xf numFmtId="0" fontId="0" fillId="0" borderId="0" xfId="0"/>
    <xf numFmtId="49" fontId="0" fillId="0" borderId="0" xfId="0" applyNumberFormat="1"/>
    <xf numFmtId="0" fontId="0" fillId="0" borderId="0" xfId="0" applyNumberFormat="1" applyAlignment="1">
      <alignment horizontal="left" vertical="top"/>
    </xf>
    <xf numFmtId="0" fontId="0" fillId="0" borderId="0" xfId="0" applyNumberFormat="1"/>
    <xf numFmtId="2" fontId="0" fillId="0" borderId="0" xfId="0" applyNumberFormat="1" applyAlignment="1">
      <alignment horizontal="left" vertical="top"/>
    </xf>
    <xf numFmtId="0" fontId="0" fillId="0" borderId="0" xfId="0" applyNumberFormat="1" applyAlignment="1">
      <alignment horizontal="right"/>
    </xf>
    <xf numFmtId="49" fontId="0" fillId="0" borderId="0" xfId="0" applyNumberFormat="1" applyFill="1" applyBorder="1" applyAlignment="1">
      <alignment horizontal="center" vertical="center"/>
    </xf>
    <xf numFmtId="0" fontId="0" fillId="3" borderId="0" xfId="0" applyFill="1" applyAlignment="1">
      <alignment horizontal="center" vertical="center"/>
    </xf>
    <xf numFmtId="0" fontId="0" fillId="4" borderId="0" xfId="0" applyFill="1"/>
    <xf numFmtId="0" fontId="0" fillId="0" borderId="0" xfId="0" applyAlignment="1"/>
    <xf numFmtId="0" fontId="1" fillId="5" borderId="0" xfId="0" applyFont="1" applyFill="1"/>
    <xf numFmtId="0" fontId="0" fillId="3" borderId="0" xfId="0" applyFill="1"/>
    <xf numFmtId="0" fontId="0" fillId="2" borderId="0" xfId="0" applyFill="1" applyAlignment="1">
      <alignment vertical="center"/>
    </xf>
    <xf numFmtId="0" fontId="0" fillId="0" borderId="0" xfId="0" applyAlignment="1">
      <alignment horizontal="center" vertical="center"/>
    </xf>
    <xf numFmtId="0" fontId="0" fillId="5" borderId="0" xfId="0" applyFill="1"/>
    <xf numFmtId="0" fontId="2" fillId="3" borderId="0" xfId="0" applyFont="1" applyFill="1" applyAlignment="1"/>
    <xf numFmtId="14" fontId="0" fillId="0" borderId="0" xfId="0" applyNumberFormat="1"/>
    <xf numFmtId="0" fontId="0" fillId="2" borderId="1" xfId="0" applyFill="1" applyBorder="1" applyAlignment="1">
      <alignment horizontal="center" vertical="center"/>
    </xf>
    <xf numFmtId="0" fontId="0" fillId="0" borderId="1" xfId="0"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0" borderId="1" xfId="0" applyBorder="1"/>
    <xf numFmtId="0" fontId="0" fillId="5" borderId="1" xfId="0" applyFill="1" applyBorder="1" applyAlignment="1">
      <alignment horizontal="center" vertical="center"/>
    </xf>
    <xf numFmtId="0" fontId="0" fillId="0" borderId="1" xfId="0" applyBorder="1" applyAlignment="1">
      <alignment horizontal="center"/>
    </xf>
    <xf numFmtId="0" fontId="0" fillId="2" borderId="5" xfId="0" applyFill="1" applyBorder="1"/>
    <xf numFmtId="0" fontId="0" fillId="7" borderId="4" xfId="0" applyNumberFormat="1" applyFill="1" applyBorder="1" applyAlignment="1">
      <alignment horizontal="center" vertical="center"/>
    </xf>
    <xf numFmtId="0" fontId="0" fillId="8" borderId="4" xfId="0" applyNumberFormat="1" applyFill="1" applyBorder="1" applyAlignment="1">
      <alignment horizontal="center" vertical="center"/>
    </xf>
    <xf numFmtId="11" fontId="3" fillId="9" borderId="9" xfId="0" applyNumberFormat="1" applyFont="1" applyFill="1" applyBorder="1" applyAlignment="1">
      <alignment vertical="center"/>
    </xf>
    <xf numFmtId="0" fontId="0" fillId="10" borderId="9" xfId="0" applyNumberFormat="1" applyFill="1" applyBorder="1" applyAlignment="1">
      <alignment horizontal="center" vertical="center"/>
    </xf>
    <xf numFmtId="11" fontId="3" fillId="11" borderId="9" xfId="0" applyNumberFormat="1" applyFont="1" applyFill="1" applyBorder="1" applyAlignment="1">
      <alignment vertical="center"/>
    </xf>
    <xf numFmtId="0" fontId="0" fillId="10" borderId="4" xfId="0" applyNumberFormat="1" applyFill="1" applyBorder="1" applyAlignment="1">
      <alignment horizontal="center" vertical="center"/>
    </xf>
    <xf numFmtId="0" fontId="0" fillId="12" borderId="10" xfId="0" applyNumberFormat="1" applyFill="1" applyBorder="1" applyAlignment="1">
      <alignment horizontal="center" vertical="center"/>
    </xf>
    <xf numFmtId="11" fontId="3" fillId="13" borderId="9" xfId="0" applyNumberFormat="1" applyFont="1" applyFill="1" applyBorder="1" applyAlignment="1">
      <alignment vertical="center"/>
    </xf>
    <xf numFmtId="0" fontId="0" fillId="14" borderId="4" xfId="0" applyFill="1" applyBorder="1" applyAlignment="1">
      <alignment horizontal="center" vertical="center"/>
    </xf>
    <xf numFmtId="11" fontId="4" fillId="14" borderId="9" xfId="0" applyNumberFormat="1" applyFont="1" applyFill="1" applyBorder="1" applyAlignment="1">
      <alignment vertical="center"/>
    </xf>
    <xf numFmtId="0" fontId="0" fillId="14" borderId="4" xfId="0" applyNumberFormat="1" applyFill="1" applyBorder="1" applyAlignment="1">
      <alignment horizontal="center" vertical="center"/>
    </xf>
    <xf numFmtId="11" fontId="0" fillId="0" borderId="0" xfId="0" applyNumberFormat="1"/>
    <xf numFmtId="0" fontId="0" fillId="15" borderId="0" xfId="0" applyFill="1"/>
    <xf numFmtId="0" fontId="0" fillId="7" borderId="1" xfId="0" applyNumberFormat="1" applyFill="1" applyBorder="1" applyAlignment="1">
      <alignment horizontal="center" vertical="center"/>
    </xf>
    <xf numFmtId="0" fontId="0" fillId="8" borderId="1" xfId="0" applyNumberFormat="1" applyFill="1" applyBorder="1" applyAlignment="1">
      <alignment horizontal="center" vertical="center"/>
    </xf>
    <xf numFmtId="0" fontId="0" fillId="10" borderId="1" xfId="0" applyNumberFormat="1" applyFill="1" applyBorder="1" applyAlignment="1">
      <alignment horizontal="center" vertical="center"/>
    </xf>
    <xf numFmtId="0" fontId="0" fillId="12" borderId="1" xfId="0" applyNumberFormat="1" applyFill="1" applyBorder="1" applyAlignment="1">
      <alignment horizontal="center" vertical="center"/>
    </xf>
    <xf numFmtId="0" fontId="0" fillId="14" borderId="1" xfId="0" applyNumberFormat="1" applyFill="1" applyBorder="1" applyAlignment="1">
      <alignment horizontal="center" vertical="center"/>
    </xf>
    <xf numFmtId="0" fontId="5" fillId="0" borderId="0" xfId="0" applyFont="1"/>
    <xf numFmtId="0" fontId="0" fillId="0" borderId="0" xfId="0" applyNumberFormat="1" applyAlignment="1">
      <alignment horizontal="right" vertical="top"/>
    </xf>
    <xf numFmtId="0" fontId="0" fillId="0" borderId="0" xfId="0" applyAlignment="1">
      <alignment horizontal="left"/>
    </xf>
    <xf numFmtId="0" fontId="0" fillId="5" borderId="3" xfId="0" applyFill="1" applyBorder="1" applyAlignment="1">
      <alignment horizontal="center" vertical="center"/>
    </xf>
    <xf numFmtId="0" fontId="0" fillId="0" borderId="1" xfId="0" applyFill="1" applyBorder="1" applyAlignment="1">
      <alignment horizontal="center" vertical="center"/>
    </xf>
    <xf numFmtId="0" fontId="0" fillId="0" borderId="0" xfId="0" applyBorder="1"/>
    <xf numFmtId="0" fontId="0" fillId="7" borderId="3" xfId="0" applyNumberFormat="1" applyFill="1" applyBorder="1" applyAlignment="1">
      <alignment horizontal="center" vertical="center"/>
    </xf>
    <xf numFmtId="0" fontId="0" fillId="6" borderId="1" xfId="0" applyFill="1" applyBorder="1"/>
    <xf numFmtId="0" fontId="0" fillId="6" borderId="1" xfId="0" applyNumberFormat="1" applyFill="1" applyBorder="1"/>
    <xf numFmtId="0" fontId="0" fillId="17" borderId="1" xfId="0" applyFill="1" applyBorder="1"/>
    <xf numFmtId="0" fontId="0" fillId="8" borderId="3" xfId="0" applyNumberFormat="1" applyFill="1" applyBorder="1" applyAlignment="1">
      <alignment horizontal="center" vertical="center"/>
    </xf>
    <xf numFmtId="0" fontId="0" fillId="18" borderId="1" xfId="0" applyFill="1" applyBorder="1"/>
    <xf numFmtId="0" fontId="0" fillId="19" borderId="1" xfId="0" applyFill="1" applyBorder="1"/>
    <xf numFmtId="0" fontId="0" fillId="10" borderId="3" xfId="0" applyNumberFormat="1" applyFill="1" applyBorder="1" applyAlignment="1">
      <alignment horizontal="center" vertical="center"/>
    </xf>
    <xf numFmtId="0" fontId="0" fillId="2" borderId="11" xfId="0" applyFill="1" applyBorder="1"/>
    <xf numFmtId="0" fontId="0" fillId="2" borderId="10" xfId="0" applyFill="1" applyBorder="1"/>
    <xf numFmtId="0" fontId="0" fillId="0" borderId="12" xfId="0" applyBorder="1"/>
    <xf numFmtId="0" fontId="0" fillId="14" borderId="3" xfId="0" applyNumberFormat="1" applyFill="1" applyBorder="1" applyAlignment="1">
      <alignment horizontal="center" vertical="center"/>
    </xf>
    <xf numFmtId="0" fontId="0" fillId="0" borderId="0" xfId="0" applyBorder="1" applyAlignment="1">
      <alignment horizontal="center"/>
    </xf>
    <xf numFmtId="0" fontId="0" fillId="0" borderId="14" xfId="0" applyBorder="1"/>
    <xf numFmtId="0" fontId="0" fillId="0" borderId="13" xfId="0" applyBorder="1"/>
    <xf numFmtId="0" fontId="0" fillId="6" borderId="0" xfId="0" applyFill="1" applyBorder="1"/>
    <xf numFmtId="0" fontId="0" fillId="2" borderId="13" xfId="0" applyFill="1" applyBorder="1"/>
    <xf numFmtId="0" fontId="0" fillId="2" borderId="0" xfId="0" applyFill="1" applyBorder="1"/>
    <xf numFmtId="0" fontId="0" fillId="17" borderId="0" xfId="0" applyFill="1" applyBorder="1"/>
    <xf numFmtId="3" fontId="0" fillId="6" borderId="1" xfId="0" applyNumberFormat="1" applyFill="1" applyBorder="1" applyAlignment="1">
      <alignment horizontal="center" vertical="center"/>
    </xf>
    <xf numFmtId="0" fontId="0" fillId="2" borderId="16" xfId="0" applyFill="1" applyBorder="1"/>
    <xf numFmtId="0" fontId="0" fillId="2" borderId="17" xfId="0" applyFill="1" applyBorder="1"/>
    <xf numFmtId="0" fontId="0" fillId="0" borderId="18" xfId="0" applyBorder="1"/>
    <xf numFmtId="0" fontId="5" fillId="0" borderId="0" xfId="0" applyFont="1" applyFill="1"/>
    <xf numFmtId="0" fontId="0" fillId="0" borderId="20" xfId="0" applyBorder="1"/>
    <xf numFmtId="0" fontId="5" fillId="0" borderId="0" xfId="0" applyFont="1" applyFill="1" applyAlignment="1">
      <alignment vertical="top"/>
    </xf>
    <xf numFmtId="0" fontId="0" fillId="0" borderId="19" xfId="0" applyBorder="1"/>
    <xf numFmtId="3" fontId="0" fillId="6" borderId="1" xfId="0" applyNumberFormat="1" applyFill="1" applyBorder="1"/>
    <xf numFmtId="0" fontId="0" fillId="2" borderId="19" xfId="0" applyFill="1" applyBorder="1"/>
    <xf numFmtId="0" fontId="0" fillId="6" borderId="2" xfId="0" applyFill="1" applyBorder="1"/>
    <xf numFmtId="0" fontId="0" fillId="7" borderId="1" xfId="0" applyFill="1" applyBorder="1"/>
    <xf numFmtId="0" fontId="0" fillId="20" borderId="1" xfId="0" applyFill="1" applyBorder="1"/>
    <xf numFmtId="0" fontId="0" fillId="0" borderId="1" xfId="0" applyNumberFormat="1" applyFill="1" applyBorder="1" applyAlignment="1">
      <alignment horizontal="center" vertical="center"/>
    </xf>
    <xf numFmtId="0" fontId="0" fillId="0" borderId="0" xfId="0" applyFill="1" applyBorder="1"/>
    <xf numFmtId="0" fontId="0" fillId="0" borderId="0" xfId="0" applyNumberFormat="1" applyAlignment="1">
      <alignment horizontal="center" vertical="center"/>
    </xf>
    <xf numFmtId="0" fontId="0" fillId="0" borderId="0" xfId="0" applyNumberFormat="1" applyFill="1" applyBorder="1" applyAlignment="1">
      <alignment horizontal="center" vertical="center"/>
    </xf>
    <xf numFmtId="0" fontId="0" fillId="12" borderId="3" xfId="0" applyNumberFormat="1" applyFill="1" applyBorder="1" applyAlignment="1">
      <alignment horizontal="center" vertical="center"/>
    </xf>
    <xf numFmtId="0" fontId="0" fillId="2" borderId="3" xfId="0" applyFill="1" applyBorder="1" applyAlignment="1">
      <alignment horizontal="center" vertical="center"/>
    </xf>
    <xf numFmtId="0" fontId="5" fillId="0" borderId="1" xfId="0" applyFont="1" applyBorder="1"/>
    <xf numFmtId="0" fontId="0" fillId="0" borderId="3" xfId="0" applyFill="1" applyBorder="1"/>
    <xf numFmtId="0" fontId="0" fillId="0" borderId="1" xfId="0" applyFill="1" applyBorder="1"/>
    <xf numFmtId="0" fontId="0" fillId="21" borderId="0" xfId="0" applyFill="1"/>
    <xf numFmtId="0" fontId="0" fillId="22" borderId="0" xfId="0" applyFill="1"/>
    <xf numFmtId="0" fontId="0" fillId="8" borderId="0" xfId="0" applyFill="1"/>
    <xf numFmtId="0" fontId="0" fillId="0" borderId="0" xfId="0" applyAlignment="1">
      <alignment horizontal="center"/>
    </xf>
    <xf numFmtId="0" fontId="1" fillId="3" borderId="0" xfId="0" applyFont="1" applyFill="1" applyAlignment="1">
      <alignment vertical="center"/>
    </xf>
    <xf numFmtId="0" fontId="0" fillId="0" borderId="0" xfId="0" applyFill="1"/>
    <xf numFmtId="0" fontId="0" fillId="0" borderId="14" xfId="0" applyFill="1" applyBorder="1"/>
    <xf numFmtId="0" fontId="0" fillId="6" borderId="14" xfId="0" applyFill="1" applyBorder="1"/>
    <xf numFmtId="0" fontId="0" fillId="0" borderId="8" xfId="0" applyBorder="1"/>
    <xf numFmtId="0" fontId="0" fillId="0" borderId="9" xfId="0" applyBorder="1"/>
    <xf numFmtId="0" fontId="0" fillId="0" borderId="15" xfId="0" applyBorder="1"/>
    <xf numFmtId="0" fontId="0" fillId="2" borderId="0" xfId="0" applyFill="1"/>
    <xf numFmtId="0" fontId="0" fillId="0" borderId="0" xfId="0" applyFill="1" applyAlignment="1"/>
    <xf numFmtId="0" fontId="0" fillId="2" borderId="0" xfId="0" applyFill="1" applyBorder="1" applyAlignment="1">
      <alignment horizontal="center"/>
    </xf>
    <xf numFmtId="0" fontId="0" fillId="0" borderId="11" xfId="0" applyBorder="1"/>
    <xf numFmtId="0" fontId="0" fillId="0" borderId="10" xfId="0" applyBorder="1"/>
    <xf numFmtId="0" fontId="9" fillId="23" borderId="13" xfId="0" applyFont="1" applyFill="1" applyBorder="1"/>
    <xf numFmtId="0" fontId="0" fillId="5" borderId="1" xfId="0" applyFill="1" applyBorder="1"/>
    <xf numFmtId="0" fontId="0" fillId="0" borderId="13" xfId="0" applyBorder="1" applyAlignment="1">
      <alignment horizontal="right"/>
    </xf>
    <xf numFmtId="0" fontId="0" fillId="0" borderId="0" xfId="0" applyFill="1" applyBorder="1" applyAlignment="1">
      <alignment horizontal="right" vertical="center"/>
    </xf>
    <xf numFmtId="0" fontId="0" fillId="0" borderId="0" xfId="0" applyBorder="1" applyAlignment="1">
      <alignment horizontal="right"/>
    </xf>
    <xf numFmtId="0" fontId="0" fillId="18" borderId="0" xfId="0" applyFill="1" applyBorder="1"/>
    <xf numFmtId="0" fontId="0" fillId="0" borderId="0" xfId="0" applyBorder="1" applyAlignment="1"/>
    <xf numFmtId="0" fontId="0" fillId="0" borderId="24" xfId="0" applyBorder="1" applyAlignment="1">
      <alignment horizontal="center" vertical="center"/>
    </xf>
    <xf numFmtId="0" fontId="0" fillId="0" borderId="20" xfId="0" applyFill="1" applyBorder="1"/>
    <xf numFmtId="0" fontId="0" fillId="6" borderId="20" xfId="0" applyFill="1" applyBorder="1"/>
    <xf numFmtId="0" fontId="0" fillId="0" borderId="25" xfId="0" applyBorder="1"/>
    <xf numFmtId="0" fontId="0" fillId="0" borderId="26" xfId="0" applyBorder="1"/>
    <xf numFmtId="0" fontId="0" fillId="0" borderId="27" xfId="0" applyBorder="1"/>
    <xf numFmtId="0" fontId="0" fillId="2" borderId="1" xfId="0" applyNumberFormat="1" applyFill="1" applyBorder="1" applyAlignment="1">
      <alignment horizontal="center" vertical="center"/>
    </xf>
    <xf numFmtId="0" fontId="9" fillId="23" borderId="0" xfId="0" applyFont="1" applyFill="1" applyBorder="1"/>
    <xf numFmtId="0" fontId="0" fillId="5" borderId="0" xfId="0" applyFill="1" applyBorder="1"/>
    <xf numFmtId="0" fontId="0" fillId="5" borderId="0" xfId="0" applyFill="1" applyBorder="1" applyAlignment="1">
      <alignment horizontal="center"/>
    </xf>
    <xf numFmtId="0" fontId="9" fillId="23" borderId="11" xfId="0" applyFont="1" applyFill="1" applyBorder="1"/>
    <xf numFmtId="0" fontId="0" fillId="18" borderId="14" xfId="0" applyFill="1" applyBorder="1"/>
    <xf numFmtId="0" fontId="0" fillId="18" borderId="9" xfId="0" applyFill="1" applyBorder="1"/>
    <xf numFmtId="0" fontId="0" fillId="18" borderId="15" xfId="0" applyFill="1" applyBorder="1"/>
    <xf numFmtId="0" fontId="0" fillId="2" borderId="0" xfId="0" applyFill="1" applyBorder="1" applyAlignment="1">
      <alignment horizontal="center" vertical="center"/>
    </xf>
    <xf numFmtId="0" fontId="1" fillId="0" borderId="0" xfId="0" applyFont="1"/>
    <xf numFmtId="0" fontId="0" fillId="21" borderId="1" xfId="0" applyFill="1" applyBorder="1"/>
    <xf numFmtId="0" fontId="0" fillId="21" borderId="1" xfId="0" applyNumberFormat="1" applyFill="1" applyBorder="1"/>
    <xf numFmtId="0" fontId="0" fillId="21" borderId="1" xfId="0" applyFill="1" applyBorder="1" applyAlignment="1">
      <alignment horizontal="center" vertical="center"/>
    </xf>
    <xf numFmtId="0" fontId="0" fillId="7" borderId="6" xfId="0" applyFill="1" applyBorder="1"/>
    <xf numFmtId="0" fontId="0" fillId="2" borderId="1" xfId="0" applyFill="1" applyBorder="1"/>
    <xf numFmtId="0" fontId="0" fillId="2" borderId="1" xfId="0" applyNumberFormat="1" applyFill="1" applyBorder="1"/>
    <xf numFmtId="0" fontId="0" fillId="6" borderId="1" xfId="0" applyFill="1" applyBorder="1" applyAlignment="1">
      <alignment horizontal="center" vertical="center"/>
    </xf>
    <xf numFmtId="0" fontId="0" fillId="24" borderId="0" xfId="0" applyFill="1" applyBorder="1"/>
    <xf numFmtId="0" fontId="0" fillId="25" borderId="0" xfId="0" applyFill="1"/>
    <xf numFmtId="0" fontId="0" fillId="6" borderId="0" xfId="0" applyFill="1"/>
    <xf numFmtId="0" fontId="0" fillId="7" borderId="1" xfId="0" applyFill="1" applyBorder="1" applyAlignment="1">
      <alignment horizontal="center" vertical="center"/>
    </xf>
    <xf numFmtId="0" fontId="9" fillId="26" borderId="13" xfId="0" applyFont="1" applyFill="1" applyBorder="1"/>
    <xf numFmtId="0" fontId="0" fillId="22" borderId="1" xfId="0" applyFill="1" applyBorder="1"/>
    <xf numFmtId="0" fontId="0" fillId="22" borderId="1" xfId="0" applyNumberFormat="1" applyFill="1" applyBorder="1"/>
    <xf numFmtId="0" fontId="0" fillId="0" borderId="0" xfId="0" applyNumberFormat="1" applyFill="1" applyBorder="1"/>
    <xf numFmtId="0" fontId="0" fillId="0" borderId="0" xfId="0" applyAlignment="1">
      <alignment horizontal="left" vertical="center"/>
    </xf>
    <xf numFmtId="0" fontId="0" fillId="0" borderId="0" xfId="0" applyAlignment="1">
      <alignment horizontal="left" vertical="center" wrapText="1"/>
    </xf>
    <xf numFmtId="11" fontId="0" fillId="2" borderId="1" xfId="0" applyNumberFormat="1" applyFill="1" applyBorder="1"/>
    <xf numFmtId="0" fontId="0" fillId="0" borderId="0" xfId="0" applyAlignment="1">
      <alignment horizontal="left" vertical="top" wrapText="1"/>
    </xf>
    <xf numFmtId="20" fontId="0" fillId="0" borderId="0" xfId="0" applyNumberFormat="1" applyFill="1" applyBorder="1"/>
    <xf numFmtId="0" fontId="0" fillId="12" borderId="4" xfId="0" applyNumberFormat="1" applyFill="1" applyBorder="1" applyAlignment="1">
      <alignment horizontal="center" vertical="center"/>
    </xf>
    <xf numFmtId="0" fontId="0" fillId="0" borderId="13" xfId="0" applyFill="1" applyBorder="1"/>
    <xf numFmtId="0" fontId="0" fillId="0" borderId="0" xfId="0" applyNumberFormat="1" applyBorder="1"/>
    <xf numFmtId="0" fontId="0" fillId="28" borderId="0" xfId="0" applyFill="1" applyAlignment="1">
      <alignment horizontal="center" vertical="center"/>
    </xf>
    <xf numFmtId="0" fontId="0" fillId="12" borderId="13" xfId="0" applyFill="1" applyBorder="1"/>
    <xf numFmtId="0" fontId="0" fillId="12" borderId="0" xfId="0" applyFill="1" applyBorder="1"/>
    <xf numFmtId="0" fontId="0" fillId="12" borderId="0" xfId="0" applyFill="1"/>
    <xf numFmtId="0" fontId="0" fillId="12" borderId="14" xfId="0" applyFill="1" applyBorder="1"/>
    <xf numFmtId="0" fontId="5" fillId="0" borderId="0" xfId="0" applyFont="1" applyFill="1" applyBorder="1"/>
    <xf numFmtId="0" fontId="5" fillId="0" borderId="0" xfId="0" applyFont="1" applyFill="1" applyBorder="1" applyAlignment="1">
      <alignment vertical="top"/>
    </xf>
    <xf numFmtId="0" fontId="5" fillId="22" borderId="0" xfId="0" applyFont="1" applyFill="1" applyBorder="1"/>
    <xf numFmtId="0" fontId="5" fillId="22" borderId="14" xfId="0" applyFont="1" applyFill="1" applyBorder="1"/>
    <xf numFmtId="0" fontId="0" fillId="10" borderId="2" xfId="0" applyNumberFormat="1" applyFill="1" applyBorder="1" applyAlignment="1">
      <alignment horizontal="center" vertical="center"/>
    </xf>
    <xf numFmtId="0" fontId="0" fillId="0" borderId="0" xfId="0" applyFill="1" applyBorder="1" applyAlignment="1">
      <alignment horizontal="center" vertical="center"/>
    </xf>
    <xf numFmtId="11" fontId="4" fillId="0" borderId="0" xfId="0" applyNumberFormat="1" applyFont="1" applyFill="1" applyBorder="1" applyAlignment="1">
      <alignment vertical="center"/>
    </xf>
    <xf numFmtId="0" fontId="10" fillId="0" borderId="0" xfId="0" applyFont="1"/>
    <xf numFmtId="0" fontId="0" fillId="29" borderId="0" xfId="0" applyFill="1" applyBorder="1"/>
    <xf numFmtId="0" fontId="0" fillId="29" borderId="0" xfId="0" applyNumberFormat="1" applyFill="1" applyBorder="1"/>
    <xf numFmtId="0" fontId="0" fillId="6" borderId="2" xfId="0" applyNumberFormat="1" applyFill="1" applyBorder="1"/>
    <xf numFmtId="0" fontId="0" fillId="6" borderId="2" xfId="0" applyFill="1" applyBorder="1" applyAlignment="1">
      <alignment horizontal="center" vertical="center"/>
    </xf>
    <xf numFmtId="0" fontId="0" fillId="9" borderId="13" xfId="0" applyFill="1" applyBorder="1"/>
    <xf numFmtId="0" fontId="0" fillId="9" borderId="14" xfId="0" applyFill="1" applyBorder="1"/>
    <xf numFmtId="0" fontId="0" fillId="9" borderId="8" xfId="0" applyFill="1" applyBorder="1"/>
    <xf numFmtId="0" fontId="0" fillId="9" borderId="15" xfId="0" applyFill="1" applyBorder="1"/>
    <xf numFmtId="0" fontId="0" fillId="9" borderId="13" xfId="0" applyNumberFormat="1" applyFill="1" applyBorder="1"/>
    <xf numFmtId="0" fontId="0" fillId="9" borderId="4" xfId="0" applyNumberFormat="1" applyFill="1" applyBorder="1" applyAlignment="1">
      <alignment horizontal="center" vertical="center"/>
    </xf>
    <xf numFmtId="0" fontId="0" fillId="9" borderId="1" xfId="0" applyNumberFormat="1" applyFill="1" applyBorder="1" applyAlignment="1">
      <alignment horizontal="center" vertical="center"/>
    </xf>
    <xf numFmtId="0" fontId="0" fillId="11" borderId="4" xfId="0" applyNumberFormat="1" applyFill="1" applyBorder="1" applyAlignment="1">
      <alignment horizontal="center" vertical="center"/>
    </xf>
    <xf numFmtId="0" fontId="0" fillId="11" borderId="1" xfId="0" applyNumberFormat="1" applyFill="1" applyBorder="1" applyAlignment="1">
      <alignment horizontal="center" vertical="center"/>
    </xf>
    <xf numFmtId="0" fontId="0" fillId="13" borderId="10" xfId="0" applyNumberFormat="1" applyFill="1" applyBorder="1" applyAlignment="1">
      <alignment horizontal="center" vertical="center"/>
    </xf>
    <xf numFmtId="0" fontId="0" fillId="13" borderId="1" xfId="0" applyNumberFormat="1" applyFill="1" applyBorder="1" applyAlignment="1">
      <alignment horizontal="center" vertical="center"/>
    </xf>
    <xf numFmtId="0" fontId="0" fillId="3" borderId="0" xfId="0" applyFill="1" applyAlignment="1">
      <alignment horizontal="center"/>
    </xf>
    <xf numFmtId="0" fontId="0" fillId="2" borderId="0" xfId="0" applyFill="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5" borderId="3" xfId="0" applyFill="1" applyBorder="1" applyAlignment="1">
      <alignment horizontal="center" vertical="center"/>
    </xf>
    <xf numFmtId="0" fontId="0" fillId="3" borderId="8" xfId="0" applyFill="1" applyBorder="1" applyAlignment="1">
      <alignment horizontal="center"/>
    </xf>
    <xf numFmtId="0" fontId="0" fillId="3" borderId="9" xfId="0" applyFill="1" applyBorder="1" applyAlignment="1">
      <alignment horizontal="center"/>
    </xf>
    <xf numFmtId="0" fontId="0" fillId="16" borderId="9" xfId="0" applyFill="1" applyBorder="1" applyAlignment="1">
      <alignment horizontal="center"/>
    </xf>
    <xf numFmtId="0" fontId="0" fillId="6" borderId="6" xfId="0" applyFont="1" applyFill="1" applyBorder="1" applyAlignment="1">
      <alignment horizontal="center" vertical="center"/>
    </xf>
    <xf numFmtId="0" fontId="0" fillId="6" borderId="7" xfId="0" applyFont="1" applyFill="1" applyBorder="1" applyAlignment="1">
      <alignment horizontal="center" vertical="center"/>
    </xf>
    <xf numFmtId="0" fontId="0" fillId="6" borderId="7" xfId="0" applyFill="1" applyBorder="1" applyAlignment="1">
      <alignment horizontal="center" vertical="center"/>
    </xf>
    <xf numFmtId="0" fontId="0" fillId="6" borderId="5" xfId="0" applyFill="1" applyBorder="1" applyAlignment="1">
      <alignment horizontal="center" vertical="center"/>
    </xf>
    <xf numFmtId="0" fontId="0" fillId="0" borderId="13" xfId="0" applyBorder="1" applyAlignment="1">
      <alignment horizontal="center"/>
    </xf>
    <xf numFmtId="0" fontId="0" fillId="0" borderId="0" xfId="0" applyBorder="1" applyAlignment="1">
      <alignment horizontal="center"/>
    </xf>
    <xf numFmtId="0" fontId="0" fillId="0" borderId="19"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0" fillId="0" borderId="21" xfId="0" applyBorder="1" applyAlignment="1">
      <alignment horizontal="center"/>
    </xf>
    <xf numFmtId="0" fontId="0" fillId="5" borderId="2" xfId="0" applyFill="1" applyBorder="1" applyAlignment="1">
      <alignment horizontal="center"/>
    </xf>
    <xf numFmtId="0" fontId="0" fillId="5" borderId="4" xfId="0" applyFill="1" applyBorder="1" applyAlignment="1">
      <alignment horizontal="center"/>
    </xf>
    <xf numFmtId="0" fontId="0" fillId="5" borderId="3" xfId="0" applyFill="1" applyBorder="1" applyAlignment="1">
      <alignment horizontal="center"/>
    </xf>
    <xf numFmtId="0" fontId="0" fillId="5" borderId="22" xfId="0" applyFill="1" applyBorder="1" applyAlignment="1">
      <alignment horizontal="center"/>
    </xf>
    <xf numFmtId="0" fontId="0" fillId="5" borderId="23" xfId="0" applyFill="1" applyBorder="1" applyAlignment="1">
      <alignment horizontal="center"/>
    </xf>
    <xf numFmtId="0" fontId="0" fillId="0" borderId="14" xfId="0" applyBorder="1" applyAlignment="1">
      <alignment horizontal="center"/>
    </xf>
    <xf numFmtId="0" fontId="0" fillId="2" borderId="13" xfId="0" applyFill="1" applyBorder="1" applyAlignment="1">
      <alignment horizontal="left"/>
    </xf>
    <xf numFmtId="0" fontId="0" fillId="2" borderId="0" xfId="0" applyFill="1" applyBorder="1" applyAlignment="1">
      <alignment horizontal="left"/>
    </xf>
    <xf numFmtId="0" fontId="0" fillId="2" borderId="19" xfId="0" applyFill="1" applyBorder="1" applyAlignment="1">
      <alignment horizontal="left"/>
    </xf>
    <xf numFmtId="0" fontId="0" fillId="0" borderId="20" xfId="0" applyBorder="1" applyAlignment="1">
      <alignment horizontal="center"/>
    </xf>
    <xf numFmtId="0" fontId="0" fillId="2" borderId="13" xfId="0" applyFill="1" applyBorder="1" applyAlignment="1">
      <alignment horizontal="center"/>
    </xf>
    <xf numFmtId="0" fontId="0" fillId="2" borderId="0" xfId="0" applyFill="1"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2" borderId="10"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0" fillId="0" borderId="0" xfId="0" applyBorder="1" applyAlignment="1">
      <alignment horizontal="left"/>
    </xf>
    <xf numFmtId="0" fontId="0" fillId="2" borderId="0" xfId="0" applyFill="1" applyBorder="1" applyAlignment="1">
      <alignment horizontal="center" vertical="center"/>
    </xf>
    <xf numFmtId="0" fontId="0" fillId="0" borderId="14" xfId="0" applyBorder="1" applyAlignment="1">
      <alignment horizontal="left"/>
    </xf>
    <xf numFmtId="0" fontId="0" fillId="16" borderId="13" xfId="0" applyFill="1" applyBorder="1" applyAlignment="1">
      <alignment horizontal="center"/>
    </xf>
    <xf numFmtId="0" fontId="0" fillId="16" borderId="0" xfId="0" applyFill="1" applyBorder="1" applyAlignment="1">
      <alignment horizontal="center"/>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0" fillId="4" borderId="7"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8" fillId="6" borderId="0" xfId="0" applyFont="1" applyFill="1" applyAlignment="1">
      <alignment horizontal="center" vertical="center"/>
    </xf>
    <xf numFmtId="0" fontId="6" fillId="6" borderId="0" xfId="0" applyFont="1"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27"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19</xdr:col>
      <xdr:colOff>190500</xdr:colOff>
      <xdr:row>31</xdr:row>
      <xdr:rowOff>171450</xdr:rowOff>
    </xdr:from>
    <xdr:to>
      <xdr:col>20</xdr:col>
      <xdr:colOff>681318</xdr:colOff>
      <xdr:row>33</xdr:row>
      <xdr:rowOff>99235</xdr:rowOff>
    </xdr:to>
    <xdr:pic>
      <xdr:nvPicPr>
        <xdr:cNvPr id="2" name="Picture 1"/>
        <xdr:cNvPicPr>
          <a:picLocks noChangeAspect="1"/>
        </xdr:cNvPicPr>
      </xdr:nvPicPr>
      <xdr:blipFill>
        <a:blip xmlns:r="http://schemas.openxmlformats.org/officeDocument/2006/relationships" r:embed="rId1"/>
        <a:stretch>
          <a:fillRect/>
        </a:stretch>
      </xdr:blipFill>
      <xdr:spPr>
        <a:xfrm>
          <a:off x="15928340" y="6076950"/>
          <a:ext cx="1423670" cy="308610"/>
        </a:xfrm>
        <a:prstGeom prst="rect">
          <a:avLst/>
        </a:prstGeom>
      </xdr:spPr>
    </xdr:pic>
    <xdr:clientData/>
  </xdr:twoCellAnchor>
  <xdr:twoCellAnchor editAs="oneCell">
    <xdr:from>
      <xdr:col>22</xdr:col>
      <xdr:colOff>236746</xdr:colOff>
      <xdr:row>23</xdr:row>
      <xdr:rowOff>104775</xdr:rowOff>
    </xdr:from>
    <xdr:to>
      <xdr:col>24</xdr:col>
      <xdr:colOff>118536</xdr:colOff>
      <xdr:row>24</xdr:row>
      <xdr:rowOff>180975</xdr:rowOff>
    </xdr:to>
    <xdr:pic>
      <xdr:nvPicPr>
        <xdr:cNvPr id="3" name="Picture 2"/>
        <xdr:cNvPicPr>
          <a:picLocks noChangeAspect="1"/>
        </xdr:cNvPicPr>
      </xdr:nvPicPr>
      <xdr:blipFill>
        <a:blip xmlns:r="http://schemas.openxmlformats.org/officeDocument/2006/relationships" r:embed="rId2"/>
        <a:stretch>
          <a:fillRect/>
        </a:stretch>
      </xdr:blipFill>
      <xdr:spPr>
        <a:xfrm>
          <a:off x="18829546" y="4486275"/>
          <a:ext cx="1507390" cy="266700"/>
        </a:xfrm>
        <a:prstGeom prst="rect">
          <a:avLst/>
        </a:prstGeom>
      </xdr:spPr>
    </xdr:pic>
    <xdr:clientData/>
  </xdr:twoCellAnchor>
  <xdr:twoCellAnchor editAs="oneCell">
    <xdr:from>
      <xdr:col>19</xdr:col>
      <xdr:colOff>133351</xdr:colOff>
      <xdr:row>30</xdr:row>
      <xdr:rowOff>38101</xdr:rowOff>
    </xdr:from>
    <xdr:to>
      <xdr:col>21</xdr:col>
      <xdr:colOff>371475</xdr:colOff>
      <xdr:row>31</xdr:row>
      <xdr:rowOff>68343</xdr:rowOff>
    </xdr:to>
    <xdr:pic>
      <xdr:nvPicPr>
        <xdr:cNvPr id="4" name="Picture 3"/>
        <xdr:cNvPicPr>
          <a:picLocks noChangeAspect="1"/>
        </xdr:cNvPicPr>
      </xdr:nvPicPr>
      <xdr:blipFill>
        <a:blip xmlns:r="http://schemas.openxmlformats.org/officeDocument/2006/relationships" r:embed="rId3"/>
        <a:stretch>
          <a:fillRect/>
        </a:stretch>
      </xdr:blipFill>
      <xdr:spPr>
        <a:xfrm>
          <a:off x="15871190" y="5753100"/>
          <a:ext cx="1962150" cy="220345"/>
        </a:xfrm>
        <a:prstGeom prst="rect">
          <a:avLst/>
        </a:prstGeom>
      </xdr:spPr>
    </xdr:pic>
    <xdr:clientData/>
  </xdr:twoCellAnchor>
  <xdr:twoCellAnchor editAs="oneCell">
    <xdr:from>
      <xdr:col>18</xdr:col>
      <xdr:colOff>238125</xdr:colOff>
      <xdr:row>33</xdr:row>
      <xdr:rowOff>161925</xdr:rowOff>
    </xdr:from>
    <xdr:to>
      <xdr:col>18</xdr:col>
      <xdr:colOff>476220</xdr:colOff>
      <xdr:row>35</xdr:row>
      <xdr:rowOff>9496</xdr:rowOff>
    </xdr:to>
    <xdr:pic>
      <xdr:nvPicPr>
        <xdr:cNvPr id="5" name="Picture 4"/>
        <xdr:cNvPicPr>
          <a:picLocks noChangeAspect="1"/>
        </xdr:cNvPicPr>
      </xdr:nvPicPr>
      <xdr:blipFill>
        <a:blip xmlns:r="http://schemas.openxmlformats.org/officeDocument/2006/relationships" r:embed="rId4"/>
        <a:stretch>
          <a:fillRect/>
        </a:stretch>
      </xdr:blipFill>
      <xdr:spPr>
        <a:xfrm>
          <a:off x="14899640" y="6448425"/>
          <a:ext cx="237490" cy="227965"/>
        </a:xfrm>
        <a:prstGeom prst="rect">
          <a:avLst/>
        </a:prstGeom>
      </xdr:spPr>
    </xdr:pic>
    <xdr:clientData/>
  </xdr:twoCellAnchor>
  <xdr:twoCellAnchor editAs="oneCell">
    <xdr:from>
      <xdr:col>19</xdr:col>
      <xdr:colOff>380999</xdr:colOff>
      <xdr:row>39</xdr:row>
      <xdr:rowOff>128286</xdr:rowOff>
    </xdr:from>
    <xdr:to>
      <xdr:col>20</xdr:col>
      <xdr:colOff>447674</xdr:colOff>
      <xdr:row>41</xdr:row>
      <xdr:rowOff>152400</xdr:rowOff>
    </xdr:to>
    <xdr:pic>
      <xdr:nvPicPr>
        <xdr:cNvPr id="6" name="Picture 5"/>
        <xdr:cNvPicPr>
          <a:picLocks noChangeAspect="1"/>
        </xdr:cNvPicPr>
      </xdr:nvPicPr>
      <xdr:blipFill>
        <a:blip xmlns:r="http://schemas.openxmlformats.org/officeDocument/2006/relationships" r:embed="rId5"/>
        <a:stretch>
          <a:fillRect/>
        </a:stretch>
      </xdr:blipFill>
      <xdr:spPr>
        <a:xfrm>
          <a:off x="16118205" y="7557770"/>
          <a:ext cx="1000125" cy="405130"/>
        </a:xfrm>
        <a:prstGeom prst="rect">
          <a:avLst/>
        </a:prstGeom>
      </xdr:spPr>
    </xdr:pic>
    <xdr:clientData/>
  </xdr:twoCellAnchor>
  <xdr:twoCellAnchor editAs="oneCell">
    <xdr:from>
      <xdr:col>18</xdr:col>
      <xdr:colOff>85725</xdr:colOff>
      <xdr:row>38</xdr:row>
      <xdr:rowOff>85725</xdr:rowOff>
    </xdr:from>
    <xdr:to>
      <xdr:col>20</xdr:col>
      <xdr:colOff>443752</xdr:colOff>
      <xdr:row>39</xdr:row>
      <xdr:rowOff>130924</xdr:rowOff>
    </xdr:to>
    <xdr:pic>
      <xdr:nvPicPr>
        <xdr:cNvPr id="8" name="Picture 7"/>
        <xdr:cNvPicPr>
          <a:picLocks noChangeAspect="1"/>
        </xdr:cNvPicPr>
      </xdr:nvPicPr>
      <xdr:blipFill>
        <a:blip xmlns:r="http://schemas.openxmlformats.org/officeDocument/2006/relationships" r:embed="rId6"/>
        <a:stretch>
          <a:fillRect/>
        </a:stretch>
      </xdr:blipFill>
      <xdr:spPr>
        <a:xfrm>
          <a:off x="14747240" y="7324725"/>
          <a:ext cx="2367280" cy="235585"/>
        </a:xfrm>
        <a:prstGeom prst="rect">
          <a:avLst/>
        </a:prstGeom>
      </xdr:spPr>
    </xdr:pic>
    <xdr:clientData/>
  </xdr:twoCellAnchor>
  <xdr:twoCellAnchor editAs="oneCell">
    <xdr:from>
      <xdr:col>18</xdr:col>
      <xdr:colOff>352425</xdr:colOff>
      <xdr:row>42</xdr:row>
      <xdr:rowOff>9525</xdr:rowOff>
    </xdr:from>
    <xdr:to>
      <xdr:col>18</xdr:col>
      <xdr:colOff>523854</xdr:colOff>
      <xdr:row>43</xdr:row>
      <xdr:rowOff>9501</xdr:rowOff>
    </xdr:to>
    <xdr:pic>
      <xdr:nvPicPr>
        <xdr:cNvPr id="9" name="Picture 8"/>
        <xdr:cNvPicPr>
          <a:picLocks noChangeAspect="1"/>
        </xdr:cNvPicPr>
      </xdr:nvPicPr>
      <xdr:blipFill>
        <a:blip xmlns:r="http://schemas.openxmlformats.org/officeDocument/2006/relationships" r:embed="rId7"/>
        <a:stretch>
          <a:fillRect/>
        </a:stretch>
      </xdr:blipFill>
      <xdr:spPr>
        <a:xfrm>
          <a:off x="15013940" y="8010525"/>
          <a:ext cx="170815" cy="189865"/>
        </a:xfrm>
        <a:prstGeom prst="rect">
          <a:avLst/>
        </a:prstGeom>
      </xdr:spPr>
    </xdr:pic>
    <xdr:clientData/>
  </xdr:twoCellAnchor>
  <xdr:twoCellAnchor editAs="oneCell">
    <xdr:from>
      <xdr:col>18</xdr:col>
      <xdr:colOff>104775</xdr:colOff>
      <xdr:row>46</xdr:row>
      <xdr:rowOff>57151</xdr:rowOff>
    </xdr:from>
    <xdr:to>
      <xdr:col>20</xdr:col>
      <xdr:colOff>310402</xdr:colOff>
      <xdr:row>47</xdr:row>
      <xdr:rowOff>117646</xdr:rowOff>
    </xdr:to>
    <xdr:pic>
      <xdr:nvPicPr>
        <xdr:cNvPr id="10" name="Picture 9"/>
        <xdr:cNvPicPr>
          <a:picLocks noChangeAspect="1"/>
        </xdr:cNvPicPr>
      </xdr:nvPicPr>
      <xdr:blipFill>
        <a:blip xmlns:r="http://schemas.openxmlformats.org/officeDocument/2006/relationships" r:embed="rId8"/>
        <a:stretch>
          <a:fillRect/>
        </a:stretch>
      </xdr:blipFill>
      <xdr:spPr>
        <a:xfrm>
          <a:off x="14766290" y="8820150"/>
          <a:ext cx="2214880" cy="250825"/>
        </a:xfrm>
        <a:prstGeom prst="rect">
          <a:avLst/>
        </a:prstGeom>
      </xdr:spPr>
    </xdr:pic>
    <xdr:clientData/>
  </xdr:twoCellAnchor>
  <xdr:oneCellAnchor>
    <xdr:from>
      <xdr:col>19</xdr:col>
      <xdr:colOff>266699</xdr:colOff>
      <xdr:row>47</xdr:row>
      <xdr:rowOff>128286</xdr:rowOff>
    </xdr:from>
    <xdr:ext cx="1000125" cy="405114"/>
    <xdr:pic>
      <xdr:nvPicPr>
        <xdr:cNvPr id="11" name="Picture 10"/>
        <xdr:cNvPicPr>
          <a:picLocks noChangeAspect="1"/>
        </xdr:cNvPicPr>
      </xdr:nvPicPr>
      <xdr:blipFill>
        <a:blip xmlns:r="http://schemas.openxmlformats.org/officeDocument/2006/relationships" r:embed="rId5"/>
        <a:stretch>
          <a:fillRect/>
        </a:stretch>
      </xdr:blipFill>
      <xdr:spPr>
        <a:xfrm>
          <a:off x="16003905" y="9081770"/>
          <a:ext cx="1000125" cy="405130"/>
        </a:xfrm>
        <a:prstGeom prst="rect">
          <a:avLst/>
        </a:prstGeom>
      </xdr:spPr>
    </xdr:pic>
    <xdr:clientData/>
  </xdr:oneCellAnchor>
  <xdr:twoCellAnchor editAs="oneCell">
    <xdr:from>
      <xdr:col>18</xdr:col>
      <xdr:colOff>400050</xdr:colOff>
      <xdr:row>50</xdr:row>
      <xdr:rowOff>9525</xdr:rowOff>
    </xdr:from>
    <xdr:to>
      <xdr:col>18</xdr:col>
      <xdr:colOff>571479</xdr:colOff>
      <xdr:row>51</xdr:row>
      <xdr:rowOff>9501</xdr:rowOff>
    </xdr:to>
    <xdr:pic>
      <xdr:nvPicPr>
        <xdr:cNvPr id="12" name="Picture 11"/>
        <xdr:cNvPicPr>
          <a:picLocks noChangeAspect="1"/>
        </xdr:cNvPicPr>
      </xdr:nvPicPr>
      <xdr:blipFill>
        <a:blip xmlns:r="http://schemas.openxmlformats.org/officeDocument/2006/relationships" r:embed="rId9"/>
        <a:stretch>
          <a:fillRect/>
        </a:stretch>
      </xdr:blipFill>
      <xdr:spPr>
        <a:xfrm>
          <a:off x="15061565" y="9534525"/>
          <a:ext cx="170815" cy="189865"/>
        </a:xfrm>
        <a:prstGeom prst="rect">
          <a:avLst/>
        </a:prstGeom>
      </xdr:spPr>
    </xdr:pic>
    <xdr:clientData/>
  </xdr:twoCellAnchor>
  <xdr:twoCellAnchor editAs="oneCell">
    <xdr:from>
      <xdr:col>18</xdr:col>
      <xdr:colOff>2</xdr:colOff>
      <xdr:row>54</xdr:row>
      <xdr:rowOff>87397</xdr:rowOff>
    </xdr:from>
    <xdr:to>
      <xdr:col>20</xdr:col>
      <xdr:colOff>205628</xdr:colOff>
      <xdr:row>55</xdr:row>
      <xdr:rowOff>113769</xdr:rowOff>
    </xdr:to>
    <xdr:pic>
      <xdr:nvPicPr>
        <xdr:cNvPr id="13" name="Picture 12"/>
        <xdr:cNvPicPr>
          <a:picLocks noChangeAspect="1"/>
        </xdr:cNvPicPr>
      </xdr:nvPicPr>
      <xdr:blipFill>
        <a:blip xmlns:r="http://schemas.openxmlformats.org/officeDocument/2006/relationships" r:embed="rId10"/>
        <a:stretch>
          <a:fillRect/>
        </a:stretch>
      </xdr:blipFill>
      <xdr:spPr>
        <a:xfrm>
          <a:off x="14661515" y="10373995"/>
          <a:ext cx="2214880" cy="217170"/>
        </a:xfrm>
        <a:prstGeom prst="rect">
          <a:avLst/>
        </a:prstGeom>
      </xdr:spPr>
    </xdr:pic>
    <xdr:clientData/>
  </xdr:twoCellAnchor>
  <xdr:oneCellAnchor>
    <xdr:from>
      <xdr:col>19</xdr:col>
      <xdr:colOff>380999</xdr:colOff>
      <xdr:row>55</xdr:row>
      <xdr:rowOff>128286</xdr:rowOff>
    </xdr:from>
    <xdr:ext cx="1000125" cy="405114"/>
    <xdr:pic>
      <xdr:nvPicPr>
        <xdr:cNvPr id="15" name="Picture 14"/>
        <xdr:cNvPicPr>
          <a:picLocks noChangeAspect="1"/>
        </xdr:cNvPicPr>
      </xdr:nvPicPr>
      <xdr:blipFill>
        <a:blip xmlns:r="http://schemas.openxmlformats.org/officeDocument/2006/relationships" r:embed="rId5"/>
        <a:stretch>
          <a:fillRect/>
        </a:stretch>
      </xdr:blipFill>
      <xdr:spPr>
        <a:xfrm>
          <a:off x="16118205" y="10605770"/>
          <a:ext cx="1000125" cy="405130"/>
        </a:xfrm>
        <a:prstGeom prst="rect">
          <a:avLst/>
        </a:prstGeom>
      </xdr:spPr>
    </xdr:pic>
    <xdr:clientData/>
  </xdr:oneCellAnchor>
  <xdr:twoCellAnchor editAs="oneCell">
    <xdr:from>
      <xdr:col>18</xdr:col>
      <xdr:colOff>381000</xdr:colOff>
      <xdr:row>58</xdr:row>
      <xdr:rowOff>0</xdr:rowOff>
    </xdr:from>
    <xdr:to>
      <xdr:col>18</xdr:col>
      <xdr:colOff>581000</xdr:colOff>
      <xdr:row>58</xdr:row>
      <xdr:rowOff>180952</xdr:rowOff>
    </xdr:to>
    <xdr:pic>
      <xdr:nvPicPr>
        <xdr:cNvPr id="16" name="Picture 15"/>
        <xdr:cNvPicPr>
          <a:picLocks noChangeAspect="1"/>
        </xdr:cNvPicPr>
      </xdr:nvPicPr>
      <xdr:blipFill>
        <a:blip xmlns:r="http://schemas.openxmlformats.org/officeDocument/2006/relationships" r:embed="rId11"/>
        <a:stretch>
          <a:fillRect/>
        </a:stretch>
      </xdr:blipFill>
      <xdr:spPr>
        <a:xfrm>
          <a:off x="15042515" y="11049000"/>
          <a:ext cx="199390" cy="180340"/>
        </a:xfrm>
        <a:prstGeom prst="rect">
          <a:avLst/>
        </a:prstGeom>
      </xdr:spPr>
    </xdr:pic>
    <xdr:clientData/>
  </xdr:twoCellAnchor>
  <xdr:twoCellAnchor editAs="oneCell">
    <xdr:from>
      <xdr:col>18</xdr:col>
      <xdr:colOff>85724</xdr:colOff>
      <xdr:row>61</xdr:row>
      <xdr:rowOff>95250</xdr:rowOff>
    </xdr:from>
    <xdr:to>
      <xdr:col>19</xdr:col>
      <xdr:colOff>713438</xdr:colOff>
      <xdr:row>62</xdr:row>
      <xdr:rowOff>104775</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4746605" y="11715750"/>
          <a:ext cx="1704340" cy="200025"/>
        </a:xfrm>
        <a:prstGeom prst="rect">
          <a:avLst/>
        </a:prstGeom>
      </xdr:spPr>
    </xdr:pic>
    <xdr:clientData/>
  </xdr:twoCellAnchor>
  <xdr:twoCellAnchor editAs="oneCell">
    <xdr:from>
      <xdr:col>18</xdr:col>
      <xdr:colOff>219074</xdr:colOff>
      <xdr:row>65</xdr:row>
      <xdr:rowOff>47624</xdr:rowOff>
    </xdr:from>
    <xdr:to>
      <xdr:col>18</xdr:col>
      <xdr:colOff>371449</xdr:colOff>
      <xdr:row>66</xdr:row>
      <xdr:rowOff>9499</xdr:rowOff>
    </xdr:to>
    <xdr:pic>
      <xdr:nvPicPr>
        <xdr:cNvPr id="17" name="Picture 16"/>
        <xdr:cNvPicPr>
          <a:picLocks noChangeAspect="1"/>
        </xdr:cNvPicPr>
      </xdr:nvPicPr>
      <xdr:blipFill>
        <a:blip xmlns:r="http://schemas.openxmlformats.org/officeDocument/2006/relationships" r:embed="rId13"/>
        <a:stretch>
          <a:fillRect/>
        </a:stretch>
      </xdr:blipFill>
      <xdr:spPr>
        <a:xfrm>
          <a:off x="14879955" y="12429490"/>
          <a:ext cx="152400" cy="152400"/>
        </a:xfrm>
        <a:prstGeom prst="rect">
          <a:avLst/>
        </a:prstGeom>
      </xdr:spPr>
    </xdr:pic>
    <xdr:clientData/>
  </xdr:twoCellAnchor>
  <xdr:oneCellAnchor>
    <xdr:from>
      <xdr:col>19</xdr:col>
      <xdr:colOff>104775</xdr:colOff>
      <xdr:row>72</xdr:row>
      <xdr:rowOff>0</xdr:rowOff>
    </xdr:from>
    <xdr:ext cx="1190625" cy="323850"/>
    <xdr:pic>
      <xdr:nvPicPr>
        <xdr:cNvPr id="24" name="Picture 23"/>
        <xdr:cNvPicPr>
          <a:picLocks noChangeAspect="1"/>
        </xdr:cNvPicPr>
      </xdr:nvPicPr>
      <xdr:blipFill>
        <a:blip xmlns:r="http://schemas.openxmlformats.org/officeDocument/2006/relationships" r:embed="rId1"/>
        <a:stretch>
          <a:fillRect/>
        </a:stretch>
      </xdr:blipFill>
      <xdr:spPr>
        <a:xfrm>
          <a:off x="15842615" y="13716000"/>
          <a:ext cx="1190625" cy="323850"/>
        </a:xfrm>
        <a:prstGeom prst="rect">
          <a:avLst/>
        </a:prstGeom>
      </xdr:spPr>
    </xdr:pic>
    <xdr:clientData/>
  </xdr:oneCellAnchor>
  <xdr:twoCellAnchor editAs="oneCell">
    <xdr:from>
      <xdr:col>18</xdr:col>
      <xdr:colOff>76200</xdr:colOff>
      <xdr:row>69</xdr:row>
      <xdr:rowOff>66675</xdr:rowOff>
    </xdr:from>
    <xdr:to>
      <xdr:col>19</xdr:col>
      <xdr:colOff>764240</xdr:colOff>
      <xdr:row>70</xdr:row>
      <xdr:rowOff>148015</xdr:rowOff>
    </xdr:to>
    <xdr:pic>
      <xdr:nvPicPr>
        <xdr:cNvPr id="26" name="Picture 25"/>
        <xdr:cNvPicPr>
          <a:picLocks noChangeAspect="1"/>
        </xdr:cNvPicPr>
      </xdr:nvPicPr>
      <xdr:blipFill>
        <a:blip xmlns:r="http://schemas.openxmlformats.org/officeDocument/2006/relationships" r:embed="rId14"/>
        <a:stretch>
          <a:fillRect/>
        </a:stretch>
      </xdr:blipFill>
      <xdr:spPr>
        <a:xfrm>
          <a:off x="14737715" y="13211175"/>
          <a:ext cx="1764030" cy="271780"/>
        </a:xfrm>
        <a:prstGeom prst="rect">
          <a:avLst/>
        </a:prstGeom>
      </xdr:spPr>
    </xdr:pic>
    <xdr:clientData/>
  </xdr:twoCellAnchor>
  <xdr:twoCellAnchor editAs="oneCell">
    <xdr:from>
      <xdr:col>18</xdr:col>
      <xdr:colOff>247650</xdr:colOff>
      <xdr:row>75</xdr:row>
      <xdr:rowOff>171450</xdr:rowOff>
    </xdr:from>
    <xdr:to>
      <xdr:col>18</xdr:col>
      <xdr:colOff>495269</xdr:colOff>
      <xdr:row>77</xdr:row>
      <xdr:rowOff>9498</xdr:rowOff>
    </xdr:to>
    <xdr:pic>
      <xdr:nvPicPr>
        <xdr:cNvPr id="27" name="Picture 26"/>
        <xdr:cNvPicPr>
          <a:picLocks noChangeAspect="1"/>
        </xdr:cNvPicPr>
      </xdr:nvPicPr>
      <xdr:blipFill>
        <a:blip xmlns:r="http://schemas.openxmlformats.org/officeDocument/2006/relationships" r:embed="rId15"/>
        <a:stretch>
          <a:fillRect/>
        </a:stretch>
      </xdr:blipFill>
      <xdr:spPr>
        <a:xfrm>
          <a:off x="14909165" y="14458950"/>
          <a:ext cx="247015" cy="218440"/>
        </a:xfrm>
        <a:prstGeom prst="rect">
          <a:avLst/>
        </a:prstGeom>
      </xdr:spPr>
    </xdr:pic>
    <xdr:clientData/>
  </xdr:twoCellAnchor>
  <xdr:twoCellAnchor editAs="oneCell">
    <xdr:from>
      <xdr:col>18</xdr:col>
      <xdr:colOff>47625</xdr:colOff>
      <xdr:row>74</xdr:row>
      <xdr:rowOff>9525</xdr:rowOff>
    </xdr:from>
    <xdr:to>
      <xdr:col>18</xdr:col>
      <xdr:colOff>809530</xdr:colOff>
      <xdr:row>75</xdr:row>
      <xdr:rowOff>19025</xdr:rowOff>
    </xdr:to>
    <xdr:pic>
      <xdr:nvPicPr>
        <xdr:cNvPr id="28" name="Picture 27"/>
        <xdr:cNvPicPr>
          <a:picLocks noChangeAspect="1"/>
        </xdr:cNvPicPr>
      </xdr:nvPicPr>
      <xdr:blipFill>
        <a:blip xmlns:r="http://schemas.openxmlformats.org/officeDocument/2006/relationships" r:embed="rId16"/>
        <a:stretch>
          <a:fillRect/>
        </a:stretch>
      </xdr:blipFill>
      <xdr:spPr>
        <a:xfrm>
          <a:off x="14709140" y="14106525"/>
          <a:ext cx="761365" cy="199390"/>
        </a:xfrm>
        <a:prstGeom prst="rect">
          <a:avLst/>
        </a:prstGeom>
      </xdr:spPr>
    </xdr:pic>
    <xdr:clientData/>
  </xdr:twoCellAnchor>
  <xdr:oneCellAnchor>
    <xdr:from>
      <xdr:col>26</xdr:col>
      <xdr:colOff>190500</xdr:colOff>
      <xdr:row>31</xdr:row>
      <xdr:rowOff>171450</xdr:rowOff>
    </xdr:from>
    <xdr:ext cx="1419225" cy="308785"/>
    <xdr:pic>
      <xdr:nvPicPr>
        <xdr:cNvPr id="29" name="Picture 28"/>
        <xdr:cNvPicPr>
          <a:picLocks noChangeAspect="1"/>
        </xdr:cNvPicPr>
      </xdr:nvPicPr>
      <xdr:blipFill>
        <a:blip xmlns:r="http://schemas.openxmlformats.org/officeDocument/2006/relationships" r:embed="rId1"/>
        <a:stretch>
          <a:fillRect/>
        </a:stretch>
      </xdr:blipFill>
      <xdr:spPr>
        <a:xfrm>
          <a:off x="21729065" y="6076950"/>
          <a:ext cx="1419225" cy="308610"/>
        </a:xfrm>
        <a:prstGeom prst="rect">
          <a:avLst/>
        </a:prstGeom>
      </xdr:spPr>
    </xdr:pic>
    <xdr:clientData/>
  </xdr:oneCellAnchor>
  <xdr:oneCellAnchor>
    <xdr:from>
      <xdr:col>26</xdr:col>
      <xdr:colOff>133351</xdr:colOff>
      <xdr:row>30</xdr:row>
      <xdr:rowOff>38101</xdr:rowOff>
    </xdr:from>
    <xdr:ext cx="1962149" cy="220742"/>
    <xdr:pic>
      <xdr:nvPicPr>
        <xdr:cNvPr id="30" name="Picture 29"/>
        <xdr:cNvPicPr>
          <a:picLocks noChangeAspect="1"/>
        </xdr:cNvPicPr>
      </xdr:nvPicPr>
      <xdr:blipFill>
        <a:blip xmlns:r="http://schemas.openxmlformats.org/officeDocument/2006/relationships" r:embed="rId3"/>
        <a:stretch>
          <a:fillRect/>
        </a:stretch>
      </xdr:blipFill>
      <xdr:spPr>
        <a:xfrm>
          <a:off x="21671915" y="5753100"/>
          <a:ext cx="1962150" cy="220345"/>
        </a:xfrm>
        <a:prstGeom prst="rect">
          <a:avLst/>
        </a:prstGeom>
      </xdr:spPr>
    </xdr:pic>
    <xdr:clientData/>
  </xdr:oneCellAnchor>
  <xdr:oneCellAnchor>
    <xdr:from>
      <xdr:col>25</xdr:col>
      <xdr:colOff>238125</xdr:colOff>
      <xdr:row>33</xdr:row>
      <xdr:rowOff>161925</xdr:rowOff>
    </xdr:from>
    <xdr:ext cx="238095" cy="228571"/>
    <xdr:pic>
      <xdr:nvPicPr>
        <xdr:cNvPr id="31" name="Picture 30"/>
        <xdr:cNvPicPr>
          <a:picLocks noChangeAspect="1"/>
        </xdr:cNvPicPr>
      </xdr:nvPicPr>
      <xdr:blipFill>
        <a:blip xmlns:r="http://schemas.openxmlformats.org/officeDocument/2006/relationships" r:embed="rId4"/>
        <a:stretch>
          <a:fillRect/>
        </a:stretch>
      </xdr:blipFill>
      <xdr:spPr>
        <a:xfrm>
          <a:off x="20900390" y="6448425"/>
          <a:ext cx="237490" cy="227965"/>
        </a:xfrm>
        <a:prstGeom prst="rect">
          <a:avLst/>
        </a:prstGeom>
      </xdr:spPr>
    </xdr:pic>
    <xdr:clientData/>
  </xdr:oneCellAnchor>
  <xdr:oneCellAnchor>
    <xdr:from>
      <xdr:col>26</xdr:col>
      <xdr:colOff>380999</xdr:colOff>
      <xdr:row>39</xdr:row>
      <xdr:rowOff>128286</xdr:rowOff>
    </xdr:from>
    <xdr:ext cx="1000125" cy="405114"/>
    <xdr:pic>
      <xdr:nvPicPr>
        <xdr:cNvPr id="32" name="Picture 31"/>
        <xdr:cNvPicPr>
          <a:picLocks noChangeAspect="1"/>
        </xdr:cNvPicPr>
      </xdr:nvPicPr>
      <xdr:blipFill>
        <a:blip xmlns:r="http://schemas.openxmlformats.org/officeDocument/2006/relationships" r:embed="rId5"/>
        <a:stretch>
          <a:fillRect/>
        </a:stretch>
      </xdr:blipFill>
      <xdr:spPr>
        <a:xfrm>
          <a:off x="21918930" y="7557770"/>
          <a:ext cx="1000125" cy="405130"/>
        </a:xfrm>
        <a:prstGeom prst="rect">
          <a:avLst/>
        </a:prstGeom>
      </xdr:spPr>
    </xdr:pic>
    <xdr:clientData/>
  </xdr:oneCellAnchor>
  <xdr:oneCellAnchor>
    <xdr:from>
      <xdr:col>25</xdr:col>
      <xdr:colOff>85725</xdr:colOff>
      <xdr:row>38</xdr:row>
      <xdr:rowOff>85726</xdr:rowOff>
    </xdr:from>
    <xdr:ext cx="2300291" cy="228600"/>
    <xdr:pic>
      <xdr:nvPicPr>
        <xdr:cNvPr id="33" name="Picture 32"/>
        <xdr:cNvPicPr>
          <a:picLocks noChangeAspect="1"/>
        </xdr:cNvPicPr>
      </xdr:nvPicPr>
      <xdr:blipFill>
        <a:blip xmlns:r="http://schemas.openxmlformats.org/officeDocument/2006/relationships" r:embed="rId6"/>
        <a:stretch>
          <a:fillRect/>
        </a:stretch>
      </xdr:blipFill>
      <xdr:spPr>
        <a:xfrm>
          <a:off x="20747990" y="7324725"/>
          <a:ext cx="2299970" cy="228600"/>
        </a:xfrm>
        <a:prstGeom prst="rect">
          <a:avLst/>
        </a:prstGeom>
      </xdr:spPr>
    </xdr:pic>
    <xdr:clientData/>
  </xdr:oneCellAnchor>
  <xdr:oneCellAnchor>
    <xdr:from>
      <xdr:col>25</xdr:col>
      <xdr:colOff>352425</xdr:colOff>
      <xdr:row>42</xdr:row>
      <xdr:rowOff>9525</xdr:rowOff>
    </xdr:from>
    <xdr:ext cx="171429" cy="190476"/>
    <xdr:pic>
      <xdr:nvPicPr>
        <xdr:cNvPr id="34" name="Picture 33"/>
        <xdr:cNvPicPr>
          <a:picLocks noChangeAspect="1"/>
        </xdr:cNvPicPr>
      </xdr:nvPicPr>
      <xdr:blipFill>
        <a:blip xmlns:r="http://schemas.openxmlformats.org/officeDocument/2006/relationships" r:embed="rId7"/>
        <a:stretch>
          <a:fillRect/>
        </a:stretch>
      </xdr:blipFill>
      <xdr:spPr>
        <a:xfrm>
          <a:off x="21014690" y="8010525"/>
          <a:ext cx="170815" cy="189865"/>
        </a:xfrm>
        <a:prstGeom prst="rect">
          <a:avLst/>
        </a:prstGeom>
      </xdr:spPr>
    </xdr:pic>
    <xdr:clientData/>
  </xdr:oneCellAnchor>
  <xdr:oneCellAnchor>
    <xdr:from>
      <xdr:col>25</xdr:col>
      <xdr:colOff>104775</xdr:colOff>
      <xdr:row>46</xdr:row>
      <xdr:rowOff>57151</xdr:rowOff>
    </xdr:from>
    <xdr:ext cx="2219325" cy="250995"/>
    <xdr:pic>
      <xdr:nvPicPr>
        <xdr:cNvPr id="35" name="Picture 34"/>
        <xdr:cNvPicPr>
          <a:picLocks noChangeAspect="1"/>
        </xdr:cNvPicPr>
      </xdr:nvPicPr>
      <xdr:blipFill>
        <a:blip xmlns:r="http://schemas.openxmlformats.org/officeDocument/2006/relationships" r:embed="rId8"/>
        <a:stretch>
          <a:fillRect/>
        </a:stretch>
      </xdr:blipFill>
      <xdr:spPr>
        <a:xfrm>
          <a:off x="20767040" y="8820150"/>
          <a:ext cx="2219325" cy="250825"/>
        </a:xfrm>
        <a:prstGeom prst="rect">
          <a:avLst/>
        </a:prstGeom>
      </xdr:spPr>
    </xdr:pic>
    <xdr:clientData/>
  </xdr:oneCellAnchor>
  <xdr:oneCellAnchor>
    <xdr:from>
      <xdr:col>26</xdr:col>
      <xdr:colOff>266699</xdr:colOff>
      <xdr:row>47</xdr:row>
      <xdr:rowOff>128286</xdr:rowOff>
    </xdr:from>
    <xdr:ext cx="1000125" cy="405114"/>
    <xdr:pic>
      <xdr:nvPicPr>
        <xdr:cNvPr id="36" name="Picture 35"/>
        <xdr:cNvPicPr>
          <a:picLocks noChangeAspect="1"/>
        </xdr:cNvPicPr>
      </xdr:nvPicPr>
      <xdr:blipFill>
        <a:blip xmlns:r="http://schemas.openxmlformats.org/officeDocument/2006/relationships" r:embed="rId5"/>
        <a:stretch>
          <a:fillRect/>
        </a:stretch>
      </xdr:blipFill>
      <xdr:spPr>
        <a:xfrm>
          <a:off x="21804630" y="9081770"/>
          <a:ext cx="1000125" cy="405130"/>
        </a:xfrm>
        <a:prstGeom prst="rect">
          <a:avLst/>
        </a:prstGeom>
      </xdr:spPr>
    </xdr:pic>
    <xdr:clientData/>
  </xdr:oneCellAnchor>
  <xdr:oneCellAnchor>
    <xdr:from>
      <xdr:col>25</xdr:col>
      <xdr:colOff>400050</xdr:colOff>
      <xdr:row>50</xdr:row>
      <xdr:rowOff>9525</xdr:rowOff>
    </xdr:from>
    <xdr:ext cx="171429" cy="190476"/>
    <xdr:pic>
      <xdr:nvPicPr>
        <xdr:cNvPr id="37" name="Picture 36"/>
        <xdr:cNvPicPr>
          <a:picLocks noChangeAspect="1"/>
        </xdr:cNvPicPr>
      </xdr:nvPicPr>
      <xdr:blipFill>
        <a:blip xmlns:r="http://schemas.openxmlformats.org/officeDocument/2006/relationships" r:embed="rId9"/>
        <a:stretch>
          <a:fillRect/>
        </a:stretch>
      </xdr:blipFill>
      <xdr:spPr>
        <a:xfrm>
          <a:off x="21062315" y="9534525"/>
          <a:ext cx="170815" cy="189865"/>
        </a:xfrm>
        <a:prstGeom prst="rect">
          <a:avLst/>
        </a:prstGeom>
      </xdr:spPr>
    </xdr:pic>
    <xdr:clientData/>
  </xdr:oneCellAnchor>
  <xdr:oneCellAnchor>
    <xdr:from>
      <xdr:col>25</xdr:col>
      <xdr:colOff>123267</xdr:colOff>
      <xdr:row>54</xdr:row>
      <xdr:rowOff>87397</xdr:rowOff>
    </xdr:from>
    <xdr:ext cx="2219324" cy="216872"/>
    <xdr:pic>
      <xdr:nvPicPr>
        <xdr:cNvPr id="38" name="Picture 37"/>
        <xdr:cNvPicPr>
          <a:picLocks noChangeAspect="1"/>
        </xdr:cNvPicPr>
      </xdr:nvPicPr>
      <xdr:blipFill>
        <a:blip xmlns:r="http://schemas.openxmlformats.org/officeDocument/2006/relationships" r:embed="rId10"/>
        <a:stretch>
          <a:fillRect/>
        </a:stretch>
      </xdr:blipFill>
      <xdr:spPr>
        <a:xfrm>
          <a:off x="20785455" y="10373995"/>
          <a:ext cx="2219325" cy="217170"/>
        </a:xfrm>
        <a:prstGeom prst="rect">
          <a:avLst/>
        </a:prstGeom>
      </xdr:spPr>
    </xdr:pic>
    <xdr:clientData/>
  </xdr:oneCellAnchor>
  <xdr:oneCellAnchor>
    <xdr:from>
      <xdr:col>26</xdr:col>
      <xdr:colOff>380999</xdr:colOff>
      <xdr:row>55</xdr:row>
      <xdr:rowOff>128286</xdr:rowOff>
    </xdr:from>
    <xdr:ext cx="1000125" cy="405114"/>
    <xdr:pic>
      <xdr:nvPicPr>
        <xdr:cNvPr id="39" name="Picture 38"/>
        <xdr:cNvPicPr>
          <a:picLocks noChangeAspect="1"/>
        </xdr:cNvPicPr>
      </xdr:nvPicPr>
      <xdr:blipFill>
        <a:blip xmlns:r="http://schemas.openxmlformats.org/officeDocument/2006/relationships" r:embed="rId5"/>
        <a:stretch>
          <a:fillRect/>
        </a:stretch>
      </xdr:blipFill>
      <xdr:spPr>
        <a:xfrm>
          <a:off x="21918930" y="10605770"/>
          <a:ext cx="1000125" cy="405130"/>
        </a:xfrm>
        <a:prstGeom prst="rect">
          <a:avLst/>
        </a:prstGeom>
      </xdr:spPr>
    </xdr:pic>
    <xdr:clientData/>
  </xdr:oneCellAnchor>
  <xdr:oneCellAnchor>
    <xdr:from>
      <xdr:col>25</xdr:col>
      <xdr:colOff>381000</xdr:colOff>
      <xdr:row>58</xdr:row>
      <xdr:rowOff>0</xdr:rowOff>
    </xdr:from>
    <xdr:ext cx="200000" cy="180952"/>
    <xdr:pic>
      <xdr:nvPicPr>
        <xdr:cNvPr id="40" name="Picture 39"/>
        <xdr:cNvPicPr>
          <a:picLocks noChangeAspect="1"/>
        </xdr:cNvPicPr>
      </xdr:nvPicPr>
      <xdr:blipFill>
        <a:blip xmlns:r="http://schemas.openxmlformats.org/officeDocument/2006/relationships" r:embed="rId11"/>
        <a:stretch>
          <a:fillRect/>
        </a:stretch>
      </xdr:blipFill>
      <xdr:spPr>
        <a:xfrm>
          <a:off x="21043265" y="11049000"/>
          <a:ext cx="199390" cy="180340"/>
        </a:xfrm>
        <a:prstGeom prst="rect">
          <a:avLst/>
        </a:prstGeom>
      </xdr:spPr>
    </xdr:pic>
    <xdr:clientData/>
  </xdr:oneCellAnchor>
  <xdr:oneCellAnchor>
    <xdr:from>
      <xdr:col>25</xdr:col>
      <xdr:colOff>85724</xdr:colOff>
      <xdr:row>61</xdr:row>
      <xdr:rowOff>95250</xdr:rowOff>
    </xdr:from>
    <xdr:ext cx="1711324" cy="200025"/>
    <xdr:pic>
      <xdr:nvPicPr>
        <xdr:cNvPr id="41" name="Picture 40"/>
        <xdr:cNvPicPr>
          <a:picLocks noChangeAspect="1"/>
        </xdr:cNvPicPr>
      </xdr:nvPicPr>
      <xdr:blipFill>
        <a:blip xmlns:r="http://schemas.openxmlformats.org/officeDocument/2006/relationships" r:embed="rId12"/>
        <a:stretch>
          <a:fillRect/>
        </a:stretch>
      </xdr:blipFill>
      <xdr:spPr>
        <a:xfrm>
          <a:off x="20747355" y="11715750"/>
          <a:ext cx="1711325" cy="200025"/>
        </a:xfrm>
        <a:prstGeom prst="rect">
          <a:avLst/>
        </a:prstGeom>
      </xdr:spPr>
    </xdr:pic>
    <xdr:clientData/>
  </xdr:oneCellAnchor>
  <xdr:oneCellAnchor>
    <xdr:from>
      <xdr:col>25</xdr:col>
      <xdr:colOff>219074</xdr:colOff>
      <xdr:row>65</xdr:row>
      <xdr:rowOff>47624</xdr:rowOff>
    </xdr:from>
    <xdr:ext cx="152375" cy="152375"/>
    <xdr:pic>
      <xdr:nvPicPr>
        <xdr:cNvPr id="42" name="Picture 41"/>
        <xdr:cNvPicPr>
          <a:picLocks noChangeAspect="1"/>
        </xdr:cNvPicPr>
      </xdr:nvPicPr>
      <xdr:blipFill>
        <a:blip xmlns:r="http://schemas.openxmlformats.org/officeDocument/2006/relationships" r:embed="rId13"/>
        <a:stretch>
          <a:fillRect/>
        </a:stretch>
      </xdr:blipFill>
      <xdr:spPr>
        <a:xfrm>
          <a:off x="20880705" y="12429490"/>
          <a:ext cx="152400" cy="152400"/>
        </a:xfrm>
        <a:prstGeom prst="rect">
          <a:avLst/>
        </a:prstGeom>
      </xdr:spPr>
    </xdr:pic>
    <xdr:clientData/>
  </xdr:oneCellAnchor>
  <xdr:oneCellAnchor>
    <xdr:from>
      <xdr:col>26</xdr:col>
      <xdr:colOff>104775</xdr:colOff>
      <xdr:row>72</xdr:row>
      <xdr:rowOff>0</xdr:rowOff>
    </xdr:from>
    <xdr:ext cx="1190625" cy="323850"/>
    <xdr:pic>
      <xdr:nvPicPr>
        <xdr:cNvPr id="43" name="Picture 42"/>
        <xdr:cNvPicPr>
          <a:picLocks noChangeAspect="1"/>
        </xdr:cNvPicPr>
      </xdr:nvPicPr>
      <xdr:blipFill>
        <a:blip xmlns:r="http://schemas.openxmlformats.org/officeDocument/2006/relationships" r:embed="rId1"/>
        <a:stretch>
          <a:fillRect/>
        </a:stretch>
      </xdr:blipFill>
      <xdr:spPr>
        <a:xfrm>
          <a:off x="21643340" y="13716000"/>
          <a:ext cx="1190625" cy="323850"/>
        </a:xfrm>
        <a:prstGeom prst="rect">
          <a:avLst/>
        </a:prstGeom>
      </xdr:spPr>
    </xdr:pic>
    <xdr:clientData/>
  </xdr:oneCellAnchor>
  <xdr:oneCellAnchor>
    <xdr:from>
      <xdr:col>25</xdr:col>
      <xdr:colOff>76200</xdr:colOff>
      <xdr:row>69</xdr:row>
      <xdr:rowOff>66675</xdr:rowOff>
    </xdr:from>
    <xdr:ext cx="1771650" cy="271840"/>
    <xdr:pic>
      <xdr:nvPicPr>
        <xdr:cNvPr id="44" name="Picture 43"/>
        <xdr:cNvPicPr>
          <a:picLocks noChangeAspect="1"/>
        </xdr:cNvPicPr>
      </xdr:nvPicPr>
      <xdr:blipFill>
        <a:blip xmlns:r="http://schemas.openxmlformats.org/officeDocument/2006/relationships" r:embed="rId14"/>
        <a:stretch>
          <a:fillRect/>
        </a:stretch>
      </xdr:blipFill>
      <xdr:spPr>
        <a:xfrm>
          <a:off x="20738465" y="13211175"/>
          <a:ext cx="1771650" cy="271780"/>
        </a:xfrm>
        <a:prstGeom prst="rect">
          <a:avLst/>
        </a:prstGeom>
      </xdr:spPr>
    </xdr:pic>
    <xdr:clientData/>
  </xdr:oneCellAnchor>
  <xdr:oneCellAnchor>
    <xdr:from>
      <xdr:col>25</xdr:col>
      <xdr:colOff>247650</xdr:colOff>
      <xdr:row>75</xdr:row>
      <xdr:rowOff>171450</xdr:rowOff>
    </xdr:from>
    <xdr:ext cx="247619" cy="219048"/>
    <xdr:pic>
      <xdr:nvPicPr>
        <xdr:cNvPr id="45" name="Picture 44"/>
        <xdr:cNvPicPr>
          <a:picLocks noChangeAspect="1"/>
        </xdr:cNvPicPr>
      </xdr:nvPicPr>
      <xdr:blipFill>
        <a:blip xmlns:r="http://schemas.openxmlformats.org/officeDocument/2006/relationships" r:embed="rId15"/>
        <a:stretch>
          <a:fillRect/>
        </a:stretch>
      </xdr:blipFill>
      <xdr:spPr>
        <a:xfrm>
          <a:off x="20909915" y="14458950"/>
          <a:ext cx="247015" cy="218440"/>
        </a:xfrm>
        <a:prstGeom prst="rect">
          <a:avLst/>
        </a:prstGeom>
      </xdr:spPr>
    </xdr:pic>
    <xdr:clientData/>
  </xdr:oneCellAnchor>
  <xdr:oneCellAnchor>
    <xdr:from>
      <xdr:col>25</xdr:col>
      <xdr:colOff>47625</xdr:colOff>
      <xdr:row>74</xdr:row>
      <xdr:rowOff>9525</xdr:rowOff>
    </xdr:from>
    <xdr:ext cx="761905" cy="200000"/>
    <xdr:pic>
      <xdr:nvPicPr>
        <xdr:cNvPr id="46" name="Picture 45"/>
        <xdr:cNvPicPr>
          <a:picLocks noChangeAspect="1"/>
        </xdr:cNvPicPr>
      </xdr:nvPicPr>
      <xdr:blipFill>
        <a:blip xmlns:r="http://schemas.openxmlformats.org/officeDocument/2006/relationships" r:embed="rId16"/>
        <a:stretch>
          <a:fillRect/>
        </a:stretch>
      </xdr:blipFill>
      <xdr:spPr>
        <a:xfrm>
          <a:off x="20709890" y="14106525"/>
          <a:ext cx="761365" cy="199390"/>
        </a:xfrm>
        <a:prstGeom prst="rect">
          <a:avLst/>
        </a:prstGeom>
      </xdr:spPr>
    </xdr:pic>
    <xdr:clientData/>
  </xdr:oneCellAnchor>
  <xdr:oneCellAnchor>
    <xdr:from>
      <xdr:col>29</xdr:col>
      <xdr:colOff>79864</xdr:colOff>
      <xdr:row>23</xdr:row>
      <xdr:rowOff>104775</xdr:rowOff>
    </xdr:from>
    <xdr:ext cx="1513366" cy="266700"/>
    <xdr:pic>
      <xdr:nvPicPr>
        <xdr:cNvPr id="47" name="Picture 46"/>
        <xdr:cNvPicPr>
          <a:picLocks noChangeAspect="1"/>
        </xdr:cNvPicPr>
      </xdr:nvPicPr>
      <xdr:blipFill>
        <a:blip xmlns:r="http://schemas.openxmlformats.org/officeDocument/2006/relationships" r:embed="rId2"/>
        <a:stretch>
          <a:fillRect/>
        </a:stretch>
      </xdr:blipFill>
      <xdr:spPr>
        <a:xfrm>
          <a:off x="24532590" y="4486275"/>
          <a:ext cx="1513840" cy="266700"/>
        </a:xfrm>
        <a:prstGeom prst="rect">
          <a:avLst/>
        </a:prstGeom>
      </xdr:spPr>
    </xdr:pic>
    <xdr:clientData/>
  </xdr:oneCellAnchor>
  <xdr:oneCellAnchor>
    <xdr:from>
      <xdr:col>33</xdr:col>
      <xdr:colOff>190500</xdr:colOff>
      <xdr:row>31</xdr:row>
      <xdr:rowOff>171450</xdr:rowOff>
    </xdr:from>
    <xdr:ext cx="1420906" cy="308785"/>
    <xdr:pic>
      <xdr:nvPicPr>
        <xdr:cNvPr id="51" name="Picture 50"/>
        <xdr:cNvPicPr>
          <a:picLocks noChangeAspect="1"/>
        </xdr:cNvPicPr>
      </xdr:nvPicPr>
      <xdr:blipFill>
        <a:blip xmlns:r="http://schemas.openxmlformats.org/officeDocument/2006/relationships" r:embed="rId1"/>
        <a:stretch>
          <a:fillRect/>
        </a:stretch>
      </xdr:blipFill>
      <xdr:spPr>
        <a:xfrm>
          <a:off x="28225115" y="6076950"/>
          <a:ext cx="1420495" cy="308610"/>
        </a:xfrm>
        <a:prstGeom prst="rect">
          <a:avLst/>
        </a:prstGeom>
      </xdr:spPr>
    </xdr:pic>
    <xdr:clientData/>
  </xdr:oneCellAnchor>
  <xdr:oneCellAnchor>
    <xdr:from>
      <xdr:col>33</xdr:col>
      <xdr:colOff>133351</xdr:colOff>
      <xdr:row>30</xdr:row>
      <xdr:rowOff>38101</xdr:rowOff>
    </xdr:from>
    <xdr:ext cx="1963830" cy="220742"/>
    <xdr:pic>
      <xdr:nvPicPr>
        <xdr:cNvPr id="52" name="Picture 51"/>
        <xdr:cNvPicPr>
          <a:picLocks noChangeAspect="1"/>
        </xdr:cNvPicPr>
      </xdr:nvPicPr>
      <xdr:blipFill>
        <a:blip xmlns:r="http://schemas.openxmlformats.org/officeDocument/2006/relationships" r:embed="rId3"/>
        <a:stretch>
          <a:fillRect/>
        </a:stretch>
      </xdr:blipFill>
      <xdr:spPr>
        <a:xfrm>
          <a:off x="28167965" y="5753100"/>
          <a:ext cx="1963420" cy="220345"/>
        </a:xfrm>
        <a:prstGeom prst="rect">
          <a:avLst/>
        </a:prstGeom>
      </xdr:spPr>
    </xdr:pic>
    <xdr:clientData/>
  </xdr:oneCellAnchor>
  <xdr:oneCellAnchor>
    <xdr:from>
      <xdr:col>32</xdr:col>
      <xdr:colOff>238125</xdr:colOff>
      <xdr:row>33</xdr:row>
      <xdr:rowOff>161925</xdr:rowOff>
    </xdr:from>
    <xdr:ext cx="238095" cy="228571"/>
    <xdr:pic>
      <xdr:nvPicPr>
        <xdr:cNvPr id="53" name="Picture 52"/>
        <xdr:cNvPicPr>
          <a:picLocks noChangeAspect="1"/>
        </xdr:cNvPicPr>
      </xdr:nvPicPr>
      <xdr:blipFill>
        <a:blip xmlns:r="http://schemas.openxmlformats.org/officeDocument/2006/relationships" r:embed="rId4"/>
        <a:stretch>
          <a:fillRect/>
        </a:stretch>
      </xdr:blipFill>
      <xdr:spPr>
        <a:xfrm>
          <a:off x="27339290" y="6448425"/>
          <a:ext cx="237490" cy="227965"/>
        </a:xfrm>
        <a:prstGeom prst="rect">
          <a:avLst/>
        </a:prstGeom>
      </xdr:spPr>
    </xdr:pic>
    <xdr:clientData/>
  </xdr:oneCellAnchor>
  <xdr:oneCellAnchor>
    <xdr:from>
      <xdr:col>33</xdr:col>
      <xdr:colOff>380999</xdr:colOff>
      <xdr:row>39</xdr:row>
      <xdr:rowOff>128286</xdr:rowOff>
    </xdr:from>
    <xdr:ext cx="996763" cy="405114"/>
    <xdr:pic>
      <xdr:nvPicPr>
        <xdr:cNvPr id="54" name="Picture 53"/>
        <xdr:cNvPicPr>
          <a:picLocks noChangeAspect="1"/>
        </xdr:cNvPicPr>
      </xdr:nvPicPr>
      <xdr:blipFill>
        <a:blip xmlns:r="http://schemas.openxmlformats.org/officeDocument/2006/relationships" r:embed="rId5"/>
        <a:stretch>
          <a:fillRect/>
        </a:stretch>
      </xdr:blipFill>
      <xdr:spPr>
        <a:xfrm>
          <a:off x="28414980" y="7557770"/>
          <a:ext cx="996950" cy="405130"/>
        </a:xfrm>
        <a:prstGeom prst="rect">
          <a:avLst/>
        </a:prstGeom>
      </xdr:spPr>
    </xdr:pic>
    <xdr:clientData/>
  </xdr:oneCellAnchor>
  <xdr:oneCellAnchor>
    <xdr:from>
      <xdr:col>32</xdr:col>
      <xdr:colOff>85725</xdr:colOff>
      <xdr:row>38</xdr:row>
      <xdr:rowOff>85725</xdr:rowOff>
    </xdr:from>
    <xdr:ext cx="2363881" cy="235699"/>
    <xdr:pic>
      <xdr:nvPicPr>
        <xdr:cNvPr id="55" name="Picture 54"/>
        <xdr:cNvPicPr>
          <a:picLocks noChangeAspect="1"/>
        </xdr:cNvPicPr>
      </xdr:nvPicPr>
      <xdr:blipFill>
        <a:blip xmlns:r="http://schemas.openxmlformats.org/officeDocument/2006/relationships" r:embed="rId6"/>
        <a:stretch>
          <a:fillRect/>
        </a:stretch>
      </xdr:blipFill>
      <xdr:spPr>
        <a:xfrm>
          <a:off x="27186890" y="7324725"/>
          <a:ext cx="2363470" cy="235585"/>
        </a:xfrm>
        <a:prstGeom prst="rect">
          <a:avLst/>
        </a:prstGeom>
      </xdr:spPr>
    </xdr:pic>
    <xdr:clientData/>
  </xdr:oneCellAnchor>
  <xdr:oneCellAnchor>
    <xdr:from>
      <xdr:col>32</xdr:col>
      <xdr:colOff>352425</xdr:colOff>
      <xdr:row>42</xdr:row>
      <xdr:rowOff>9525</xdr:rowOff>
    </xdr:from>
    <xdr:ext cx="171429" cy="190476"/>
    <xdr:pic>
      <xdr:nvPicPr>
        <xdr:cNvPr id="56" name="Picture 55"/>
        <xdr:cNvPicPr>
          <a:picLocks noChangeAspect="1"/>
        </xdr:cNvPicPr>
      </xdr:nvPicPr>
      <xdr:blipFill>
        <a:blip xmlns:r="http://schemas.openxmlformats.org/officeDocument/2006/relationships" r:embed="rId7"/>
        <a:stretch>
          <a:fillRect/>
        </a:stretch>
      </xdr:blipFill>
      <xdr:spPr>
        <a:xfrm>
          <a:off x="27453590" y="8010525"/>
          <a:ext cx="170815" cy="189865"/>
        </a:xfrm>
        <a:prstGeom prst="rect">
          <a:avLst/>
        </a:prstGeom>
      </xdr:spPr>
    </xdr:pic>
    <xdr:clientData/>
  </xdr:oneCellAnchor>
  <xdr:oneCellAnchor>
    <xdr:from>
      <xdr:col>32</xdr:col>
      <xdr:colOff>104775</xdr:colOff>
      <xdr:row>46</xdr:row>
      <xdr:rowOff>57151</xdr:rowOff>
    </xdr:from>
    <xdr:ext cx="2211481" cy="250995"/>
    <xdr:pic>
      <xdr:nvPicPr>
        <xdr:cNvPr id="57" name="Picture 56"/>
        <xdr:cNvPicPr>
          <a:picLocks noChangeAspect="1"/>
        </xdr:cNvPicPr>
      </xdr:nvPicPr>
      <xdr:blipFill>
        <a:blip xmlns:r="http://schemas.openxmlformats.org/officeDocument/2006/relationships" r:embed="rId8"/>
        <a:stretch>
          <a:fillRect/>
        </a:stretch>
      </xdr:blipFill>
      <xdr:spPr>
        <a:xfrm>
          <a:off x="27205940" y="8820150"/>
          <a:ext cx="2211070" cy="250825"/>
        </a:xfrm>
        <a:prstGeom prst="rect">
          <a:avLst/>
        </a:prstGeom>
      </xdr:spPr>
    </xdr:pic>
    <xdr:clientData/>
  </xdr:oneCellAnchor>
  <xdr:oneCellAnchor>
    <xdr:from>
      <xdr:col>33</xdr:col>
      <xdr:colOff>266699</xdr:colOff>
      <xdr:row>47</xdr:row>
      <xdr:rowOff>128286</xdr:rowOff>
    </xdr:from>
    <xdr:ext cx="1000125" cy="405114"/>
    <xdr:pic>
      <xdr:nvPicPr>
        <xdr:cNvPr id="58" name="Picture 57"/>
        <xdr:cNvPicPr>
          <a:picLocks noChangeAspect="1"/>
        </xdr:cNvPicPr>
      </xdr:nvPicPr>
      <xdr:blipFill>
        <a:blip xmlns:r="http://schemas.openxmlformats.org/officeDocument/2006/relationships" r:embed="rId5"/>
        <a:stretch>
          <a:fillRect/>
        </a:stretch>
      </xdr:blipFill>
      <xdr:spPr>
        <a:xfrm>
          <a:off x="28300680" y="9081770"/>
          <a:ext cx="1000125" cy="405130"/>
        </a:xfrm>
        <a:prstGeom prst="rect">
          <a:avLst/>
        </a:prstGeom>
      </xdr:spPr>
    </xdr:pic>
    <xdr:clientData/>
  </xdr:oneCellAnchor>
  <xdr:oneCellAnchor>
    <xdr:from>
      <xdr:col>32</xdr:col>
      <xdr:colOff>400050</xdr:colOff>
      <xdr:row>50</xdr:row>
      <xdr:rowOff>9525</xdr:rowOff>
    </xdr:from>
    <xdr:ext cx="171429" cy="190476"/>
    <xdr:pic>
      <xdr:nvPicPr>
        <xdr:cNvPr id="59" name="Picture 58"/>
        <xdr:cNvPicPr>
          <a:picLocks noChangeAspect="1"/>
        </xdr:cNvPicPr>
      </xdr:nvPicPr>
      <xdr:blipFill>
        <a:blip xmlns:r="http://schemas.openxmlformats.org/officeDocument/2006/relationships" r:embed="rId9"/>
        <a:stretch>
          <a:fillRect/>
        </a:stretch>
      </xdr:blipFill>
      <xdr:spPr>
        <a:xfrm>
          <a:off x="27501215" y="9534525"/>
          <a:ext cx="170815" cy="189865"/>
        </a:xfrm>
        <a:prstGeom prst="rect">
          <a:avLst/>
        </a:prstGeom>
      </xdr:spPr>
    </xdr:pic>
    <xdr:clientData/>
  </xdr:oneCellAnchor>
  <xdr:oneCellAnchor>
    <xdr:from>
      <xdr:col>32</xdr:col>
      <xdr:colOff>2</xdr:colOff>
      <xdr:row>54</xdr:row>
      <xdr:rowOff>87397</xdr:rowOff>
    </xdr:from>
    <xdr:ext cx="2211480" cy="216872"/>
    <xdr:pic>
      <xdr:nvPicPr>
        <xdr:cNvPr id="60" name="Picture 59"/>
        <xdr:cNvPicPr>
          <a:picLocks noChangeAspect="1"/>
        </xdr:cNvPicPr>
      </xdr:nvPicPr>
      <xdr:blipFill>
        <a:blip xmlns:r="http://schemas.openxmlformats.org/officeDocument/2006/relationships" r:embed="rId10"/>
        <a:stretch>
          <a:fillRect/>
        </a:stretch>
      </xdr:blipFill>
      <xdr:spPr>
        <a:xfrm>
          <a:off x="27101165" y="10373995"/>
          <a:ext cx="2211070" cy="217170"/>
        </a:xfrm>
        <a:prstGeom prst="rect">
          <a:avLst/>
        </a:prstGeom>
      </xdr:spPr>
    </xdr:pic>
    <xdr:clientData/>
  </xdr:oneCellAnchor>
  <xdr:oneCellAnchor>
    <xdr:from>
      <xdr:col>33</xdr:col>
      <xdr:colOff>380999</xdr:colOff>
      <xdr:row>55</xdr:row>
      <xdr:rowOff>128286</xdr:rowOff>
    </xdr:from>
    <xdr:ext cx="1000125" cy="405114"/>
    <xdr:pic>
      <xdr:nvPicPr>
        <xdr:cNvPr id="61" name="Picture 60"/>
        <xdr:cNvPicPr>
          <a:picLocks noChangeAspect="1"/>
        </xdr:cNvPicPr>
      </xdr:nvPicPr>
      <xdr:blipFill>
        <a:blip xmlns:r="http://schemas.openxmlformats.org/officeDocument/2006/relationships" r:embed="rId5"/>
        <a:stretch>
          <a:fillRect/>
        </a:stretch>
      </xdr:blipFill>
      <xdr:spPr>
        <a:xfrm>
          <a:off x="28414980" y="10605770"/>
          <a:ext cx="1000125" cy="405130"/>
        </a:xfrm>
        <a:prstGeom prst="rect">
          <a:avLst/>
        </a:prstGeom>
      </xdr:spPr>
    </xdr:pic>
    <xdr:clientData/>
  </xdr:oneCellAnchor>
  <xdr:oneCellAnchor>
    <xdr:from>
      <xdr:col>32</xdr:col>
      <xdr:colOff>381000</xdr:colOff>
      <xdr:row>58</xdr:row>
      <xdr:rowOff>0</xdr:rowOff>
    </xdr:from>
    <xdr:ext cx="200000" cy="180952"/>
    <xdr:pic>
      <xdr:nvPicPr>
        <xdr:cNvPr id="62" name="Picture 61"/>
        <xdr:cNvPicPr>
          <a:picLocks noChangeAspect="1"/>
        </xdr:cNvPicPr>
      </xdr:nvPicPr>
      <xdr:blipFill>
        <a:blip xmlns:r="http://schemas.openxmlformats.org/officeDocument/2006/relationships" r:embed="rId11"/>
        <a:stretch>
          <a:fillRect/>
        </a:stretch>
      </xdr:blipFill>
      <xdr:spPr>
        <a:xfrm>
          <a:off x="27482165" y="11049000"/>
          <a:ext cx="199390" cy="180340"/>
        </a:xfrm>
        <a:prstGeom prst="rect">
          <a:avLst/>
        </a:prstGeom>
      </xdr:spPr>
    </xdr:pic>
    <xdr:clientData/>
  </xdr:oneCellAnchor>
  <xdr:oneCellAnchor>
    <xdr:from>
      <xdr:col>32</xdr:col>
      <xdr:colOff>85724</xdr:colOff>
      <xdr:row>61</xdr:row>
      <xdr:rowOff>95250</xdr:rowOff>
    </xdr:from>
    <xdr:ext cx="1703480" cy="200025"/>
    <xdr:pic>
      <xdr:nvPicPr>
        <xdr:cNvPr id="63" name="Picture 62"/>
        <xdr:cNvPicPr>
          <a:picLocks noChangeAspect="1"/>
        </xdr:cNvPicPr>
      </xdr:nvPicPr>
      <xdr:blipFill>
        <a:blip xmlns:r="http://schemas.openxmlformats.org/officeDocument/2006/relationships" r:embed="rId12"/>
        <a:stretch>
          <a:fillRect/>
        </a:stretch>
      </xdr:blipFill>
      <xdr:spPr>
        <a:xfrm>
          <a:off x="27186255" y="11715750"/>
          <a:ext cx="1703705" cy="200025"/>
        </a:xfrm>
        <a:prstGeom prst="rect">
          <a:avLst/>
        </a:prstGeom>
      </xdr:spPr>
    </xdr:pic>
    <xdr:clientData/>
  </xdr:oneCellAnchor>
  <xdr:oneCellAnchor>
    <xdr:from>
      <xdr:col>32</xdr:col>
      <xdr:colOff>219074</xdr:colOff>
      <xdr:row>65</xdr:row>
      <xdr:rowOff>47624</xdr:rowOff>
    </xdr:from>
    <xdr:ext cx="152375" cy="152375"/>
    <xdr:pic>
      <xdr:nvPicPr>
        <xdr:cNvPr id="64" name="Picture 63"/>
        <xdr:cNvPicPr>
          <a:picLocks noChangeAspect="1"/>
        </xdr:cNvPicPr>
      </xdr:nvPicPr>
      <xdr:blipFill>
        <a:blip xmlns:r="http://schemas.openxmlformats.org/officeDocument/2006/relationships" r:embed="rId13"/>
        <a:stretch>
          <a:fillRect/>
        </a:stretch>
      </xdr:blipFill>
      <xdr:spPr>
        <a:xfrm>
          <a:off x="27319605" y="12429490"/>
          <a:ext cx="152400" cy="152400"/>
        </a:xfrm>
        <a:prstGeom prst="rect">
          <a:avLst/>
        </a:prstGeom>
      </xdr:spPr>
    </xdr:pic>
    <xdr:clientData/>
  </xdr:oneCellAnchor>
  <xdr:oneCellAnchor>
    <xdr:from>
      <xdr:col>33</xdr:col>
      <xdr:colOff>104775</xdr:colOff>
      <xdr:row>72</xdr:row>
      <xdr:rowOff>0</xdr:rowOff>
    </xdr:from>
    <xdr:ext cx="1190625" cy="323850"/>
    <xdr:pic>
      <xdr:nvPicPr>
        <xdr:cNvPr id="65" name="Picture 64"/>
        <xdr:cNvPicPr>
          <a:picLocks noChangeAspect="1"/>
        </xdr:cNvPicPr>
      </xdr:nvPicPr>
      <xdr:blipFill>
        <a:blip xmlns:r="http://schemas.openxmlformats.org/officeDocument/2006/relationships" r:embed="rId1"/>
        <a:stretch>
          <a:fillRect/>
        </a:stretch>
      </xdr:blipFill>
      <xdr:spPr>
        <a:xfrm>
          <a:off x="28139390" y="13716000"/>
          <a:ext cx="1190625" cy="323850"/>
        </a:xfrm>
        <a:prstGeom prst="rect">
          <a:avLst/>
        </a:prstGeom>
      </xdr:spPr>
    </xdr:pic>
    <xdr:clientData/>
  </xdr:oneCellAnchor>
  <xdr:oneCellAnchor>
    <xdr:from>
      <xdr:col>32</xdr:col>
      <xdr:colOff>76200</xdr:colOff>
      <xdr:row>69</xdr:row>
      <xdr:rowOff>66675</xdr:rowOff>
    </xdr:from>
    <xdr:ext cx="1763806" cy="271840"/>
    <xdr:pic>
      <xdr:nvPicPr>
        <xdr:cNvPr id="66" name="Picture 65"/>
        <xdr:cNvPicPr>
          <a:picLocks noChangeAspect="1"/>
        </xdr:cNvPicPr>
      </xdr:nvPicPr>
      <xdr:blipFill>
        <a:blip xmlns:r="http://schemas.openxmlformats.org/officeDocument/2006/relationships" r:embed="rId14"/>
        <a:stretch>
          <a:fillRect/>
        </a:stretch>
      </xdr:blipFill>
      <xdr:spPr>
        <a:xfrm>
          <a:off x="27177365" y="13211175"/>
          <a:ext cx="1763395" cy="271780"/>
        </a:xfrm>
        <a:prstGeom prst="rect">
          <a:avLst/>
        </a:prstGeom>
      </xdr:spPr>
    </xdr:pic>
    <xdr:clientData/>
  </xdr:oneCellAnchor>
  <xdr:oneCellAnchor>
    <xdr:from>
      <xdr:col>32</xdr:col>
      <xdr:colOff>247650</xdr:colOff>
      <xdr:row>75</xdr:row>
      <xdr:rowOff>171450</xdr:rowOff>
    </xdr:from>
    <xdr:ext cx="247619" cy="219048"/>
    <xdr:pic>
      <xdr:nvPicPr>
        <xdr:cNvPr id="67" name="Picture 66"/>
        <xdr:cNvPicPr>
          <a:picLocks noChangeAspect="1"/>
        </xdr:cNvPicPr>
      </xdr:nvPicPr>
      <xdr:blipFill>
        <a:blip xmlns:r="http://schemas.openxmlformats.org/officeDocument/2006/relationships" r:embed="rId15"/>
        <a:stretch>
          <a:fillRect/>
        </a:stretch>
      </xdr:blipFill>
      <xdr:spPr>
        <a:xfrm>
          <a:off x="27348815" y="14458950"/>
          <a:ext cx="247015" cy="218440"/>
        </a:xfrm>
        <a:prstGeom prst="rect">
          <a:avLst/>
        </a:prstGeom>
      </xdr:spPr>
    </xdr:pic>
    <xdr:clientData/>
  </xdr:oneCellAnchor>
  <xdr:oneCellAnchor>
    <xdr:from>
      <xdr:col>32</xdr:col>
      <xdr:colOff>47625</xdr:colOff>
      <xdr:row>74</xdr:row>
      <xdr:rowOff>9525</xdr:rowOff>
    </xdr:from>
    <xdr:ext cx="761905" cy="200000"/>
    <xdr:pic>
      <xdr:nvPicPr>
        <xdr:cNvPr id="68" name="Picture 67"/>
        <xdr:cNvPicPr>
          <a:picLocks noChangeAspect="1"/>
        </xdr:cNvPicPr>
      </xdr:nvPicPr>
      <xdr:blipFill>
        <a:blip xmlns:r="http://schemas.openxmlformats.org/officeDocument/2006/relationships" r:embed="rId16"/>
        <a:stretch>
          <a:fillRect/>
        </a:stretch>
      </xdr:blipFill>
      <xdr:spPr>
        <a:xfrm>
          <a:off x="27148790" y="14106525"/>
          <a:ext cx="761365" cy="199390"/>
        </a:xfrm>
        <a:prstGeom prst="rect">
          <a:avLst/>
        </a:prstGeom>
      </xdr:spPr>
    </xdr:pic>
    <xdr:clientData/>
  </xdr:oneCellAnchor>
  <xdr:oneCellAnchor>
    <xdr:from>
      <xdr:col>36</xdr:col>
      <xdr:colOff>236746</xdr:colOff>
      <xdr:row>23</xdr:row>
      <xdr:rowOff>104775</xdr:rowOff>
    </xdr:from>
    <xdr:ext cx="1506643" cy="266700"/>
    <xdr:pic>
      <xdr:nvPicPr>
        <xdr:cNvPr id="87" name="Picture 86"/>
        <xdr:cNvPicPr>
          <a:picLocks noChangeAspect="1"/>
        </xdr:cNvPicPr>
      </xdr:nvPicPr>
      <xdr:blipFill>
        <a:blip xmlns:r="http://schemas.openxmlformats.org/officeDocument/2006/relationships" r:embed="rId2"/>
        <a:stretch>
          <a:fillRect/>
        </a:stretch>
      </xdr:blipFill>
      <xdr:spPr>
        <a:xfrm>
          <a:off x="31185485" y="4486275"/>
          <a:ext cx="1506855" cy="266700"/>
        </a:xfrm>
        <a:prstGeom prst="rect">
          <a:avLst/>
        </a:prstGeom>
      </xdr:spPr>
    </xdr:pic>
    <xdr:clientData/>
  </xdr:oneCellAnchor>
  <xdr:oneCellAnchor>
    <xdr:from>
      <xdr:col>43</xdr:col>
      <xdr:colOff>236746</xdr:colOff>
      <xdr:row>23</xdr:row>
      <xdr:rowOff>104775</xdr:rowOff>
    </xdr:from>
    <xdr:ext cx="1513366" cy="266700"/>
    <xdr:pic>
      <xdr:nvPicPr>
        <xdr:cNvPr id="88" name="Picture 87"/>
        <xdr:cNvPicPr>
          <a:picLocks noChangeAspect="1"/>
        </xdr:cNvPicPr>
      </xdr:nvPicPr>
      <xdr:blipFill>
        <a:blip xmlns:r="http://schemas.openxmlformats.org/officeDocument/2006/relationships" r:embed="rId2"/>
        <a:stretch>
          <a:fillRect/>
        </a:stretch>
      </xdr:blipFill>
      <xdr:spPr>
        <a:xfrm>
          <a:off x="36271835" y="4486275"/>
          <a:ext cx="1513840" cy="266700"/>
        </a:xfrm>
        <a:prstGeom prst="rect">
          <a:avLst/>
        </a:prstGeom>
      </xdr:spPr>
    </xdr:pic>
    <xdr:clientData/>
  </xdr:oneCellAnchor>
  <xdr:oneCellAnchor>
    <xdr:from>
      <xdr:col>40</xdr:col>
      <xdr:colOff>190500</xdr:colOff>
      <xdr:row>31</xdr:row>
      <xdr:rowOff>171450</xdr:rowOff>
    </xdr:from>
    <xdr:ext cx="1420906" cy="308785"/>
    <xdr:pic>
      <xdr:nvPicPr>
        <xdr:cNvPr id="107" name="Picture 106"/>
        <xdr:cNvPicPr>
          <a:picLocks noChangeAspect="1"/>
        </xdr:cNvPicPr>
      </xdr:nvPicPr>
      <xdr:blipFill>
        <a:blip xmlns:r="http://schemas.openxmlformats.org/officeDocument/2006/relationships" r:embed="rId1"/>
        <a:stretch>
          <a:fillRect/>
        </a:stretch>
      </xdr:blipFill>
      <xdr:spPr>
        <a:xfrm>
          <a:off x="33654365" y="6076950"/>
          <a:ext cx="1420495" cy="308610"/>
        </a:xfrm>
        <a:prstGeom prst="rect">
          <a:avLst/>
        </a:prstGeom>
      </xdr:spPr>
    </xdr:pic>
    <xdr:clientData/>
  </xdr:oneCellAnchor>
  <xdr:oneCellAnchor>
    <xdr:from>
      <xdr:col>40</xdr:col>
      <xdr:colOff>133351</xdr:colOff>
      <xdr:row>30</xdr:row>
      <xdr:rowOff>38101</xdr:rowOff>
    </xdr:from>
    <xdr:ext cx="1963830" cy="220742"/>
    <xdr:pic>
      <xdr:nvPicPr>
        <xdr:cNvPr id="108" name="Picture 107"/>
        <xdr:cNvPicPr>
          <a:picLocks noChangeAspect="1"/>
        </xdr:cNvPicPr>
      </xdr:nvPicPr>
      <xdr:blipFill>
        <a:blip xmlns:r="http://schemas.openxmlformats.org/officeDocument/2006/relationships" r:embed="rId3"/>
        <a:stretch>
          <a:fillRect/>
        </a:stretch>
      </xdr:blipFill>
      <xdr:spPr>
        <a:xfrm>
          <a:off x="33597215" y="5753100"/>
          <a:ext cx="1963420" cy="220345"/>
        </a:xfrm>
        <a:prstGeom prst="rect">
          <a:avLst/>
        </a:prstGeom>
      </xdr:spPr>
    </xdr:pic>
    <xdr:clientData/>
  </xdr:oneCellAnchor>
  <xdr:oneCellAnchor>
    <xdr:from>
      <xdr:col>39</xdr:col>
      <xdr:colOff>238125</xdr:colOff>
      <xdr:row>33</xdr:row>
      <xdr:rowOff>161925</xdr:rowOff>
    </xdr:from>
    <xdr:ext cx="238095" cy="228571"/>
    <xdr:pic>
      <xdr:nvPicPr>
        <xdr:cNvPr id="109" name="Picture 108"/>
        <xdr:cNvPicPr>
          <a:picLocks noChangeAspect="1"/>
        </xdr:cNvPicPr>
      </xdr:nvPicPr>
      <xdr:blipFill>
        <a:blip xmlns:r="http://schemas.openxmlformats.org/officeDocument/2006/relationships" r:embed="rId4"/>
        <a:stretch>
          <a:fillRect/>
        </a:stretch>
      </xdr:blipFill>
      <xdr:spPr>
        <a:xfrm>
          <a:off x="33101915" y="6448425"/>
          <a:ext cx="237490" cy="227965"/>
        </a:xfrm>
        <a:prstGeom prst="rect">
          <a:avLst/>
        </a:prstGeom>
      </xdr:spPr>
    </xdr:pic>
    <xdr:clientData/>
  </xdr:oneCellAnchor>
  <xdr:oneCellAnchor>
    <xdr:from>
      <xdr:col>40</xdr:col>
      <xdr:colOff>380999</xdr:colOff>
      <xdr:row>39</xdr:row>
      <xdr:rowOff>128286</xdr:rowOff>
    </xdr:from>
    <xdr:ext cx="996763" cy="405114"/>
    <xdr:pic>
      <xdr:nvPicPr>
        <xdr:cNvPr id="110" name="Picture 109"/>
        <xdr:cNvPicPr>
          <a:picLocks noChangeAspect="1"/>
        </xdr:cNvPicPr>
      </xdr:nvPicPr>
      <xdr:blipFill>
        <a:blip xmlns:r="http://schemas.openxmlformats.org/officeDocument/2006/relationships" r:embed="rId5"/>
        <a:stretch>
          <a:fillRect/>
        </a:stretch>
      </xdr:blipFill>
      <xdr:spPr>
        <a:xfrm>
          <a:off x="33844230" y="7557770"/>
          <a:ext cx="996950" cy="405130"/>
        </a:xfrm>
        <a:prstGeom prst="rect">
          <a:avLst/>
        </a:prstGeom>
      </xdr:spPr>
    </xdr:pic>
    <xdr:clientData/>
  </xdr:oneCellAnchor>
  <xdr:oneCellAnchor>
    <xdr:from>
      <xdr:col>39</xdr:col>
      <xdr:colOff>85725</xdr:colOff>
      <xdr:row>38</xdr:row>
      <xdr:rowOff>85725</xdr:rowOff>
    </xdr:from>
    <xdr:ext cx="2363881" cy="235699"/>
    <xdr:pic>
      <xdr:nvPicPr>
        <xdr:cNvPr id="111" name="Picture 110"/>
        <xdr:cNvPicPr>
          <a:picLocks noChangeAspect="1"/>
        </xdr:cNvPicPr>
      </xdr:nvPicPr>
      <xdr:blipFill>
        <a:blip xmlns:r="http://schemas.openxmlformats.org/officeDocument/2006/relationships" r:embed="rId6"/>
        <a:stretch>
          <a:fillRect/>
        </a:stretch>
      </xdr:blipFill>
      <xdr:spPr>
        <a:xfrm>
          <a:off x="32949515" y="7324725"/>
          <a:ext cx="2363470" cy="235585"/>
        </a:xfrm>
        <a:prstGeom prst="rect">
          <a:avLst/>
        </a:prstGeom>
      </xdr:spPr>
    </xdr:pic>
    <xdr:clientData/>
  </xdr:oneCellAnchor>
  <xdr:oneCellAnchor>
    <xdr:from>
      <xdr:col>39</xdr:col>
      <xdr:colOff>352425</xdr:colOff>
      <xdr:row>42</xdr:row>
      <xdr:rowOff>9525</xdr:rowOff>
    </xdr:from>
    <xdr:ext cx="171429" cy="190476"/>
    <xdr:pic>
      <xdr:nvPicPr>
        <xdr:cNvPr id="112" name="Picture 111"/>
        <xdr:cNvPicPr>
          <a:picLocks noChangeAspect="1"/>
        </xdr:cNvPicPr>
      </xdr:nvPicPr>
      <xdr:blipFill>
        <a:blip xmlns:r="http://schemas.openxmlformats.org/officeDocument/2006/relationships" r:embed="rId7"/>
        <a:stretch>
          <a:fillRect/>
        </a:stretch>
      </xdr:blipFill>
      <xdr:spPr>
        <a:xfrm>
          <a:off x="33216215" y="8010525"/>
          <a:ext cx="170815" cy="189865"/>
        </a:xfrm>
        <a:prstGeom prst="rect">
          <a:avLst/>
        </a:prstGeom>
      </xdr:spPr>
    </xdr:pic>
    <xdr:clientData/>
  </xdr:oneCellAnchor>
  <xdr:oneCellAnchor>
    <xdr:from>
      <xdr:col>39</xdr:col>
      <xdr:colOff>104775</xdr:colOff>
      <xdr:row>46</xdr:row>
      <xdr:rowOff>57151</xdr:rowOff>
    </xdr:from>
    <xdr:ext cx="2211481" cy="250995"/>
    <xdr:pic>
      <xdr:nvPicPr>
        <xdr:cNvPr id="113" name="Picture 112"/>
        <xdr:cNvPicPr>
          <a:picLocks noChangeAspect="1"/>
        </xdr:cNvPicPr>
      </xdr:nvPicPr>
      <xdr:blipFill>
        <a:blip xmlns:r="http://schemas.openxmlformats.org/officeDocument/2006/relationships" r:embed="rId8"/>
        <a:stretch>
          <a:fillRect/>
        </a:stretch>
      </xdr:blipFill>
      <xdr:spPr>
        <a:xfrm>
          <a:off x="32968565" y="8820150"/>
          <a:ext cx="2211070" cy="250825"/>
        </a:xfrm>
        <a:prstGeom prst="rect">
          <a:avLst/>
        </a:prstGeom>
      </xdr:spPr>
    </xdr:pic>
    <xdr:clientData/>
  </xdr:oneCellAnchor>
  <xdr:oneCellAnchor>
    <xdr:from>
      <xdr:col>40</xdr:col>
      <xdr:colOff>266699</xdr:colOff>
      <xdr:row>47</xdr:row>
      <xdr:rowOff>128286</xdr:rowOff>
    </xdr:from>
    <xdr:ext cx="1000125" cy="405114"/>
    <xdr:pic>
      <xdr:nvPicPr>
        <xdr:cNvPr id="114" name="Picture 113"/>
        <xdr:cNvPicPr>
          <a:picLocks noChangeAspect="1"/>
        </xdr:cNvPicPr>
      </xdr:nvPicPr>
      <xdr:blipFill>
        <a:blip xmlns:r="http://schemas.openxmlformats.org/officeDocument/2006/relationships" r:embed="rId5"/>
        <a:stretch>
          <a:fillRect/>
        </a:stretch>
      </xdr:blipFill>
      <xdr:spPr>
        <a:xfrm>
          <a:off x="33729930" y="9081770"/>
          <a:ext cx="1000125" cy="405130"/>
        </a:xfrm>
        <a:prstGeom prst="rect">
          <a:avLst/>
        </a:prstGeom>
      </xdr:spPr>
    </xdr:pic>
    <xdr:clientData/>
  </xdr:oneCellAnchor>
  <xdr:oneCellAnchor>
    <xdr:from>
      <xdr:col>39</xdr:col>
      <xdr:colOff>400050</xdr:colOff>
      <xdr:row>50</xdr:row>
      <xdr:rowOff>9525</xdr:rowOff>
    </xdr:from>
    <xdr:ext cx="171429" cy="190476"/>
    <xdr:pic>
      <xdr:nvPicPr>
        <xdr:cNvPr id="115" name="Picture 114"/>
        <xdr:cNvPicPr>
          <a:picLocks noChangeAspect="1"/>
        </xdr:cNvPicPr>
      </xdr:nvPicPr>
      <xdr:blipFill>
        <a:blip xmlns:r="http://schemas.openxmlformats.org/officeDocument/2006/relationships" r:embed="rId9"/>
        <a:stretch>
          <a:fillRect/>
        </a:stretch>
      </xdr:blipFill>
      <xdr:spPr>
        <a:xfrm>
          <a:off x="33263840" y="9534525"/>
          <a:ext cx="170815" cy="189865"/>
        </a:xfrm>
        <a:prstGeom prst="rect">
          <a:avLst/>
        </a:prstGeom>
      </xdr:spPr>
    </xdr:pic>
    <xdr:clientData/>
  </xdr:oneCellAnchor>
  <xdr:oneCellAnchor>
    <xdr:from>
      <xdr:col>39</xdr:col>
      <xdr:colOff>2</xdr:colOff>
      <xdr:row>54</xdr:row>
      <xdr:rowOff>87397</xdr:rowOff>
    </xdr:from>
    <xdr:ext cx="2211480" cy="216872"/>
    <xdr:pic>
      <xdr:nvPicPr>
        <xdr:cNvPr id="116" name="Picture 115"/>
        <xdr:cNvPicPr>
          <a:picLocks noChangeAspect="1"/>
        </xdr:cNvPicPr>
      </xdr:nvPicPr>
      <xdr:blipFill>
        <a:blip xmlns:r="http://schemas.openxmlformats.org/officeDocument/2006/relationships" r:embed="rId10"/>
        <a:stretch>
          <a:fillRect/>
        </a:stretch>
      </xdr:blipFill>
      <xdr:spPr>
        <a:xfrm>
          <a:off x="32863790" y="10373995"/>
          <a:ext cx="2211070" cy="217170"/>
        </a:xfrm>
        <a:prstGeom prst="rect">
          <a:avLst/>
        </a:prstGeom>
      </xdr:spPr>
    </xdr:pic>
    <xdr:clientData/>
  </xdr:oneCellAnchor>
  <xdr:oneCellAnchor>
    <xdr:from>
      <xdr:col>40</xdr:col>
      <xdr:colOff>380999</xdr:colOff>
      <xdr:row>55</xdr:row>
      <xdr:rowOff>128286</xdr:rowOff>
    </xdr:from>
    <xdr:ext cx="1000125" cy="405114"/>
    <xdr:pic>
      <xdr:nvPicPr>
        <xdr:cNvPr id="117" name="Picture 116"/>
        <xdr:cNvPicPr>
          <a:picLocks noChangeAspect="1"/>
        </xdr:cNvPicPr>
      </xdr:nvPicPr>
      <xdr:blipFill>
        <a:blip xmlns:r="http://schemas.openxmlformats.org/officeDocument/2006/relationships" r:embed="rId5"/>
        <a:stretch>
          <a:fillRect/>
        </a:stretch>
      </xdr:blipFill>
      <xdr:spPr>
        <a:xfrm>
          <a:off x="33844230" y="10605770"/>
          <a:ext cx="1000125" cy="405130"/>
        </a:xfrm>
        <a:prstGeom prst="rect">
          <a:avLst/>
        </a:prstGeom>
      </xdr:spPr>
    </xdr:pic>
    <xdr:clientData/>
  </xdr:oneCellAnchor>
  <xdr:oneCellAnchor>
    <xdr:from>
      <xdr:col>39</xdr:col>
      <xdr:colOff>381000</xdr:colOff>
      <xdr:row>58</xdr:row>
      <xdr:rowOff>0</xdr:rowOff>
    </xdr:from>
    <xdr:ext cx="200000" cy="180952"/>
    <xdr:pic>
      <xdr:nvPicPr>
        <xdr:cNvPr id="118" name="Picture 117"/>
        <xdr:cNvPicPr>
          <a:picLocks noChangeAspect="1"/>
        </xdr:cNvPicPr>
      </xdr:nvPicPr>
      <xdr:blipFill>
        <a:blip xmlns:r="http://schemas.openxmlformats.org/officeDocument/2006/relationships" r:embed="rId11"/>
        <a:stretch>
          <a:fillRect/>
        </a:stretch>
      </xdr:blipFill>
      <xdr:spPr>
        <a:xfrm>
          <a:off x="33244790" y="11049000"/>
          <a:ext cx="199390" cy="180340"/>
        </a:xfrm>
        <a:prstGeom prst="rect">
          <a:avLst/>
        </a:prstGeom>
      </xdr:spPr>
    </xdr:pic>
    <xdr:clientData/>
  </xdr:oneCellAnchor>
  <xdr:oneCellAnchor>
    <xdr:from>
      <xdr:col>39</xdr:col>
      <xdr:colOff>85724</xdr:colOff>
      <xdr:row>61</xdr:row>
      <xdr:rowOff>95250</xdr:rowOff>
    </xdr:from>
    <xdr:ext cx="1703480" cy="200025"/>
    <xdr:pic>
      <xdr:nvPicPr>
        <xdr:cNvPr id="119" name="Picture 118"/>
        <xdr:cNvPicPr>
          <a:picLocks noChangeAspect="1"/>
        </xdr:cNvPicPr>
      </xdr:nvPicPr>
      <xdr:blipFill>
        <a:blip xmlns:r="http://schemas.openxmlformats.org/officeDocument/2006/relationships" r:embed="rId12"/>
        <a:stretch>
          <a:fillRect/>
        </a:stretch>
      </xdr:blipFill>
      <xdr:spPr>
        <a:xfrm>
          <a:off x="32948880" y="11715750"/>
          <a:ext cx="1703705" cy="200025"/>
        </a:xfrm>
        <a:prstGeom prst="rect">
          <a:avLst/>
        </a:prstGeom>
      </xdr:spPr>
    </xdr:pic>
    <xdr:clientData/>
  </xdr:oneCellAnchor>
  <xdr:oneCellAnchor>
    <xdr:from>
      <xdr:col>39</xdr:col>
      <xdr:colOff>219074</xdr:colOff>
      <xdr:row>65</xdr:row>
      <xdr:rowOff>47624</xdr:rowOff>
    </xdr:from>
    <xdr:ext cx="152375" cy="152375"/>
    <xdr:pic>
      <xdr:nvPicPr>
        <xdr:cNvPr id="120" name="Picture 119"/>
        <xdr:cNvPicPr>
          <a:picLocks noChangeAspect="1"/>
        </xdr:cNvPicPr>
      </xdr:nvPicPr>
      <xdr:blipFill>
        <a:blip xmlns:r="http://schemas.openxmlformats.org/officeDocument/2006/relationships" r:embed="rId13"/>
        <a:stretch>
          <a:fillRect/>
        </a:stretch>
      </xdr:blipFill>
      <xdr:spPr>
        <a:xfrm>
          <a:off x="33082230" y="12429490"/>
          <a:ext cx="152400" cy="152400"/>
        </a:xfrm>
        <a:prstGeom prst="rect">
          <a:avLst/>
        </a:prstGeom>
      </xdr:spPr>
    </xdr:pic>
    <xdr:clientData/>
  </xdr:oneCellAnchor>
  <xdr:oneCellAnchor>
    <xdr:from>
      <xdr:col>40</xdr:col>
      <xdr:colOff>104775</xdr:colOff>
      <xdr:row>72</xdr:row>
      <xdr:rowOff>0</xdr:rowOff>
    </xdr:from>
    <xdr:ext cx="1190625" cy="323850"/>
    <xdr:pic>
      <xdr:nvPicPr>
        <xdr:cNvPr id="121" name="Picture 120"/>
        <xdr:cNvPicPr>
          <a:picLocks noChangeAspect="1"/>
        </xdr:cNvPicPr>
      </xdr:nvPicPr>
      <xdr:blipFill>
        <a:blip xmlns:r="http://schemas.openxmlformats.org/officeDocument/2006/relationships" r:embed="rId1"/>
        <a:stretch>
          <a:fillRect/>
        </a:stretch>
      </xdr:blipFill>
      <xdr:spPr>
        <a:xfrm>
          <a:off x="33568640" y="13716000"/>
          <a:ext cx="1190625" cy="323850"/>
        </a:xfrm>
        <a:prstGeom prst="rect">
          <a:avLst/>
        </a:prstGeom>
      </xdr:spPr>
    </xdr:pic>
    <xdr:clientData/>
  </xdr:oneCellAnchor>
  <xdr:oneCellAnchor>
    <xdr:from>
      <xdr:col>39</xdr:col>
      <xdr:colOff>76200</xdr:colOff>
      <xdr:row>69</xdr:row>
      <xdr:rowOff>66675</xdr:rowOff>
    </xdr:from>
    <xdr:ext cx="1763806" cy="271840"/>
    <xdr:pic>
      <xdr:nvPicPr>
        <xdr:cNvPr id="122" name="Picture 121"/>
        <xdr:cNvPicPr>
          <a:picLocks noChangeAspect="1"/>
        </xdr:cNvPicPr>
      </xdr:nvPicPr>
      <xdr:blipFill>
        <a:blip xmlns:r="http://schemas.openxmlformats.org/officeDocument/2006/relationships" r:embed="rId14"/>
        <a:stretch>
          <a:fillRect/>
        </a:stretch>
      </xdr:blipFill>
      <xdr:spPr>
        <a:xfrm>
          <a:off x="32939990" y="13211175"/>
          <a:ext cx="1763395" cy="271780"/>
        </a:xfrm>
        <a:prstGeom prst="rect">
          <a:avLst/>
        </a:prstGeom>
      </xdr:spPr>
    </xdr:pic>
    <xdr:clientData/>
  </xdr:oneCellAnchor>
  <xdr:oneCellAnchor>
    <xdr:from>
      <xdr:col>39</xdr:col>
      <xdr:colOff>247650</xdr:colOff>
      <xdr:row>75</xdr:row>
      <xdr:rowOff>171450</xdr:rowOff>
    </xdr:from>
    <xdr:ext cx="247619" cy="219048"/>
    <xdr:pic>
      <xdr:nvPicPr>
        <xdr:cNvPr id="123" name="Picture 122"/>
        <xdr:cNvPicPr>
          <a:picLocks noChangeAspect="1"/>
        </xdr:cNvPicPr>
      </xdr:nvPicPr>
      <xdr:blipFill>
        <a:blip xmlns:r="http://schemas.openxmlformats.org/officeDocument/2006/relationships" r:embed="rId15"/>
        <a:stretch>
          <a:fillRect/>
        </a:stretch>
      </xdr:blipFill>
      <xdr:spPr>
        <a:xfrm>
          <a:off x="33111440" y="14458950"/>
          <a:ext cx="247015" cy="218440"/>
        </a:xfrm>
        <a:prstGeom prst="rect">
          <a:avLst/>
        </a:prstGeom>
      </xdr:spPr>
    </xdr:pic>
    <xdr:clientData/>
  </xdr:oneCellAnchor>
  <xdr:oneCellAnchor>
    <xdr:from>
      <xdr:col>39</xdr:col>
      <xdr:colOff>47625</xdr:colOff>
      <xdr:row>74</xdr:row>
      <xdr:rowOff>9525</xdr:rowOff>
    </xdr:from>
    <xdr:ext cx="761905" cy="200000"/>
    <xdr:pic>
      <xdr:nvPicPr>
        <xdr:cNvPr id="124" name="Picture 123"/>
        <xdr:cNvPicPr>
          <a:picLocks noChangeAspect="1"/>
        </xdr:cNvPicPr>
      </xdr:nvPicPr>
      <xdr:blipFill>
        <a:blip xmlns:r="http://schemas.openxmlformats.org/officeDocument/2006/relationships" r:embed="rId16"/>
        <a:stretch>
          <a:fillRect/>
        </a:stretch>
      </xdr:blipFill>
      <xdr:spPr>
        <a:xfrm>
          <a:off x="32911415" y="14106525"/>
          <a:ext cx="761365" cy="199390"/>
        </a:xfrm>
        <a:prstGeom prst="rect">
          <a:avLst/>
        </a:prstGeom>
      </xdr:spPr>
    </xdr:pic>
    <xdr:clientData/>
  </xdr:oneCellAnchor>
  <xdr:oneCellAnchor>
    <xdr:from>
      <xdr:col>47</xdr:col>
      <xdr:colOff>190500</xdr:colOff>
      <xdr:row>31</xdr:row>
      <xdr:rowOff>171450</xdr:rowOff>
    </xdr:from>
    <xdr:ext cx="1420906" cy="308785"/>
    <xdr:pic>
      <xdr:nvPicPr>
        <xdr:cNvPr id="125" name="Picture 124"/>
        <xdr:cNvPicPr>
          <a:picLocks noChangeAspect="1"/>
        </xdr:cNvPicPr>
      </xdr:nvPicPr>
      <xdr:blipFill>
        <a:blip xmlns:r="http://schemas.openxmlformats.org/officeDocument/2006/relationships" r:embed="rId1"/>
        <a:stretch>
          <a:fillRect/>
        </a:stretch>
      </xdr:blipFill>
      <xdr:spPr>
        <a:xfrm>
          <a:off x="39131240" y="6076950"/>
          <a:ext cx="1420495" cy="308610"/>
        </a:xfrm>
        <a:prstGeom prst="rect">
          <a:avLst/>
        </a:prstGeom>
      </xdr:spPr>
    </xdr:pic>
    <xdr:clientData/>
  </xdr:oneCellAnchor>
  <xdr:oneCellAnchor>
    <xdr:from>
      <xdr:col>47</xdr:col>
      <xdr:colOff>133351</xdr:colOff>
      <xdr:row>30</xdr:row>
      <xdr:rowOff>38101</xdr:rowOff>
    </xdr:from>
    <xdr:ext cx="1963830" cy="220742"/>
    <xdr:pic>
      <xdr:nvPicPr>
        <xdr:cNvPr id="126" name="Picture 125"/>
        <xdr:cNvPicPr>
          <a:picLocks noChangeAspect="1"/>
        </xdr:cNvPicPr>
      </xdr:nvPicPr>
      <xdr:blipFill>
        <a:blip xmlns:r="http://schemas.openxmlformats.org/officeDocument/2006/relationships" r:embed="rId3"/>
        <a:stretch>
          <a:fillRect/>
        </a:stretch>
      </xdr:blipFill>
      <xdr:spPr>
        <a:xfrm>
          <a:off x="39074090" y="5753100"/>
          <a:ext cx="1963420" cy="220345"/>
        </a:xfrm>
        <a:prstGeom prst="rect">
          <a:avLst/>
        </a:prstGeom>
      </xdr:spPr>
    </xdr:pic>
    <xdr:clientData/>
  </xdr:oneCellAnchor>
  <xdr:oneCellAnchor>
    <xdr:from>
      <xdr:col>46</xdr:col>
      <xdr:colOff>238125</xdr:colOff>
      <xdr:row>33</xdr:row>
      <xdr:rowOff>161925</xdr:rowOff>
    </xdr:from>
    <xdr:ext cx="238095" cy="228571"/>
    <xdr:pic>
      <xdr:nvPicPr>
        <xdr:cNvPr id="127" name="Picture 126"/>
        <xdr:cNvPicPr>
          <a:picLocks noChangeAspect="1"/>
        </xdr:cNvPicPr>
      </xdr:nvPicPr>
      <xdr:blipFill>
        <a:blip xmlns:r="http://schemas.openxmlformats.org/officeDocument/2006/relationships" r:embed="rId4"/>
        <a:stretch>
          <a:fillRect/>
        </a:stretch>
      </xdr:blipFill>
      <xdr:spPr>
        <a:xfrm>
          <a:off x="38578790" y="6448425"/>
          <a:ext cx="237490" cy="227965"/>
        </a:xfrm>
        <a:prstGeom prst="rect">
          <a:avLst/>
        </a:prstGeom>
      </xdr:spPr>
    </xdr:pic>
    <xdr:clientData/>
  </xdr:oneCellAnchor>
  <xdr:oneCellAnchor>
    <xdr:from>
      <xdr:col>47</xdr:col>
      <xdr:colOff>380999</xdr:colOff>
      <xdr:row>39</xdr:row>
      <xdr:rowOff>128286</xdr:rowOff>
    </xdr:from>
    <xdr:ext cx="996763" cy="405114"/>
    <xdr:pic>
      <xdr:nvPicPr>
        <xdr:cNvPr id="128" name="Picture 127"/>
        <xdr:cNvPicPr>
          <a:picLocks noChangeAspect="1"/>
        </xdr:cNvPicPr>
      </xdr:nvPicPr>
      <xdr:blipFill>
        <a:blip xmlns:r="http://schemas.openxmlformats.org/officeDocument/2006/relationships" r:embed="rId5"/>
        <a:stretch>
          <a:fillRect/>
        </a:stretch>
      </xdr:blipFill>
      <xdr:spPr>
        <a:xfrm>
          <a:off x="39321105" y="7557770"/>
          <a:ext cx="996950" cy="405130"/>
        </a:xfrm>
        <a:prstGeom prst="rect">
          <a:avLst/>
        </a:prstGeom>
      </xdr:spPr>
    </xdr:pic>
    <xdr:clientData/>
  </xdr:oneCellAnchor>
  <xdr:oneCellAnchor>
    <xdr:from>
      <xdr:col>46</xdr:col>
      <xdr:colOff>85725</xdr:colOff>
      <xdr:row>38</xdr:row>
      <xdr:rowOff>85725</xdr:rowOff>
    </xdr:from>
    <xdr:ext cx="2363881" cy="235699"/>
    <xdr:pic>
      <xdr:nvPicPr>
        <xdr:cNvPr id="129" name="Picture 128"/>
        <xdr:cNvPicPr>
          <a:picLocks noChangeAspect="1"/>
        </xdr:cNvPicPr>
      </xdr:nvPicPr>
      <xdr:blipFill>
        <a:blip xmlns:r="http://schemas.openxmlformats.org/officeDocument/2006/relationships" r:embed="rId6"/>
        <a:stretch>
          <a:fillRect/>
        </a:stretch>
      </xdr:blipFill>
      <xdr:spPr>
        <a:xfrm>
          <a:off x="38426390" y="7324725"/>
          <a:ext cx="2363470" cy="235585"/>
        </a:xfrm>
        <a:prstGeom prst="rect">
          <a:avLst/>
        </a:prstGeom>
      </xdr:spPr>
    </xdr:pic>
    <xdr:clientData/>
  </xdr:oneCellAnchor>
  <xdr:oneCellAnchor>
    <xdr:from>
      <xdr:col>46</xdr:col>
      <xdr:colOff>352425</xdr:colOff>
      <xdr:row>42</xdr:row>
      <xdr:rowOff>9525</xdr:rowOff>
    </xdr:from>
    <xdr:ext cx="171429" cy="190476"/>
    <xdr:pic>
      <xdr:nvPicPr>
        <xdr:cNvPr id="130" name="Picture 129"/>
        <xdr:cNvPicPr>
          <a:picLocks noChangeAspect="1"/>
        </xdr:cNvPicPr>
      </xdr:nvPicPr>
      <xdr:blipFill>
        <a:blip xmlns:r="http://schemas.openxmlformats.org/officeDocument/2006/relationships" r:embed="rId7"/>
        <a:stretch>
          <a:fillRect/>
        </a:stretch>
      </xdr:blipFill>
      <xdr:spPr>
        <a:xfrm>
          <a:off x="38693090" y="8010525"/>
          <a:ext cx="170815" cy="189865"/>
        </a:xfrm>
        <a:prstGeom prst="rect">
          <a:avLst/>
        </a:prstGeom>
      </xdr:spPr>
    </xdr:pic>
    <xdr:clientData/>
  </xdr:oneCellAnchor>
  <xdr:oneCellAnchor>
    <xdr:from>
      <xdr:col>46</xdr:col>
      <xdr:colOff>104775</xdr:colOff>
      <xdr:row>46</xdr:row>
      <xdr:rowOff>57151</xdr:rowOff>
    </xdr:from>
    <xdr:ext cx="2211481" cy="250995"/>
    <xdr:pic>
      <xdr:nvPicPr>
        <xdr:cNvPr id="131" name="Picture 130"/>
        <xdr:cNvPicPr>
          <a:picLocks noChangeAspect="1"/>
        </xdr:cNvPicPr>
      </xdr:nvPicPr>
      <xdr:blipFill>
        <a:blip xmlns:r="http://schemas.openxmlformats.org/officeDocument/2006/relationships" r:embed="rId8"/>
        <a:stretch>
          <a:fillRect/>
        </a:stretch>
      </xdr:blipFill>
      <xdr:spPr>
        <a:xfrm>
          <a:off x="38445440" y="8820150"/>
          <a:ext cx="2211070" cy="250825"/>
        </a:xfrm>
        <a:prstGeom prst="rect">
          <a:avLst/>
        </a:prstGeom>
      </xdr:spPr>
    </xdr:pic>
    <xdr:clientData/>
  </xdr:oneCellAnchor>
  <xdr:oneCellAnchor>
    <xdr:from>
      <xdr:col>47</xdr:col>
      <xdr:colOff>266699</xdr:colOff>
      <xdr:row>47</xdr:row>
      <xdr:rowOff>128286</xdr:rowOff>
    </xdr:from>
    <xdr:ext cx="1000125" cy="405114"/>
    <xdr:pic>
      <xdr:nvPicPr>
        <xdr:cNvPr id="132" name="Picture 131"/>
        <xdr:cNvPicPr>
          <a:picLocks noChangeAspect="1"/>
        </xdr:cNvPicPr>
      </xdr:nvPicPr>
      <xdr:blipFill>
        <a:blip xmlns:r="http://schemas.openxmlformats.org/officeDocument/2006/relationships" r:embed="rId5"/>
        <a:stretch>
          <a:fillRect/>
        </a:stretch>
      </xdr:blipFill>
      <xdr:spPr>
        <a:xfrm>
          <a:off x="39206805" y="9081770"/>
          <a:ext cx="1000125" cy="405130"/>
        </a:xfrm>
        <a:prstGeom prst="rect">
          <a:avLst/>
        </a:prstGeom>
      </xdr:spPr>
    </xdr:pic>
    <xdr:clientData/>
  </xdr:oneCellAnchor>
  <xdr:oneCellAnchor>
    <xdr:from>
      <xdr:col>46</xdr:col>
      <xdr:colOff>400050</xdr:colOff>
      <xdr:row>50</xdr:row>
      <xdr:rowOff>9525</xdr:rowOff>
    </xdr:from>
    <xdr:ext cx="171429" cy="190476"/>
    <xdr:pic>
      <xdr:nvPicPr>
        <xdr:cNvPr id="133" name="Picture 132"/>
        <xdr:cNvPicPr>
          <a:picLocks noChangeAspect="1"/>
        </xdr:cNvPicPr>
      </xdr:nvPicPr>
      <xdr:blipFill>
        <a:blip xmlns:r="http://schemas.openxmlformats.org/officeDocument/2006/relationships" r:embed="rId9"/>
        <a:stretch>
          <a:fillRect/>
        </a:stretch>
      </xdr:blipFill>
      <xdr:spPr>
        <a:xfrm>
          <a:off x="38740715" y="9534525"/>
          <a:ext cx="170815" cy="189865"/>
        </a:xfrm>
        <a:prstGeom prst="rect">
          <a:avLst/>
        </a:prstGeom>
      </xdr:spPr>
    </xdr:pic>
    <xdr:clientData/>
  </xdr:oneCellAnchor>
  <xdr:oneCellAnchor>
    <xdr:from>
      <xdr:col>46</xdr:col>
      <xdr:colOff>2</xdr:colOff>
      <xdr:row>54</xdr:row>
      <xdr:rowOff>87397</xdr:rowOff>
    </xdr:from>
    <xdr:ext cx="2211480" cy="216872"/>
    <xdr:pic>
      <xdr:nvPicPr>
        <xdr:cNvPr id="134" name="Picture 133"/>
        <xdr:cNvPicPr>
          <a:picLocks noChangeAspect="1"/>
        </xdr:cNvPicPr>
      </xdr:nvPicPr>
      <xdr:blipFill>
        <a:blip xmlns:r="http://schemas.openxmlformats.org/officeDocument/2006/relationships" r:embed="rId10"/>
        <a:stretch>
          <a:fillRect/>
        </a:stretch>
      </xdr:blipFill>
      <xdr:spPr>
        <a:xfrm>
          <a:off x="38340665" y="10373995"/>
          <a:ext cx="2211070" cy="217170"/>
        </a:xfrm>
        <a:prstGeom prst="rect">
          <a:avLst/>
        </a:prstGeom>
      </xdr:spPr>
    </xdr:pic>
    <xdr:clientData/>
  </xdr:oneCellAnchor>
  <xdr:oneCellAnchor>
    <xdr:from>
      <xdr:col>47</xdr:col>
      <xdr:colOff>380999</xdr:colOff>
      <xdr:row>55</xdr:row>
      <xdr:rowOff>128286</xdr:rowOff>
    </xdr:from>
    <xdr:ext cx="1000125" cy="405114"/>
    <xdr:pic>
      <xdr:nvPicPr>
        <xdr:cNvPr id="135" name="Picture 134"/>
        <xdr:cNvPicPr>
          <a:picLocks noChangeAspect="1"/>
        </xdr:cNvPicPr>
      </xdr:nvPicPr>
      <xdr:blipFill>
        <a:blip xmlns:r="http://schemas.openxmlformats.org/officeDocument/2006/relationships" r:embed="rId5"/>
        <a:stretch>
          <a:fillRect/>
        </a:stretch>
      </xdr:blipFill>
      <xdr:spPr>
        <a:xfrm>
          <a:off x="39321105" y="10605770"/>
          <a:ext cx="1000125" cy="405130"/>
        </a:xfrm>
        <a:prstGeom prst="rect">
          <a:avLst/>
        </a:prstGeom>
      </xdr:spPr>
    </xdr:pic>
    <xdr:clientData/>
  </xdr:oneCellAnchor>
  <xdr:oneCellAnchor>
    <xdr:from>
      <xdr:col>46</xdr:col>
      <xdr:colOff>381000</xdr:colOff>
      <xdr:row>58</xdr:row>
      <xdr:rowOff>0</xdr:rowOff>
    </xdr:from>
    <xdr:ext cx="200000" cy="180952"/>
    <xdr:pic>
      <xdr:nvPicPr>
        <xdr:cNvPr id="136" name="Picture 135"/>
        <xdr:cNvPicPr>
          <a:picLocks noChangeAspect="1"/>
        </xdr:cNvPicPr>
      </xdr:nvPicPr>
      <xdr:blipFill>
        <a:blip xmlns:r="http://schemas.openxmlformats.org/officeDocument/2006/relationships" r:embed="rId11"/>
        <a:stretch>
          <a:fillRect/>
        </a:stretch>
      </xdr:blipFill>
      <xdr:spPr>
        <a:xfrm>
          <a:off x="38721665" y="11049000"/>
          <a:ext cx="199390" cy="180340"/>
        </a:xfrm>
        <a:prstGeom prst="rect">
          <a:avLst/>
        </a:prstGeom>
      </xdr:spPr>
    </xdr:pic>
    <xdr:clientData/>
  </xdr:oneCellAnchor>
  <xdr:oneCellAnchor>
    <xdr:from>
      <xdr:col>46</xdr:col>
      <xdr:colOff>85724</xdr:colOff>
      <xdr:row>61</xdr:row>
      <xdr:rowOff>95250</xdr:rowOff>
    </xdr:from>
    <xdr:ext cx="1703480" cy="200025"/>
    <xdr:pic>
      <xdr:nvPicPr>
        <xdr:cNvPr id="137" name="Picture 136"/>
        <xdr:cNvPicPr>
          <a:picLocks noChangeAspect="1"/>
        </xdr:cNvPicPr>
      </xdr:nvPicPr>
      <xdr:blipFill>
        <a:blip xmlns:r="http://schemas.openxmlformats.org/officeDocument/2006/relationships" r:embed="rId12"/>
        <a:stretch>
          <a:fillRect/>
        </a:stretch>
      </xdr:blipFill>
      <xdr:spPr>
        <a:xfrm>
          <a:off x="38425755" y="11715750"/>
          <a:ext cx="1703705" cy="200025"/>
        </a:xfrm>
        <a:prstGeom prst="rect">
          <a:avLst/>
        </a:prstGeom>
      </xdr:spPr>
    </xdr:pic>
    <xdr:clientData/>
  </xdr:oneCellAnchor>
  <xdr:oneCellAnchor>
    <xdr:from>
      <xdr:col>46</xdr:col>
      <xdr:colOff>219074</xdr:colOff>
      <xdr:row>65</xdr:row>
      <xdr:rowOff>47624</xdr:rowOff>
    </xdr:from>
    <xdr:ext cx="152375" cy="152375"/>
    <xdr:pic>
      <xdr:nvPicPr>
        <xdr:cNvPr id="138" name="Picture 137"/>
        <xdr:cNvPicPr>
          <a:picLocks noChangeAspect="1"/>
        </xdr:cNvPicPr>
      </xdr:nvPicPr>
      <xdr:blipFill>
        <a:blip xmlns:r="http://schemas.openxmlformats.org/officeDocument/2006/relationships" r:embed="rId13"/>
        <a:stretch>
          <a:fillRect/>
        </a:stretch>
      </xdr:blipFill>
      <xdr:spPr>
        <a:xfrm>
          <a:off x="38559105" y="12429490"/>
          <a:ext cx="152400" cy="152400"/>
        </a:xfrm>
        <a:prstGeom prst="rect">
          <a:avLst/>
        </a:prstGeom>
      </xdr:spPr>
    </xdr:pic>
    <xdr:clientData/>
  </xdr:oneCellAnchor>
  <xdr:oneCellAnchor>
    <xdr:from>
      <xdr:col>47</xdr:col>
      <xdr:colOff>104775</xdr:colOff>
      <xdr:row>72</xdr:row>
      <xdr:rowOff>0</xdr:rowOff>
    </xdr:from>
    <xdr:ext cx="1190625" cy="323850"/>
    <xdr:pic>
      <xdr:nvPicPr>
        <xdr:cNvPr id="139" name="Picture 138"/>
        <xdr:cNvPicPr>
          <a:picLocks noChangeAspect="1"/>
        </xdr:cNvPicPr>
      </xdr:nvPicPr>
      <xdr:blipFill>
        <a:blip xmlns:r="http://schemas.openxmlformats.org/officeDocument/2006/relationships" r:embed="rId1"/>
        <a:stretch>
          <a:fillRect/>
        </a:stretch>
      </xdr:blipFill>
      <xdr:spPr>
        <a:xfrm>
          <a:off x="39045515" y="13716000"/>
          <a:ext cx="1190625" cy="323850"/>
        </a:xfrm>
        <a:prstGeom prst="rect">
          <a:avLst/>
        </a:prstGeom>
      </xdr:spPr>
    </xdr:pic>
    <xdr:clientData/>
  </xdr:oneCellAnchor>
  <xdr:oneCellAnchor>
    <xdr:from>
      <xdr:col>46</xdr:col>
      <xdr:colOff>76200</xdr:colOff>
      <xdr:row>69</xdr:row>
      <xdr:rowOff>66675</xdr:rowOff>
    </xdr:from>
    <xdr:ext cx="1763806" cy="271840"/>
    <xdr:pic>
      <xdr:nvPicPr>
        <xdr:cNvPr id="140" name="Picture 139"/>
        <xdr:cNvPicPr>
          <a:picLocks noChangeAspect="1"/>
        </xdr:cNvPicPr>
      </xdr:nvPicPr>
      <xdr:blipFill>
        <a:blip xmlns:r="http://schemas.openxmlformats.org/officeDocument/2006/relationships" r:embed="rId14"/>
        <a:stretch>
          <a:fillRect/>
        </a:stretch>
      </xdr:blipFill>
      <xdr:spPr>
        <a:xfrm>
          <a:off x="38416865" y="13211175"/>
          <a:ext cx="1763395" cy="271780"/>
        </a:xfrm>
        <a:prstGeom prst="rect">
          <a:avLst/>
        </a:prstGeom>
      </xdr:spPr>
    </xdr:pic>
    <xdr:clientData/>
  </xdr:oneCellAnchor>
  <xdr:oneCellAnchor>
    <xdr:from>
      <xdr:col>46</xdr:col>
      <xdr:colOff>247650</xdr:colOff>
      <xdr:row>75</xdr:row>
      <xdr:rowOff>171450</xdr:rowOff>
    </xdr:from>
    <xdr:ext cx="247619" cy="219048"/>
    <xdr:pic>
      <xdr:nvPicPr>
        <xdr:cNvPr id="141" name="Picture 140"/>
        <xdr:cNvPicPr>
          <a:picLocks noChangeAspect="1"/>
        </xdr:cNvPicPr>
      </xdr:nvPicPr>
      <xdr:blipFill>
        <a:blip xmlns:r="http://schemas.openxmlformats.org/officeDocument/2006/relationships" r:embed="rId15"/>
        <a:stretch>
          <a:fillRect/>
        </a:stretch>
      </xdr:blipFill>
      <xdr:spPr>
        <a:xfrm>
          <a:off x="38588315" y="14458950"/>
          <a:ext cx="247015" cy="218440"/>
        </a:xfrm>
        <a:prstGeom prst="rect">
          <a:avLst/>
        </a:prstGeom>
      </xdr:spPr>
    </xdr:pic>
    <xdr:clientData/>
  </xdr:oneCellAnchor>
  <xdr:oneCellAnchor>
    <xdr:from>
      <xdr:col>46</xdr:col>
      <xdr:colOff>47625</xdr:colOff>
      <xdr:row>74</xdr:row>
      <xdr:rowOff>9525</xdr:rowOff>
    </xdr:from>
    <xdr:ext cx="761905" cy="200000"/>
    <xdr:pic>
      <xdr:nvPicPr>
        <xdr:cNvPr id="142" name="Picture 141"/>
        <xdr:cNvPicPr>
          <a:picLocks noChangeAspect="1"/>
        </xdr:cNvPicPr>
      </xdr:nvPicPr>
      <xdr:blipFill>
        <a:blip xmlns:r="http://schemas.openxmlformats.org/officeDocument/2006/relationships" r:embed="rId16"/>
        <a:stretch>
          <a:fillRect/>
        </a:stretch>
      </xdr:blipFill>
      <xdr:spPr>
        <a:xfrm>
          <a:off x="38388290" y="14106525"/>
          <a:ext cx="761365" cy="199390"/>
        </a:xfrm>
        <a:prstGeom prst="rect">
          <a:avLst/>
        </a:prstGeom>
      </xdr:spPr>
    </xdr:pic>
    <xdr:clientData/>
  </xdr:oneCellAnchor>
  <xdr:twoCellAnchor>
    <xdr:from>
      <xdr:col>14</xdr:col>
      <xdr:colOff>522714</xdr:colOff>
      <xdr:row>116</xdr:row>
      <xdr:rowOff>171369</xdr:rowOff>
    </xdr:from>
    <xdr:to>
      <xdr:col>16</xdr:col>
      <xdr:colOff>634635</xdr:colOff>
      <xdr:row>119</xdr:row>
      <xdr:rowOff>7926</xdr:rowOff>
    </xdr:to>
    <xdr:sp macro="" textlink="">
      <xdr:nvSpPr>
        <xdr:cNvPr id="7" name="Right Arrow 6"/>
        <xdr:cNvSpPr/>
      </xdr:nvSpPr>
      <xdr:spPr>
        <a:xfrm>
          <a:off x="11009630" y="22268815"/>
          <a:ext cx="2254885" cy="40830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257740</xdr:colOff>
      <xdr:row>109</xdr:row>
      <xdr:rowOff>145675</xdr:rowOff>
    </xdr:from>
    <xdr:to>
      <xdr:col>25</xdr:col>
      <xdr:colOff>739589</xdr:colOff>
      <xdr:row>112</xdr:row>
      <xdr:rowOff>112056</xdr:rowOff>
    </xdr:to>
    <xdr:cxnSp macro="">
      <xdr:nvCxnSpPr>
        <xdr:cNvPr id="19" name="Elbow Connector 18"/>
        <xdr:cNvCxnSpPr/>
      </xdr:nvCxnSpPr>
      <xdr:spPr>
        <a:xfrm rot="10800000" flipV="1">
          <a:off x="16928465" y="20909915"/>
          <a:ext cx="4472940" cy="537845"/>
        </a:xfrm>
        <a:prstGeom prst="bentConnector3">
          <a:avLst>
            <a:gd name="adj1" fmla="val 2193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20</xdr:col>
      <xdr:colOff>100856</xdr:colOff>
      <xdr:row>123</xdr:row>
      <xdr:rowOff>123265</xdr:rowOff>
    </xdr:from>
    <xdr:to>
      <xdr:col>25</xdr:col>
      <xdr:colOff>806825</xdr:colOff>
      <xdr:row>126</xdr:row>
      <xdr:rowOff>100853</xdr:rowOff>
    </xdr:to>
    <xdr:cxnSp macro="">
      <xdr:nvCxnSpPr>
        <xdr:cNvPr id="102" name="Elbow Connector 101"/>
        <xdr:cNvCxnSpPr/>
      </xdr:nvCxnSpPr>
      <xdr:spPr>
        <a:xfrm rot="10800000" flipV="1">
          <a:off x="16771620" y="23554690"/>
          <a:ext cx="4697095" cy="548640"/>
        </a:xfrm>
        <a:prstGeom prst="bentConnector3">
          <a:avLst>
            <a:gd name="adj1" fmla="val 5000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35</xdr:col>
      <xdr:colOff>257740</xdr:colOff>
      <xdr:row>109</xdr:row>
      <xdr:rowOff>145675</xdr:rowOff>
    </xdr:from>
    <xdr:to>
      <xdr:col>40</xdr:col>
      <xdr:colOff>739589</xdr:colOff>
      <xdr:row>112</xdr:row>
      <xdr:rowOff>112056</xdr:rowOff>
    </xdr:to>
    <xdr:cxnSp macro="">
      <xdr:nvCxnSpPr>
        <xdr:cNvPr id="143" name="Elbow Connector 142"/>
        <xdr:cNvCxnSpPr/>
      </xdr:nvCxnSpPr>
      <xdr:spPr>
        <a:xfrm rot="10800000" flipV="1">
          <a:off x="30196790" y="20909915"/>
          <a:ext cx="3867150" cy="537845"/>
        </a:xfrm>
        <a:prstGeom prst="bentConnector3">
          <a:avLst>
            <a:gd name="adj1" fmla="val 2193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35</xdr:col>
      <xdr:colOff>100856</xdr:colOff>
      <xdr:row>123</xdr:row>
      <xdr:rowOff>123265</xdr:rowOff>
    </xdr:from>
    <xdr:to>
      <xdr:col>40</xdr:col>
      <xdr:colOff>806825</xdr:colOff>
      <xdr:row>126</xdr:row>
      <xdr:rowOff>100853</xdr:rowOff>
    </xdr:to>
    <xdr:cxnSp macro="">
      <xdr:nvCxnSpPr>
        <xdr:cNvPr id="144" name="Elbow Connector 143"/>
        <xdr:cNvCxnSpPr/>
      </xdr:nvCxnSpPr>
      <xdr:spPr>
        <a:xfrm rot="10800000" flipV="1">
          <a:off x="30039945" y="23554690"/>
          <a:ext cx="4023995" cy="548640"/>
        </a:xfrm>
        <a:prstGeom prst="bentConnector3">
          <a:avLst>
            <a:gd name="adj1" fmla="val 5000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50</xdr:col>
      <xdr:colOff>257740</xdr:colOff>
      <xdr:row>109</xdr:row>
      <xdr:rowOff>145675</xdr:rowOff>
    </xdr:from>
    <xdr:to>
      <xdr:col>55</xdr:col>
      <xdr:colOff>739589</xdr:colOff>
      <xdr:row>112</xdr:row>
      <xdr:rowOff>112056</xdr:rowOff>
    </xdr:to>
    <xdr:cxnSp macro="">
      <xdr:nvCxnSpPr>
        <xdr:cNvPr id="147" name="Elbow Connector 146"/>
        <xdr:cNvCxnSpPr/>
      </xdr:nvCxnSpPr>
      <xdr:spPr>
        <a:xfrm rot="10800000" flipV="1">
          <a:off x="41369615" y="20909915"/>
          <a:ext cx="3891915" cy="537845"/>
        </a:xfrm>
        <a:prstGeom prst="bentConnector3">
          <a:avLst>
            <a:gd name="adj1" fmla="val 2193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50</xdr:col>
      <xdr:colOff>100856</xdr:colOff>
      <xdr:row>123</xdr:row>
      <xdr:rowOff>123265</xdr:rowOff>
    </xdr:from>
    <xdr:to>
      <xdr:col>55</xdr:col>
      <xdr:colOff>806825</xdr:colOff>
      <xdr:row>126</xdr:row>
      <xdr:rowOff>100853</xdr:rowOff>
    </xdr:to>
    <xdr:cxnSp macro="">
      <xdr:nvCxnSpPr>
        <xdr:cNvPr id="148" name="Elbow Connector 147"/>
        <xdr:cNvCxnSpPr/>
      </xdr:nvCxnSpPr>
      <xdr:spPr>
        <a:xfrm rot="10800000" flipV="1">
          <a:off x="41212770" y="23554690"/>
          <a:ext cx="4116070" cy="548640"/>
        </a:xfrm>
        <a:prstGeom prst="bentConnector3">
          <a:avLst>
            <a:gd name="adj1" fmla="val 5000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65</xdr:col>
      <xdr:colOff>257740</xdr:colOff>
      <xdr:row>109</xdr:row>
      <xdr:rowOff>145675</xdr:rowOff>
    </xdr:from>
    <xdr:to>
      <xdr:col>70</xdr:col>
      <xdr:colOff>739589</xdr:colOff>
      <xdr:row>112</xdr:row>
      <xdr:rowOff>112056</xdr:rowOff>
    </xdr:to>
    <xdr:cxnSp macro="">
      <xdr:nvCxnSpPr>
        <xdr:cNvPr id="149" name="Elbow Connector 148"/>
        <xdr:cNvCxnSpPr/>
      </xdr:nvCxnSpPr>
      <xdr:spPr>
        <a:xfrm rot="10800000" flipV="1">
          <a:off x="51599465" y="20909915"/>
          <a:ext cx="3729990" cy="537845"/>
        </a:xfrm>
        <a:prstGeom prst="bentConnector3">
          <a:avLst>
            <a:gd name="adj1" fmla="val 2193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65</xdr:col>
      <xdr:colOff>100856</xdr:colOff>
      <xdr:row>123</xdr:row>
      <xdr:rowOff>123265</xdr:rowOff>
    </xdr:from>
    <xdr:to>
      <xdr:col>70</xdr:col>
      <xdr:colOff>806825</xdr:colOff>
      <xdr:row>126</xdr:row>
      <xdr:rowOff>100853</xdr:rowOff>
    </xdr:to>
    <xdr:cxnSp macro="">
      <xdr:nvCxnSpPr>
        <xdr:cNvPr id="150" name="Elbow Connector 149"/>
        <xdr:cNvCxnSpPr/>
      </xdr:nvCxnSpPr>
      <xdr:spPr>
        <a:xfrm rot="10800000" flipV="1">
          <a:off x="51442620" y="23554690"/>
          <a:ext cx="3954145" cy="548640"/>
        </a:xfrm>
        <a:prstGeom prst="bentConnector3">
          <a:avLst>
            <a:gd name="adj1" fmla="val 5000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50</xdr:col>
      <xdr:colOff>402951</xdr:colOff>
      <xdr:row>23</xdr:row>
      <xdr:rowOff>119131</xdr:rowOff>
    </xdr:from>
    <xdr:ext cx="1513366" cy="266700"/>
    <xdr:pic>
      <xdr:nvPicPr>
        <xdr:cNvPr id="151" name="Picture 150"/>
        <xdr:cNvPicPr>
          <a:picLocks noChangeAspect="1"/>
        </xdr:cNvPicPr>
      </xdr:nvPicPr>
      <xdr:blipFill>
        <a:blip xmlns:r="http://schemas.openxmlformats.org/officeDocument/2006/relationships" r:embed="rId2"/>
        <a:stretch>
          <a:fillRect/>
        </a:stretch>
      </xdr:blipFill>
      <xdr:spPr>
        <a:xfrm>
          <a:off x="41515030" y="4500245"/>
          <a:ext cx="1513205" cy="266700"/>
        </a:xfrm>
        <a:prstGeom prst="rect">
          <a:avLst/>
        </a:prstGeom>
      </xdr:spPr>
    </xdr:pic>
    <xdr:clientData/>
  </xdr:oneCellAnchor>
  <xdr:twoCellAnchor>
    <xdr:from>
      <xdr:col>12</xdr:col>
      <xdr:colOff>151849</xdr:colOff>
      <xdr:row>180</xdr:row>
      <xdr:rowOff>82826</xdr:rowOff>
    </xdr:from>
    <xdr:to>
      <xdr:col>15</xdr:col>
      <xdr:colOff>248479</xdr:colOff>
      <xdr:row>184</xdr:row>
      <xdr:rowOff>110435</xdr:rowOff>
    </xdr:to>
    <xdr:cxnSp macro="">
      <xdr:nvCxnSpPr>
        <xdr:cNvPr id="72" name="Elbow Connector 71"/>
        <xdr:cNvCxnSpPr/>
      </xdr:nvCxnSpPr>
      <xdr:spPr>
        <a:xfrm rot="10800000" flipV="1">
          <a:off x="9181465" y="34372550"/>
          <a:ext cx="2702560" cy="789305"/>
        </a:xfrm>
        <a:prstGeom prst="bentConnector3">
          <a:avLst>
            <a:gd name="adj1" fmla="val 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69023</xdr:colOff>
      <xdr:row>184</xdr:row>
      <xdr:rowOff>110435</xdr:rowOff>
    </xdr:from>
    <xdr:to>
      <xdr:col>14</xdr:col>
      <xdr:colOff>138044</xdr:colOff>
      <xdr:row>196</xdr:row>
      <xdr:rowOff>96631</xdr:rowOff>
    </xdr:to>
    <xdr:cxnSp macro="">
      <xdr:nvCxnSpPr>
        <xdr:cNvPr id="75" name="Elbow Connector 74"/>
        <xdr:cNvCxnSpPr/>
      </xdr:nvCxnSpPr>
      <xdr:spPr>
        <a:xfrm rot="10800000" flipV="1">
          <a:off x="6697980" y="35161855"/>
          <a:ext cx="3926840" cy="2272665"/>
        </a:xfrm>
        <a:prstGeom prst="bentConnector3">
          <a:avLst>
            <a:gd name="adj1" fmla="val 1456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17</xdr:col>
      <xdr:colOff>248479</xdr:colOff>
      <xdr:row>202</xdr:row>
      <xdr:rowOff>55217</xdr:rowOff>
    </xdr:from>
    <xdr:to>
      <xdr:col>17</xdr:col>
      <xdr:colOff>635000</xdr:colOff>
      <xdr:row>202</xdr:row>
      <xdr:rowOff>55217</xdr:rowOff>
    </xdr:to>
    <xdr:cxnSp macro="">
      <xdr:nvCxnSpPr>
        <xdr:cNvPr id="80" name="Straight Arrow Connector 79"/>
        <xdr:cNvCxnSpPr/>
      </xdr:nvCxnSpPr>
      <xdr:spPr>
        <a:xfrm>
          <a:off x="13886815" y="38535610"/>
          <a:ext cx="38671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400327</xdr:colOff>
      <xdr:row>209</xdr:row>
      <xdr:rowOff>179455</xdr:rowOff>
    </xdr:from>
    <xdr:to>
      <xdr:col>21</xdr:col>
      <xdr:colOff>469348</xdr:colOff>
      <xdr:row>220</xdr:row>
      <xdr:rowOff>82825</xdr:rowOff>
    </xdr:to>
    <xdr:cxnSp macro="">
      <xdr:nvCxnSpPr>
        <xdr:cNvPr id="82" name="Elbow Connector 81"/>
        <xdr:cNvCxnSpPr/>
      </xdr:nvCxnSpPr>
      <xdr:spPr>
        <a:xfrm rot="10800000" flipV="1">
          <a:off x="14038580" y="39993570"/>
          <a:ext cx="3892550" cy="1998980"/>
        </a:xfrm>
        <a:prstGeom prst="bentConnector3">
          <a:avLst>
            <a:gd name="adj1" fmla="val 9567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190500</xdr:colOff>
      <xdr:row>242</xdr:row>
      <xdr:rowOff>171450</xdr:rowOff>
    </xdr:from>
    <xdr:ext cx="1429513" cy="314307"/>
    <xdr:pic>
      <xdr:nvPicPr>
        <xdr:cNvPr id="152" name="Picture 151"/>
        <xdr:cNvPicPr>
          <a:picLocks noChangeAspect="1"/>
        </xdr:cNvPicPr>
      </xdr:nvPicPr>
      <xdr:blipFill>
        <a:blip xmlns:r="http://schemas.openxmlformats.org/officeDocument/2006/relationships" r:embed="rId1"/>
        <a:stretch>
          <a:fillRect/>
        </a:stretch>
      </xdr:blipFill>
      <xdr:spPr>
        <a:xfrm>
          <a:off x="19643090" y="46272450"/>
          <a:ext cx="1429385" cy="313690"/>
        </a:xfrm>
        <a:prstGeom prst="rect">
          <a:avLst/>
        </a:prstGeom>
      </xdr:spPr>
    </xdr:pic>
    <xdr:clientData/>
  </xdr:oneCellAnchor>
  <xdr:oneCellAnchor>
    <xdr:from>
      <xdr:col>26</xdr:col>
      <xdr:colOff>236746</xdr:colOff>
      <xdr:row>234</xdr:row>
      <xdr:rowOff>104775</xdr:rowOff>
    </xdr:from>
    <xdr:ext cx="1510703" cy="269461"/>
    <xdr:pic>
      <xdr:nvPicPr>
        <xdr:cNvPr id="153" name="Picture 152"/>
        <xdr:cNvPicPr>
          <a:picLocks noChangeAspect="1"/>
        </xdr:cNvPicPr>
      </xdr:nvPicPr>
      <xdr:blipFill>
        <a:blip xmlns:r="http://schemas.openxmlformats.org/officeDocument/2006/relationships" r:embed="rId2"/>
        <a:stretch>
          <a:fillRect/>
        </a:stretch>
      </xdr:blipFill>
      <xdr:spPr>
        <a:xfrm>
          <a:off x="21774785" y="44681775"/>
          <a:ext cx="1510665" cy="269240"/>
        </a:xfrm>
        <a:prstGeom prst="rect">
          <a:avLst/>
        </a:prstGeom>
      </xdr:spPr>
    </xdr:pic>
    <xdr:clientData/>
  </xdr:oneCellAnchor>
  <xdr:oneCellAnchor>
    <xdr:from>
      <xdr:col>23</xdr:col>
      <xdr:colOff>133351</xdr:colOff>
      <xdr:row>241</xdr:row>
      <xdr:rowOff>38101</xdr:rowOff>
    </xdr:from>
    <xdr:ext cx="1963667" cy="223503"/>
    <xdr:pic>
      <xdr:nvPicPr>
        <xdr:cNvPr id="154" name="Picture 153"/>
        <xdr:cNvPicPr>
          <a:picLocks noChangeAspect="1"/>
        </xdr:cNvPicPr>
      </xdr:nvPicPr>
      <xdr:blipFill>
        <a:blip xmlns:r="http://schemas.openxmlformats.org/officeDocument/2006/relationships" r:embed="rId3"/>
        <a:stretch>
          <a:fillRect/>
        </a:stretch>
      </xdr:blipFill>
      <xdr:spPr>
        <a:xfrm>
          <a:off x="19585940" y="45948600"/>
          <a:ext cx="1963420" cy="222885"/>
        </a:xfrm>
        <a:prstGeom prst="rect">
          <a:avLst/>
        </a:prstGeom>
      </xdr:spPr>
    </xdr:pic>
    <xdr:clientData/>
  </xdr:oneCellAnchor>
  <xdr:oneCellAnchor>
    <xdr:from>
      <xdr:col>22</xdr:col>
      <xdr:colOff>238125</xdr:colOff>
      <xdr:row>244</xdr:row>
      <xdr:rowOff>161925</xdr:rowOff>
    </xdr:from>
    <xdr:ext cx="238095" cy="234092"/>
    <xdr:pic>
      <xdr:nvPicPr>
        <xdr:cNvPr id="155" name="Picture 154"/>
        <xdr:cNvPicPr>
          <a:picLocks noChangeAspect="1"/>
        </xdr:cNvPicPr>
      </xdr:nvPicPr>
      <xdr:blipFill>
        <a:blip xmlns:r="http://schemas.openxmlformats.org/officeDocument/2006/relationships" r:embed="rId4"/>
        <a:stretch>
          <a:fillRect/>
        </a:stretch>
      </xdr:blipFill>
      <xdr:spPr>
        <a:xfrm>
          <a:off x="18814415" y="46643925"/>
          <a:ext cx="237490" cy="233680"/>
        </a:xfrm>
        <a:prstGeom prst="rect">
          <a:avLst/>
        </a:prstGeom>
      </xdr:spPr>
    </xdr:pic>
    <xdr:clientData/>
  </xdr:oneCellAnchor>
  <xdr:oneCellAnchor>
    <xdr:from>
      <xdr:col>23</xdr:col>
      <xdr:colOff>380999</xdr:colOff>
      <xdr:row>250</xdr:row>
      <xdr:rowOff>128286</xdr:rowOff>
    </xdr:from>
    <xdr:ext cx="1005370" cy="410636"/>
    <xdr:pic>
      <xdr:nvPicPr>
        <xdr:cNvPr id="156" name="Picture 155"/>
        <xdr:cNvPicPr>
          <a:picLocks noChangeAspect="1"/>
        </xdr:cNvPicPr>
      </xdr:nvPicPr>
      <xdr:blipFill>
        <a:blip xmlns:r="http://schemas.openxmlformats.org/officeDocument/2006/relationships" r:embed="rId5"/>
        <a:stretch>
          <a:fillRect/>
        </a:stretch>
      </xdr:blipFill>
      <xdr:spPr>
        <a:xfrm>
          <a:off x="19832955" y="47753270"/>
          <a:ext cx="1005840" cy="410210"/>
        </a:xfrm>
        <a:prstGeom prst="rect">
          <a:avLst/>
        </a:prstGeom>
      </xdr:spPr>
    </xdr:pic>
    <xdr:clientData/>
  </xdr:oneCellAnchor>
  <xdr:oneCellAnchor>
    <xdr:from>
      <xdr:col>22</xdr:col>
      <xdr:colOff>85725</xdr:colOff>
      <xdr:row>249</xdr:row>
      <xdr:rowOff>85725</xdr:rowOff>
    </xdr:from>
    <xdr:ext cx="2373462" cy="238460"/>
    <xdr:pic>
      <xdr:nvPicPr>
        <xdr:cNvPr id="157" name="Picture 156"/>
        <xdr:cNvPicPr>
          <a:picLocks noChangeAspect="1"/>
        </xdr:cNvPicPr>
      </xdr:nvPicPr>
      <xdr:blipFill>
        <a:blip xmlns:r="http://schemas.openxmlformats.org/officeDocument/2006/relationships" r:embed="rId6"/>
        <a:stretch>
          <a:fillRect/>
        </a:stretch>
      </xdr:blipFill>
      <xdr:spPr>
        <a:xfrm>
          <a:off x="18662015" y="47520225"/>
          <a:ext cx="2372995" cy="238125"/>
        </a:xfrm>
        <a:prstGeom prst="rect">
          <a:avLst/>
        </a:prstGeom>
      </xdr:spPr>
    </xdr:pic>
    <xdr:clientData/>
  </xdr:oneCellAnchor>
  <xdr:oneCellAnchor>
    <xdr:from>
      <xdr:col>22</xdr:col>
      <xdr:colOff>352425</xdr:colOff>
      <xdr:row>253</xdr:row>
      <xdr:rowOff>9525</xdr:rowOff>
    </xdr:from>
    <xdr:ext cx="171429" cy="193236"/>
    <xdr:pic>
      <xdr:nvPicPr>
        <xdr:cNvPr id="158" name="Picture 157"/>
        <xdr:cNvPicPr>
          <a:picLocks noChangeAspect="1"/>
        </xdr:cNvPicPr>
      </xdr:nvPicPr>
      <xdr:blipFill>
        <a:blip xmlns:r="http://schemas.openxmlformats.org/officeDocument/2006/relationships" r:embed="rId7"/>
        <a:stretch>
          <a:fillRect/>
        </a:stretch>
      </xdr:blipFill>
      <xdr:spPr>
        <a:xfrm>
          <a:off x="18928715" y="48206025"/>
          <a:ext cx="170815" cy="193040"/>
        </a:xfrm>
        <a:prstGeom prst="rect">
          <a:avLst/>
        </a:prstGeom>
      </xdr:spPr>
    </xdr:pic>
    <xdr:clientData/>
  </xdr:oneCellAnchor>
  <xdr:oneCellAnchor>
    <xdr:from>
      <xdr:col>22</xdr:col>
      <xdr:colOff>104775</xdr:colOff>
      <xdr:row>257</xdr:row>
      <xdr:rowOff>57151</xdr:rowOff>
    </xdr:from>
    <xdr:ext cx="2221062" cy="253756"/>
    <xdr:pic>
      <xdr:nvPicPr>
        <xdr:cNvPr id="159" name="Picture 158"/>
        <xdr:cNvPicPr>
          <a:picLocks noChangeAspect="1"/>
        </xdr:cNvPicPr>
      </xdr:nvPicPr>
      <xdr:blipFill>
        <a:blip xmlns:r="http://schemas.openxmlformats.org/officeDocument/2006/relationships" r:embed="rId8"/>
        <a:stretch>
          <a:fillRect/>
        </a:stretch>
      </xdr:blipFill>
      <xdr:spPr>
        <a:xfrm>
          <a:off x="18681065" y="49015650"/>
          <a:ext cx="2220595" cy="253365"/>
        </a:xfrm>
        <a:prstGeom prst="rect">
          <a:avLst/>
        </a:prstGeom>
      </xdr:spPr>
    </xdr:pic>
    <xdr:clientData/>
  </xdr:oneCellAnchor>
  <xdr:oneCellAnchor>
    <xdr:from>
      <xdr:col>23</xdr:col>
      <xdr:colOff>266699</xdr:colOff>
      <xdr:row>258</xdr:row>
      <xdr:rowOff>128286</xdr:rowOff>
    </xdr:from>
    <xdr:ext cx="1000125" cy="405114"/>
    <xdr:pic>
      <xdr:nvPicPr>
        <xdr:cNvPr id="160" name="Picture 159"/>
        <xdr:cNvPicPr>
          <a:picLocks noChangeAspect="1"/>
        </xdr:cNvPicPr>
      </xdr:nvPicPr>
      <xdr:blipFill>
        <a:blip xmlns:r="http://schemas.openxmlformats.org/officeDocument/2006/relationships" r:embed="rId5"/>
        <a:stretch>
          <a:fillRect/>
        </a:stretch>
      </xdr:blipFill>
      <xdr:spPr>
        <a:xfrm>
          <a:off x="19718655" y="49277270"/>
          <a:ext cx="1000125" cy="405130"/>
        </a:xfrm>
        <a:prstGeom prst="rect">
          <a:avLst/>
        </a:prstGeom>
      </xdr:spPr>
    </xdr:pic>
    <xdr:clientData/>
  </xdr:oneCellAnchor>
  <xdr:oneCellAnchor>
    <xdr:from>
      <xdr:col>22</xdr:col>
      <xdr:colOff>400050</xdr:colOff>
      <xdr:row>261</xdr:row>
      <xdr:rowOff>9525</xdr:rowOff>
    </xdr:from>
    <xdr:ext cx="171429" cy="193237"/>
    <xdr:pic>
      <xdr:nvPicPr>
        <xdr:cNvPr id="161" name="Picture 160"/>
        <xdr:cNvPicPr>
          <a:picLocks noChangeAspect="1"/>
        </xdr:cNvPicPr>
      </xdr:nvPicPr>
      <xdr:blipFill>
        <a:blip xmlns:r="http://schemas.openxmlformats.org/officeDocument/2006/relationships" r:embed="rId9"/>
        <a:stretch>
          <a:fillRect/>
        </a:stretch>
      </xdr:blipFill>
      <xdr:spPr>
        <a:xfrm>
          <a:off x="18976340" y="49730025"/>
          <a:ext cx="170815" cy="193040"/>
        </a:xfrm>
        <a:prstGeom prst="rect">
          <a:avLst/>
        </a:prstGeom>
      </xdr:spPr>
    </xdr:pic>
    <xdr:clientData/>
  </xdr:oneCellAnchor>
  <xdr:oneCellAnchor>
    <xdr:from>
      <xdr:col>22</xdr:col>
      <xdr:colOff>2</xdr:colOff>
      <xdr:row>265</xdr:row>
      <xdr:rowOff>87397</xdr:rowOff>
    </xdr:from>
    <xdr:ext cx="2221061" cy="219633"/>
    <xdr:pic>
      <xdr:nvPicPr>
        <xdr:cNvPr id="162" name="Picture 161"/>
        <xdr:cNvPicPr>
          <a:picLocks noChangeAspect="1"/>
        </xdr:cNvPicPr>
      </xdr:nvPicPr>
      <xdr:blipFill>
        <a:blip xmlns:r="http://schemas.openxmlformats.org/officeDocument/2006/relationships" r:embed="rId10"/>
        <a:stretch>
          <a:fillRect/>
        </a:stretch>
      </xdr:blipFill>
      <xdr:spPr>
        <a:xfrm>
          <a:off x="18576290" y="50569495"/>
          <a:ext cx="2220595" cy="219710"/>
        </a:xfrm>
        <a:prstGeom prst="rect">
          <a:avLst/>
        </a:prstGeom>
      </xdr:spPr>
    </xdr:pic>
    <xdr:clientData/>
  </xdr:oneCellAnchor>
  <xdr:oneCellAnchor>
    <xdr:from>
      <xdr:col>23</xdr:col>
      <xdr:colOff>380999</xdr:colOff>
      <xdr:row>266</xdr:row>
      <xdr:rowOff>128286</xdr:rowOff>
    </xdr:from>
    <xdr:ext cx="1000125" cy="405114"/>
    <xdr:pic>
      <xdr:nvPicPr>
        <xdr:cNvPr id="163" name="Picture 162"/>
        <xdr:cNvPicPr>
          <a:picLocks noChangeAspect="1"/>
        </xdr:cNvPicPr>
      </xdr:nvPicPr>
      <xdr:blipFill>
        <a:blip xmlns:r="http://schemas.openxmlformats.org/officeDocument/2006/relationships" r:embed="rId5"/>
        <a:stretch>
          <a:fillRect/>
        </a:stretch>
      </xdr:blipFill>
      <xdr:spPr>
        <a:xfrm>
          <a:off x="19832955" y="50801270"/>
          <a:ext cx="1000125" cy="405130"/>
        </a:xfrm>
        <a:prstGeom prst="rect">
          <a:avLst/>
        </a:prstGeom>
      </xdr:spPr>
    </xdr:pic>
    <xdr:clientData/>
  </xdr:oneCellAnchor>
  <xdr:oneCellAnchor>
    <xdr:from>
      <xdr:col>22</xdr:col>
      <xdr:colOff>381000</xdr:colOff>
      <xdr:row>269</xdr:row>
      <xdr:rowOff>0</xdr:rowOff>
    </xdr:from>
    <xdr:ext cx="200000" cy="180952"/>
    <xdr:pic>
      <xdr:nvPicPr>
        <xdr:cNvPr id="164" name="Picture 163"/>
        <xdr:cNvPicPr>
          <a:picLocks noChangeAspect="1"/>
        </xdr:cNvPicPr>
      </xdr:nvPicPr>
      <xdr:blipFill>
        <a:blip xmlns:r="http://schemas.openxmlformats.org/officeDocument/2006/relationships" r:embed="rId11"/>
        <a:stretch>
          <a:fillRect/>
        </a:stretch>
      </xdr:blipFill>
      <xdr:spPr>
        <a:xfrm>
          <a:off x="18957290" y="51244500"/>
          <a:ext cx="199390" cy="180340"/>
        </a:xfrm>
        <a:prstGeom prst="rect">
          <a:avLst/>
        </a:prstGeom>
      </xdr:spPr>
    </xdr:pic>
    <xdr:clientData/>
  </xdr:oneCellAnchor>
  <xdr:oneCellAnchor>
    <xdr:from>
      <xdr:col>22</xdr:col>
      <xdr:colOff>85724</xdr:colOff>
      <xdr:row>272</xdr:row>
      <xdr:rowOff>95250</xdr:rowOff>
    </xdr:from>
    <xdr:ext cx="1704454" cy="202786"/>
    <xdr:pic>
      <xdr:nvPicPr>
        <xdr:cNvPr id="165" name="Picture 164"/>
        <xdr:cNvPicPr>
          <a:picLocks noChangeAspect="1"/>
        </xdr:cNvPicPr>
      </xdr:nvPicPr>
      <xdr:blipFill>
        <a:blip xmlns:r="http://schemas.openxmlformats.org/officeDocument/2006/relationships" r:embed="rId12"/>
        <a:stretch>
          <a:fillRect/>
        </a:stretch>
      </xdr:blipFill>
      <xdr:spPr>
        <a:xfrm>
          <a:off x="18661380" y="51911250"/>
          <a:ext cx="1704975" cy="202565"/>
        </a:xfrm>
        <a:prstGeom prst="rect">
          <a:avLst/>
        </a:prstGeom>
      </xdr:spPr>
    </xdr:pic>
    <xdr:clientData/>
  </xdr:oneCellAnchor>
  <xdr:oneCellAnchor>
    <xdr:from>
      <xdr:col>22</xdr:col>
      <xdr:colOff>219074</xdr:colOff>
      <xdr:row>276</xdr:row>
      <xdr:rowOff>47624</xdr:rowOff>
    </xdr:from>
    <xdr:ext cx="152375" cy="155135"/>
    <xdr:pic>
      <xdr:nvPicPr>
        <xdr:cNvPr id="166" name="Picture 165"/>
        <xdr:cNvPicPr>
          <a:picLocks noChangeAspect="1"/>
        </xdr:cNvPicPr>
      </xdr:nvPicPr>
      <xdr:blipFill>
        <a:blip xmlns:r="http://schemas.openxmlformats.org/officeDocument/2006/relationships" r:embed="rId13"/>
        <a:stretch>
          <a:fillRect/>
        </a:stretch>
      </xdr:blipFill>
      <xdr:spPr>
        <a:xfrm>
          <a:off x="18794730" y="52624990"/>
          <a:ext cx="152400" cy="155575"/>
        </a:xfrm>
        <a:prstGeom prst="rect">
          <a:avLst/>
        </a:prstGeom>
      </xdr:spPr>
    </xdr:pic>
    <xdr:clientData/>
  </xdr:oneCellAnchor>
  <xdr:oneCellAnchor>
    <xdr:from>
      <xdr:col>23</xdr:col>
      <xdr:colOff>104775</xdr:colOff>
      <xdr:row>283</xdr:row>
      <xdr:rowOff>0</xdr:rowOff>
    </xdr:from>
    <xdr:ext cx="1190625" cy="323850"/>
    <xdr:pic>
      <xdr:nvPicPr>
        <xdr:cNvPr id="167" name="Picture 166"/>
        <xdr:cNvPicPr>
          <a:picLocks noChangeAspect="1"/>
        </xdr:cNvPicPr>
      </xdr:nvPicPr>
      <xdr:blipFill>
        <a:blip xmlns:r="http://schemas.openxmlformats.org/officeDocument/2006/relationships" r:embed="rId1"/>
        <a:stretch>
          <a:fillRect/>
        </a:stretch>
      </xdr:blipFill>
      <xdr:spPr>
        <a:xfrm>
          <a:off x="19557365" y="53911500"/>
          <a:ext cx="1190625" cy="323850"/>
        </a:xfrm>
        <a:prstGeom prst="rect">
          <a:avLst/>
        </a:prstGeom>
      </xdr:spPr>
    </xdr:pic>
    <xdr:clientData/>
  </xdr:oneCellAnchor>
  <xdr:oneCellAnchor>
    <xdr:from>
      <xdr:col>22</xdr:col>
      <xdr:colOff>76200</xdr:colOff>
      <xdr:row>280</xdr:row>
      <xdr:rowOff>66675</xdr:rowOff>
    </xdr:from>
    <xdr:ext cx="1764780" cy="274601"/>
    <xdr:pic>
      <xdr:nvPicPr>
        <xdr:cNvPr id="168" name="Picture 167"/>
        <xdr:cNvPicPr>
          <a:picLocks noChangeAspect="1"/>
        </xdr:cNvPicPr>
      </xdr:nvPicPr>
      <xdr:blipFill>
        <a:blip xmlns:r="http://schemas.openxmlformats.org/officeDocument/2006/relationships" r:embed="rId14"/>
        <a:stretch>
          <a:fillRect/>
        </a:stretch>
      </xdr:blipFill>
      <xdr:spPr>
        <a:xfrm>
          <a:off x="18652490" y="53406675"/>
          <a:ext cx="1764665" cy="274320"/>
        </a:xfrm>
        <a:prstGeom prst="rect">
          <a:avLst/>
        </a:prstGeom>
      </xdr:spPr>
    </xdr:pic>
    <xdr:clientData/>
  </xdr:oneCellAnchor>
  <xdr:oneCellAnchor>
    <xdr:from>
      <xdr:col>22</xdr:col>
      <xdr:colOff>247650</xdr:colOff>
      <xdr:row>286</xdr:row>
      <xdr:rowOff>171450</xdr:rowOff>
    </xdr:from>
    <xdr:ext cx="247619" cy="224570"/>
    <xdr:pic>
      <xdr:nvPicPr>
        <xdr:cNvPr id="169" name="Picture 168"/>
        <xdr:cNvPicPr>
          <a:picLocks noChangeAspect="1"/>
        </xdr:cNvPicPr>
      </xdr:nvPicPr>
      <xdr:blipFill>
        <a:blip xmlns:r="http://schemas.openxmlformats.org/officeDocument/2006/relationships" r:embed="rId15"/>
        <a:stretch>
          <a:fillRect/>
        </a:stretch>
      </xdr:blipFill>
      <xdr:spPr>
        <a:xfrm>
          <a:off x="18823940" y="54654450"/>
          <a:ext cx="247015" cy="224155"/>
        </a:xfrm>
        <a:prstGeom prst="rect">
          <a:avLst/>
        </a:prstGeom>
      </xdr:spPr>
    </xdr:pic>
    <xdr:clientData/>
  </xdr:oneCellAnchor>
  <xdr:oneCellAnchor>
    <xdr:from>
      <xdr:col>22</xdr:col>
      <xdr:colOff>47625</xdr:colOff>
      <xdr:row>285</xdr:row>
      <xdr:rowOff>9525</xdr:rowOff>
    </xdr:from>
    <xdr:ext cx="761905" cy="202761"/>
    <xdr:pic>
      <xdr:nvPicPr>
        <xdr:cNvPr id="170" name="Picture 169"/>
        <xdr:cNvPicPr>
          <a:picLocks noChangeAspect="1"/>
        </xdr:cNvPicPr>
      </xdr:nvPicPr>
      <xdr:blipFill>
        <a:blip xmlns:r="http://schemas.openxmlformats.org/officeDocument/2006/relationships" r:embed="rId16"/>
        <a:stretch>
          <a:fillRect/>
        </a:stretch>
      </xdr:blipFill>
      <xdr:spPr>
        <a:xfrm>
          <a:off x="18623915" y="54302025"/>
          <a:ext cx="761365" cy="202565"/>
        </a:xfrm>
        <a:prstGeom prst="rect">
          <a:avLst/>
        </a:prstGeom>
      </xdr:spPr>
    </xdr:pic>
    <xdr:clientData/>
  </xdr:oneCellAnchor>
  <xdr:oneCellAnchor>
    <xdr:from>
      <xdr:col>33</xdr:col>
      <xdr:colOff>190500</xdr:colOff>
      <xdr:row>242</xdr:row>
      <xdr:rowOff>171450</xdr:rowOff>
    </xdr:from>
    <xdr:ext cx="1429513" cy="314307"/>
    <xdr:pic>
      <xdr:nvPicPr>
        <xdr:cNvPr id="188" name="Picture 187"/>
        <xdr:cNvPicPr>
          <a:picLocks noChangeAspect="1"/>
        </xdr:cNvPicPr>
      </xdr:nvPicPr>
      <xdr:blipFill>
        <a:blip xmlns:r="http://schemas.openxmlformats.org/officeDocument/2006/relationships" r:embed="rId1"/>
        <a:stretch>
          <a:fillRect/>
        </a:stretch>
      </xdr:blipFill>
      <xdr:spPr>
        <a:xfrm>
          <a:off x="28225115" y="46272450"/>
          <a:ext cx="1429385" cy="313690"/>
        </a:xfrm>
        <a:prstGeom prst="rect">
          <a:avLst/>
        </a:prstGeom>
      </xdr:spPr>
    </xdr:pic>
    <xdr:clientData/>
  </xdr:oneCellAnchor>
  <xdr:oneCellAnchor>
    <xdr:from>
      <xdr:col>36</xdr:col>
      <xdr:colOff>236746</xdr:colOff>
      <xdr:row>234</xdr:row>
      <xdr:rowOff>104775</xdr:rowOff>
    </xdr:from>
    <xdr:ext cx="1510703" cy="269461"/>
    <xdr:pic>
      <xdr:nvPicPr>
        <xdr:cNvPr id="189" name="Picture 188"/>
        <xdr:cNvPicPr>
          <a:picLocks noChangeAspect="1"/>
        </xdr:cNvPicPr>
      </xdr:nvPicPr>
      <xdr:blipFill>
        <a:blip xmlns:r="http://schemas.openxmlformats.org/officeDocument/2006/relationships" r:embed="rId2"/>
        <a:stretch>
          <a:fillRect/>
        </a:stretch>
      </xdr:blipFill>
      <xdr:spPr>
        <a:xfrm>
          <a:off x="31185485" y="44681775"/>
          <a:ext cx="1510665" cy="269240"/>
        </a:xfrm>
        <a:prstGeom prst="rect">
          <a:avLst/>
        </a:prstGeom>
      </xdr:spPr>
    </xdr:pic>
    <xdr:clientData/>
  </xdr:oneCellAnchor>
  <xdr:oneCellAnchor>
    <xdr:from>
      <xdr:col>33</xdr:col>
      <xdr:colOff>133351</xdr:colOff>
      <xdr:row>241</xdr:row>
      <xdr:rowOff>38101</xdr:rowOff>
    </xdr:from>
    <xdr:ext cx="1963667" cy="223503"/>
    <xdr:pic>
      <xdr:nvPicPr>
        <xdr:cNvPr id="190" name="Picture 189"/>
        <xdr:cNvPicPr>
          <a:picLocks noChangeAspect="1"/>
        </xdr:cNvPicPr>
      </xdr:nvPicPr>
      <xdr:blipFill>
        <a:blip xmlns:r="http://schemas.openxmlformats.org/officeDocument/2006/relationships" r:embed="rId3"/>
        <a:stretch>
          <a:fillRect/>
        </a:stretch>
      </xdr:blipFill>
      <xdr:spPr>
        <a:xfrm>
          <a:off x="28167965" y="45948600"/>
          <a:ext cx="1963420" cy="222885"/>
        </a:xfrm>
        <a:prstGeom prst="rect">
          <a:avLst/>
        </a:prstGeom>
      </xdr:spPr>
    </xdr:pic>
    <xdr:clientData/>
  </xdr:oneCellAnchor>
  <xdr:oneCellAnchor>
    <xdr:from>
      <xdr:col>32</xdr:col>
      <xdr:colOff>238125</xdr:colOff>
      <xdr:row>244</xdr:row>
      <xdr:rowOff>161925</xdr:rowOff>
    </xdr:from>
    <xdr:ext cx="238095" cy="234092"/>
    <xdr:pic>
      <xdr:nvPicPr>
        <xdr:cNvPr id="191" name="Picture 190"/>
        <xdr:cNvPicPr>
          <a:picLocks noChangeAspect="1"/>
        </xdr:cNvPicPr>
      </xdr:nvPicPr>
      <xdr:blipFill>
        <a:blip xmlns:r="http://schemas.openxmlformats.org/officeDocument/2006/relationships" r:embed="rId4"/>
        <a:stretch>
          <a:fillRect/>
        </a:stretch>
      </xdr:blipFill>
      <xdr:spPr>
        <a:xfrm>
          <a:off x="27339290" y="46643925"/>
          <a:ext cx="237490" cy="233680"/>
        </a:xfrm>
        <a:prstGeom prst="rect">
          <a:avLst/>
        </a:prstGeom>
      </xdr:spPr>
    </xdr:pic>
    <xdr:clientData/>
  </xdr:oneCellAnchor>
  <xdr:oneCellAnchor>
    <xdr:from>
      <xdr:col>33</xdr:col>
      <xdr:colOff>380999</xdr:colOff>
      <xdr:row>250</xdr:row>
      <xdr:rowOff>128286</xdr:rowOff>
    </xdr:from>
    <xdr:ext cx="1005370" cy="410636"/>
    <xdr:pic>
      <xdr:nvPicPr>
        <xdr:cNvPr id="192" name="Picture 191"/>
        <xdr:cNvPicPr>
          <a:picLocks noChangeAspect="1"/>
        </xdr:cNvPicPr>
      </xdr:nvPicPr>
      <xdr:blipFill>
        <a:blip xmlns:r="http://schemas.openxmlformats.org/officeDocument/2006/relationships" r:embed="rId5"/>
        <a:stretch>
          <a:fillRect/>
        </a:stretch>
      </xdr:blipFill>
      <xdr:spPr>
        <a:xfrm>
          <a:off x="28414980" y="47753270"/>
          <a:ext cx="1005840" cy="410210"/>
        </a:xfrm>
        <a:prstGeom prst="rect">
          <a:avLst/>
        </a:prstGeom>
      </xdr:spPr>
    </xdr:pic>
    <xdr:clientData/>
  </xdr:oneCellAnchor>
  <xdr:oneCellAnchor>
    <xdr:from>
      <xdr:col>32</xdr:col>
      <xdr:colOff>85725</xdr:colOff>
      <xdr:row>249</xdr:row>
      <xdr:rowOff>85725</xdr:rowOff>
    </xdr:from>
    <xdr:ext cx="2373462" cy="238460"/>
    <xdr:pic>
      <xdr:nvPicPr>
        <xdr:cNvPr id="193" name="Picture 192"/>
        <xdr:cNvPicPr>
          <a:picLocks noChangeAspect="1"/>
        </xdr:cNvPicPr>
      </xdr:nvPicPr>
      <xdr:blipFill>
        <a:blip xmlns:r="http://schemas.openxmlformats.org/officeDocument/2006/relationships" r:embed="rId6"/>
        <a:stretch>
          <a:fillRect/>
        </a:stretch>
      </xdr:blipFill>
      <xdr:spPr>
        <a:xfrm>
          <a:off x="27186890" y="47520225"/>
          <a:ext cx="2372995" cy="238125"/>
        </a:xfrm>
        <a:prstGeom prst="rect">
          <a:avLst/>
        </a:prstGeom>
      </xdr:spPr>
    </xdr:pic>
    <xdr:clientData/>
  </xdr:oneCellAnchor>
  <xdr:oneCellAnchor>
    <xdr:from>
      <xdr:col>32</xdr:col>
      <xdr:colOff>352425</xdr:colOff>
      <xdr:row>253</xdr:row>
      <xdr:rowOff>9525</xdr:rowOff>
    </xdr:from>
    <xdr:ext cx="171429" cy="193236"/>
    <xdr:pic>
      <xdr:nvPicPr>
        <xdr:cNvPr id="194" name="Picture 193"/>
        <xdr:cNvPicPr>
          <a:picLocks noChangeAspect="1"/>
        </xdr:cNvPicPr>
      </xdr:nvPicPr>
      <xdr:blipFill>
        <a:blip xmlns:r="http://schemas.openxmlformats.org/officeDocument/2006/relationships" r:embed="rId7"/>
        <a:stretch>
          <a:fillRect/>
        </a:stretch>
      </xdr:blipFill>
      <xdr:spPr>
        <a:xfrm>
          <a:off x="27453590" y="48206025"/>
          <a:ext cx="170815" cy="193040"/>
        </a:xfrm>
        <a:prstGeom prst="rect">
          <a:avLst/>
        </a:prstGeom>
      </xdr:spPr>
    </xdr:pic>
    <xdr:clientData/>
  </xdr:oneCellAnchor>
  <xdr:oneCellAnchor>
    <xdr:from>
      <xdr:col>32</xdr:col>
      <xdr:colOff>104775</xdr:colOff>
      <xdr:row>257</xdr:row>
      <xdr:rowOff>57151</xdr:rowOff>
    </xdr:from>
    <xdr:ext cx="2221062" cy="253756"/>
    <xdr:pic>
      <xdr:nvPicPr>
        <xdr:cNvPr id="195" name="Picture 194"/>
        <xdr:cNvPicPr>
          <a:picLocks noChangeAspect="1"/>
        </xdr:cNvPicPr>
      </xdr:nvPicPr>
      <xdr:blipFill>
        <a:blip xmlns:r="http://schemas.openxmlformats.org/officeDocument/2006/relationships" r:embed="rId8"/>
        <a:stretch>
          <a:fillRect/>
        </a:stretch>
      </xdr:blipFill>
      <xdr:spPr>
        <a:xfrm>
          <a:off x="27205940" y="49015650"/>
          <a:ext cx="2220595" cy="253365"/>
        </a:xfrm>
        <a:prstGeom prst="rect">
          <a:avLst/>
        </a:prstGeom>
      </xdr:spPr>
    </xdr:pic>
    <xdr:clientData/>
  </xdr:oneCellAnchor>
  <xdr:oneCellAnchor>
    <xdr:from>
      <xdr:col>33</xdr:col>
      <xdr:colOff>266699</xdr:colOff>
      <xdr:row>258</xdr:row>
      <xdr:rowOff>128286</xdr:rowOff>
    </xdr:from>
    <xdr:ext cx="1000125" cy="405114"/>
    <xdr:pic>
      <xdr:nvPicPr>
        <xdr:cNvPr id="196" name="Picture 195"/>
        <xdr:cNvPicPr>
          <a:picLocks noChangeAspect="1"/>
        </xdr:cNvPicPr>
      </xdr:nvPicPr>
      <xdr:blipFill>
        <a:blip xmlns:r="http://schemas.openxmlformats.org/officeDocument/2006/relationships" r:embed="rId5"/>
        <a:stretch>
          <a:fillRect/>
        </a:stretch>
      </xdr:blipFill>
      <xdr:spPr>
        <a:xfrm>
          <a:off x="28300680" y="49277270"/>
          <a:ext cx="1000125" cy="405130"/>
        </a:xfrm>
        <a:prstGeom prst="rect">
          <a:avLst/>
        </a:prstGeom>
      </xdr:spPr>
    </xdr:pic>
    <xdr:clientData/>
  </xdr:oneCellAnchor>
  <xdr:oneCellAnchor>
    <xdr:from>
      <xdr:col>32</xdr:col>
      <xdr:colOff>400050</xdr:colOff>
      <xdr:row>261</xdr:row>
      <xdr:rowOff>9525</xdr:rowOff>
    </xdr:from>
    <xdr:ext cx="171429" cy="193237"/>
    <xdr:pic>
      <xdr:nvPicPr>
        <xdr:cNvPr id="197" name="Picture 196"/>
        <xdr:cNvPicPr>
          <a:picLocks noChangeAspect="1"/>
        </xdr:cNvPicPr>
      </xdr:nvPicPr>
      <xdr:blipFill>
        <a:blip xmlns:r="http://schemas.openxmlformats.org/officeDocument/2006/relationships" r:embed="rId9"/>
        <a:stretch>
          <a:fillRect/>
        </a:stretch>
      </xdr:blipFill>
      <xdr:spPr>
        <a:xfrm>
          <a:off x="27501215" y="49730025"/>
          <a:ext cx="170815" cy="193040"/>
        </a:xfrm>
        <a:prstGeom prst="rect">
          <a:avLst/>
        </a:prstGeom>
      </xdr:spPr>
    </xdr:pic>
    <xdr:clientData/>
  </xdr:oneCellAnchor>
  <xdr:oneCellAnchor>
    <xdr:from>
      <xdr:col>32</xdr:col>
      <xdr:colOff>2</xdr:colOff>
      <xdr:row>265</xdr:row>
      <xdr:rowOff>87397</xdr:rowOff>
    </xdr:from>
    <xdr:ext cx="2221061" cy="219633"/>
    <xdr:pic>
      <xdr:nvPicPr>
        <xdr:cNvPr id="198" name="Picture 197"/>
        <xdr:cNvPicPr>
          <a:picLocks noChangeAspect="1"/>
        </xdr:cNvPicPr>
      </xdr:nvPicPr>
      <xdr:blipFill>
        <a:blip xmlns:r="http://schemas.openxmlformats.org/officeDocument/2006/relationships" r:embed="rId10"/>
        <a:stretch>
          <a:fillRect/>
        </a:stretch>
      </xdr:blipFill>
      <xdr:spPr>
        <a:xfrm>
          <a:off x="27101165" y="50569495"/>
          <a:ext cx="2220595" cy="219710"/>
        </a:xfrm>
        <a:prstGeom prst="rect">
          <a:avLst/>
        </a:prstGeom>
      </xdr:spPr>
    </xdr:pic>
    <xdr:clientData/>
  </xdr:oneCellAnchor>
  <xdr:oneCellAnchor>
    <xdr:from>
      <xdr:col>33</xdr:col>
      <xdr:colOff>380999</xdr:colOff>
      <xdr:row>266</xdr:row>
      <xdr:rowOff>128286</xdr:rowOff>
    </xdr:from>
    <xdr:ext cx="1000125" cy="405114"/>
    <xdr:pic>
      <xdr:nvPicPr>
        <xdr:cNvPr id="199" name="Picture 198"/>
        <xdr:cNvPicPr>
          <a:picLocks noChangeAspect="1"/>
        </xdr:cNvPicPr>
      </xdr:nvPicPr>
      <xdr:blipFill>
        <a:blip xmlns:r="http://schemas.openxmlformats.org/officeDocument/2006/relationships" r:embed="rId5"/>
        <a:stretch>
          <a:fillRect/>
        </a:stretch>
      </xdr:blipFill>
      <xdr:spPr>
        <a:xfrm>
          <a:off x="28414980" y="50801270"/>
          <a:ext cx="1000125" cy="405130"/>
        </a:xfrm>
        <a:prstGeom prst="rect">
          <a:avLst/>
        </a:prstGeom>
      </xdr:spPr>
    </xdr:pic>
    <xdr:clientData/>
  </xdr:oneCellAnchor>
  <xdr:oneCellAnchor>
    <xdr:from>
      <xdr:col>32</xdr:col>
      <xdr:colOff>381000</xdr:colOff>
      <xdr:row>269</xdr:row>
      <xdr:rowOff>0</xdr:rowOff>
    </xdr:from>
    <xdr:ext cx="200000" cy="180952"/>
    <xdr:pic>
      <xdr:nvPicPr>
        <xdr:cNvPr id="200" name="Picture 199"/>
        <xdr:cNvPicPr>
          <a:picLocks noChangeAspect="1"/>
        </xdr:cNvPicPr>
      </xdr:nvPicPr>
      <xdr:blipFill>
        <a:blip xmlns:r="http://schemas.openxmlformats.org/officeDocument/2006/relationships" r:embed="rId11"/>
        <a:stretch>
          <a:fillRect/>
        </a:stretch>
      </xdr:blipFill>
      <xdr:spPr>
        <a:xfrm>
          <a:off x="27482165" y="51244500"/>
          <a:ext cx="199390" cy="180340"/>
        </a:xfrm>
        <a:prstGeom prst="rect">
          <a:avLst/>
        </a:prstGeom>
      </xdr:spPr>
    </xdr:pic>
    <xdr:clientData/>
  </xdr:oneCellAnchor>
  <xdr:oneCellAnchor>
    <xdr:from>
      <xdr:col>32</xdr:col>
      <xdr:colOff>85724</xdr:colOff>
      <xdr:row>272</xdr:row>
      <xdr:rowOff>95250</xdr:rowOff>
    </xdr:from>
    <xdr:ext cx="1704454" cy="202786"/>
    <xdr:pic>
      <xdr:nvPicPr>
        <xdr:cNvPr id="201" name="Picture 200"/>
        <xdr:cNvPicPr>
          <a:picLocks noChangeAspect="1"/>
        </xdr:cNvPicPr>
      </xdr:nvPicPr>
      <xdr:blipFill>
        <a:blip xmlns:r="http://schemas.openxmlformats.org/officeDocument/2006/relationships" r:embed="rId12"/>
        <a:stretch>
          <a:fillRect/>
        </a:stretch>
      </xdr:blipFill>
      <xdr:spPr>
        <a:xfrm>
          <a:off x="27186255" y="51911250"/>
          <a:ext cx="1704975" cy="202565"/>
        </a:xfrm>
        <a:prstGeom prst="rect">
          <a:avLst/>
        </a:prstGeom>
      </xdr:spPr>
    </xdr:pic>
    <xdr:clientData/>
  </xdr:oneCellAnchor>
  <xdr:oneCellAnchor>
    <xdr:from>
      <xdr:col>32</xdr:col>
      <xdr:colOff>219074</xdr:colOff>
      <xdr:row>276</xdr:row>
      <xdr:rowOff>47624</xdr:rowOff>
    </xdr:from>
    <xdr:ext cx="152375" cy="155135"/>
    <xdr:pic>
      <xdr:nvPicPr>
        <xdr:cNvPr id="202" name="Picture 201"/>
        <xdr:cNvPicPr>
          <a:picLocks noChangeAspect="1"/>
        </xdr:cNvPicPr>
      </xdr:nvPicPr>
      <xdr:blipFill>
        <a:blip xmlns:r="http://schemas.openxmlformats.org/officeDocument/2006/relationships" r:embed="rId13"/>
        <a:stretch>
          <a:fillRect/>
        </a:stretch>
      </xdr:blipFill>
      <xdr:spPr>
        <a:xfrm>
          <a:off x="27319605" y="52624990"/>
          <a:ext cx="152400" cy="155575"/>
        </a:xfrm>
        <a:prstGeom prst="rect">
          <a:avLst/>
        </a:prstGeom>
      </xdr:spPr>
    </xdr:pic>
    <xdr:clientData/>
  </xdr:oneCellAnchor>
  <xdr:oneCellAnchor>
    <xdr:from>
      <xdr:col>33</xdr:col>
      <xdr:colOff>104775</xdr:colOff>
      <xdr:row>283</xdr:row>
      <xdr:rowOff>0</xdr:rowOff>
    </xdr:from>
    <xdr:ext cx="1190625" cy="323850"/>
    <xdr:pic>
      <xdr:nvPicPr>
        <xdr:cNvPr id="203" name="Picture 202"/>
        <xdr:cNvPicPr>
          <a:picLocks noChangeAspect="1"/>
        </xdr:cNvPicPr>
      </xdr:nvPicPr>
      <xdr:blipFill>
        <a:blip xmlns:r="http://schemas.openxmlformats.org/officeDocument/2006/relationships" r:embed="rId1"/>
        <a:stretch>
          <a:fillRect/>
        </a:stretch>
      </xdr:blipFill>
      <xdr:spPr>
        <a:xfrm>
          <a:off x="28139390" y="53911500"/>
          <a:ext cx="1190625" cy="323850"/>
        </a:xfrm>
        <a:prstGeom prst="rect">
          <a:avLst/>
        </a:prstGeom>
      </xdr:spPr>
    </xdr:pic>
    <xdr:clientData/>
  </xdr:oneCellAnchor>
  <xdr:oneCellAnchor>
    <xdr:from>
      <xdr:col>32</xdr:col>
      <xdr:colOff>76200</xdr:colOff>
      <xdr:row>280</xdr:row>
      <xdr:rowOff>66675</xdr:rowOff>
    </xdr:from>
    <xdr:ext cx="1764780" cy="274601"/>
    <xdr:pic>
      <xdr:nvPicPr>
        <xdr:cNvPr id="204" name="Picture 203"/>
        <xdr:cNvPicPr>
          <a:picLocks noChangeAspect="1"/>
        </xdr:cNvPicPr>
      </xdr:nvPicPr>
      <xdr:blipFill>
        <a:blip xmlns:r="http://schemas.openxmlformats.org/officeDocument/2006/relationships" r:embed="rId14"/>
        <a:stretch>
          <a:fillRect/>
        </a:stretch>
      </xdr:blipFill>
      <xdr:spPr>
        <a:xfrm>
          <a:off x="27177365" y="53406675"/>
          <a:ext cx="1764665" cy="274320"/>
        </a:xfrm>
        <a:prstGeom prst="rect">
          <a:avLst/>
        </a:prstGeom>
      </xdr:spPr>
    </xdr:pic>
    <xdr:clientData/>
  </xdr:oneCellAnchor>
  <xdr:oneCellAnchor>
    <xdr:from>
      <xdr:col>32</xdr:col>
      <xdr:colOff>178630</xdr:colOff>
      <xdr:row>286</xdr:row>
      <xdr:rowOff>171450</xdr:rowOff>
    </xdr:from>
    <xdr:ext cx="247619" cy="224570"/>
    <xdr:pic>
      <xdr:nvPicPr>
        <xdr:cNvPr id="205" name="Picture 204"/>
        <xdr:cNvPicPr>
          <a:picLocks noChangeAspect="1"/>
        </xdr:cNvPicPr>
      </xdr:nvPicPr>
      <xdr:blipFill>
        <a:blip xmlns:r="http://schemas.openxmlformats.org/officeDocument/2006/relationships" r:embed="rId15"/>
        <a:stretch>
          <a:fillRect/>
        </a:stretch>
      </xdr:blipFill>
      <xdr:spPr>
        <a:xfrm>
          <a:off x="27279600" y="54654450"/>
          <a:ext cx="247650" cy="224155"/>
        </a:xfrm>
        <a:prstGeom prst="rect">
          <a:avLst/>
        </a:prstGeom>
      </xdr:spPr>
    </xdr:pic>
    <xdr:clientData/>
  </xdr:oneCellAnchor>
  <xdr:oneCellAnchor>
    <xdr:from>
      <xdr:col>32</xdr:col>
      <xdr:colOff>47625</xdr:colOff>
      <xdr:row>285</xdr:row>
      <xdr:rowOff>9525</xdr:rowOff>
    </xdr:from>
    <xdr:ext cx="761905" cy="202761"/>
    <xdr:pic>
      <xdr:nvPicPr>
        <xdr:cNvPr id="206" name="Picture 205"/>
        <xdr:cNvPicPr>
          <a:picLocks noChangeAspect="1"/>
        </xdr:cNvPicPr>
      </xdr:nvPicPr>
      <xdr:blipFill>
        <a:blip xmlns:r="http://schemas.openxmlformats.org/officeDocument/2006/relationships" r:embed="rId16"/>
        <a:stretch>
          <a:fillRect/>
        </a:stretch>
      </xdr:blipFill>
      <xdr:spPr>
        <a:xfrm>
          <a:off x="27148790" y="54302025"/>
          <a:ext cx="761365" cy="202565"/>
        </a:xfrm>
        <a:prstGeom prst="rect">
          <a:avLst/>
        </a:prstGeom>
      </xdr:spPr>
    </xdr:pic>
    <xdr:clientData/>
  </xdr:oneCellAnchor>
  <xdr:oneCellAnchor>
    <xdr:from>
      <xdr:col>53</xdr:col>
      <xdr:colOff>352425</xdr:colOff>
      <xdr:row>253</xdr:row>
      <xdr:rowOff>9525</xdr:rowOff>
    </xdr:from>
    <xdr:ext cx="171429" cy="193236"/>
    <xdr:pic>
      <xdr:nvPicPr>
        <xdr:cNvPr id="270" name="Picture 269"/>
        <xdr:cNvPicPr>
          <a:picLocks noChangeAspect="1"/>
        </xdr:cNvPicPr>
      </xdr:nvPicPr>
      <xdr:blipFill>
        <a:blip xmlns:r="http://schemas.openxmlformats.org/officeDocument/2006/relationships" r:embed="rId7"/>
        <a:stretch>
          <a:fillRect/>
        </a:stretch>
      </xdr:blipFill>
      <xdr:spPr>
        <a:xfrm>
          <a:off x="43265090" y="48206025"/>
          <a:ext cx="170815" cy="193040"/>
        </a:xfrm>
        <a:prstGeom prst="rect">
          <a:avLst/>
        </a:prstGeom>
      </xdr:spPr>
    </xdr:pic>
    <xdr:clientData/>
  </xdr:oneCellAnchor>
  <xdr:oneCellAnchor>
    <xdr:from>
      <xdr:col>43</xdr:col>
      <xdr:colOff>190500</xdr:colOff>
      <xdr:row>242</xdr:row>
      <xdr:rowOff>171450</xdr:rowOff>
    </xdr:from>
    <xdr:ext cx="1429513" cy="314307"/>
    <xdr:pic>
      <xdr:nvPicPr>
        <xdr:cNvPr id="321" name="Picture 320"/>
        <xdr:cNvPicPr>
          <a:picLocks noChangeAspect="1"/>
        </xdr:cNvPicPr>
      </xdr:nvPicPr>
      <xdr:blipFill>
        <a:blip xmlns:r="http://schemas.openxmlformats.org/officeDocument/2006/relationships" r:embed="rId1"/>
        <a:stretch>
          <a:fillRect/>
        </a:stretch>
      </xdr:blipFill>
      <xdr:spPr>
        <a:xfrm>
          <a:off x="36226115" y="46272450"/>
          <a:ext cx="1429385" cy="313690"/>
        </a:xfrm>
        <a:prstGeom prst="rect">
          <a:avLst/>
        </a:prstGeom>
      </xdr:spPr>
    </xdr:pic>
    <xdr:clientData/>
  </xdr:oneCellAnchor>
  <xdr:oneCellAnchor>
    <xdr:from>
      <xdr:col>46</xdr:col>
      <xdr:colOff>236746</xdr:colOff>
      <xdr:row>234</xdr:row>
      <xdr:rowOff>104775</xdr:rowOff>
    </xdr:from>
    <xdr:ext cx="1510703" cy="269461"/>
    <xdr:pic>
      <xdr:nvPicPr>
        <xdr:cNvPr id="322" name="Picture 321"/>
        <xdr:cNvPicPr>
          <a:picLocks noChangeAspect="1"/>
        </xdr:cNvPicPr>
      </xdr:nvPicPr>
      <xdr:blipFill>
        <a:blip xmlns:r="http://schemas.openxmlformats.org/officeDocument/2006/relationships" r:embed="rId2"/>
        <a:stretch>
          <a:fillRect/>
        </a:stretch>
      </xdr:blipFill>
      <xdr:spPr>
        <a:xfrm>
          <a:off x="38576885" y="44681775"/>
          <a:ext cx="1510665" cy="269240"/>
        </a:xfrm>
        <a:prstGeom prst="rect">
          <a:avLst/>
        </a:prstGeom>
      </xdr:spPr>
    </xdr:pic>
    <xdr:clientData/>
  </xdr:oneCellAnchor>
  <xdr:oneCellAnchor>
    <xdr:from>
      <xdr:col>43</xdr:col>
      <xdr:colOff>133351</xdr:colOff>
      <xdr:row>241</xdr:row>
      <xdr:rowOff>38101</xdr:rowOff>
    </xdr:from>
    <xdr:ext cx="1963667" cy="223503"/>
    <xdr:pic>
      <xdr:nvPicPr>
        <xdr:cNvPr id="323" name="Picture 322"/>
        <xdr:cNvPicPr>
          <a:picLocks noChangeAspect="1"/>
        </xdr:cNvPicPr>
      </xdr:nvPicPr>
      <xdr:blipFill>
        <a:blip xmlns:r="http://schemas.openxmlformats.org/officeDocument/2006/relationships" r:embed="rId3"/>
        <a:stretch>
          <a:fillRect/>
        </a:stretch>
      </xdr:blipFill>
      <xdr:spPr>
        <a:xfrm>
          <a:off x="36168965" y="45948600"/>
          <a:ext cx="1963420" cy="222885"/>
        </a:xfrm>
        <a:prstGeom prst="rect">
          <a:avLst/>
        </a:prstGeom>
      </xdr:spPr>
    </xdr:pic>
    <xdr:clientData/>
  </xdr:oneCellAnchor>
  <xdr:oneCellAnchor>
    <xdr:from>
      <xdr:col>42</xdr:col>
      <xdr:colOff>238125</xdr:colOff>
      <xdr:row>244</xdr:row>
      <xdr:rowOff>161925</xdr:rowOff>
    </xdr:from>
    <xdr:ext cx="238095" cy="234092"/>
    <xdr:pic>
      <xdr:nvPicPr>
        <xdr:cNvPr id="324" name="Picture 323"/>
        <xdr:cNvPicPr>
          <a:picLocks noChangeAspect="1"/>
        </xdr:cNvPicPr>
      </xdr:nvPicPr>
      <xdr:blipFill>
        <a:blip xmlns:r="http://schemas.openxmlformats.org/officeDocument/2006/relationships" r:embed="rId4"/>
        <a:stretch>
          <a:fillRect/>
        </a:stretch>
      </xdr:blipFill>
      <xdr:spPr>
        <a:xfrm>
          <a:off x="35473640" y="46643925"/>
          <a:ext cx="237490" cy="233680"/>
        </a:xfrm>
        <a:prstGeom prst="rect">
          <a:avLst/>
        </a:prstGeom>
      </xdr:spPr>
    </xdr:pic>
    <xdr:clientData/>
  </xdr:oneCellAnchor>
  <xdr:oneCellAnchor>
    <xdr:from>
      <xdr:col>43</xdr:col>
      <xdr:colOff>380999</xdr:colOff>
      <xdr:row>250</xdr:row>
      <xdr:rowOff>128286</xdr:rowOff>
    </xdr:from>
    <xdr:ext cx="1005370" cy="410636"/>
    <xdr:pic>
      <xdr:nvPicPr>
        <xdr:cNvPr id="325" name="Picture 324"/>
        <xdr:cNvPicPr>
          <a:picLocks noChangeAspect="1"/>
        </xdr:cNvPicPr>
      </xdr:nvPicPr>
      <xdr:blipFill>
        <a:blip xmlns:r="http://schemas.openxmlformats.org/officeDocument/2006/relationships" r:embed="rId5"/>
        <a:stretch>
          <a:fillRect/>
        </a:stretch>
      </xdr:blipFill>
      <xdr:spPr>
        <a:xfrm>
          <a:off x="36415980" y="47753270"/>
          <a:ext cx="1005840" cy="410210"/>
        </a:xfrm>
        <a:prstGeom prst="rect">
          <a:avLst/>
        </a:prstGeom>
      </xdr:spPr>
    </xdr:pic>
    <xdr:clientData/>
  </xdr:oneCellAnchor>
  <xdr:oneCellAnchor>
    <xdr:from>
      <xdr:col>42</xdr:col>
      <xdr:colOff>85725</xdr:colOff>
      <xdr:row>249</xdr:row>
      <xdr:rowOff>85725</xdr:rowOff>
    </xdr:from>
    <xdr:ext cx="2373462" cy="238460"/>
    <xdr:pic>
      <xdr:nvPicPr>
        <xdr:cNvPr id="326" name="Picture 325"/>
        <xdr:cNvPicPr>
          <a:picLocks noChangeAspect="1"/>
        </xdr:cNvPicPr>
      </xdr:nvPicPr>
      <xdr:blipFill>
        <a:blip xmlns:r="http://schemas.openxmlformats.org/officeDocument/2006/relationships" r:embed="rId6"/>
        <a:stretch>
          <a:fillRect/>
        </a:stretch>
      </xdr:blipFill>
      <xdr:spPr>
        <a:xfrm>
          <a:off x="35321240" y="47520225"/>
          <a:ext cx="2372995" cy="238125"/>
        </a:xfrm>
        <a:prstGeom prst="rect">
          <a:avLst/>
        </a:prstGeom>
      </xdr:spPr>
    </xdr:pic>
    <xdr:clientData/>
  </xdr:oneCellAnchor>
  <xdr:oneCellAnchor>
    <xdr:from>
      <xdr:col>42</xdr:col>
      <xdr:colOff>352425</xdr:colOff>
      <xdr:row>253</xdr:row>
      <xdr:rowOff>9525</xdr:rowOff>
    </xdr:from>
    <xdr:ext cx="171429" cy="193236"/>
    <xdr:pic>
      <xdr:nvPicPr>
        <xdr:cNvPr id="327" name="Picture 326"/>
        <xdr:cNvPicPr>
          <a:picLocks noChangeAspect="1"/>
        </xdr:cNvPicPr>
      </xdr:nvPicPr>
      <xdr:blipFill>
        <a:blip xmlns:r="http://schemas.openxmlformats.org/officeDocument/2006/relationships" r:embed="rId7"/>
        <a:stretch>
          <a:fillRect/>
        </a:stretch>
      </xdr:blipFill>
      <xdr:spPr>
        <a:xfrm>
          <a:off x="35587940" y="48206025"/>
          <a:ext cx="170815" cy="193040"/>
        </a:xfrm>
        <a:prstGeom prst="rect">
          <a:avLst/>
        </a:prstGeom>
      </xdr:spPr>
    </xdr:pic>
    <xdr:clientData/>
  </xdr:oneCellAnchor>
  <xdr:oneCellAnchor>
    <xdr:from>
      <xdr:col>42</xdr:col>
      <xdr:colOff>104775</xdr:colOff>
      <xdr:row>257</xdr:row>
      <xdr:rowOff>57151</xdr:rowOff>
    </xdr:from>
    <xdr:ext cx="2221062" cy="253756"/>
    <xdr:pic>
      <xdr:nvPicPr>
        <xdr:cNvPr id="328" name="Picture 327"/>
        <xdr:cNvPicPr>
          <a:picLocks noChangeAspect="1"/>
        </xdr:cNvPicPr>
      </xdr:nvPicPr>
      <xdr:blipFill>
        <a:blip xmlns:r="http://schemas.openxmlformats.org/officeDocument/2006/relationships" r:embed="rId8"/>
        <a:stretch>
          <a:fillRect/>
        </a:stretch>
      </xdr:blipFill>
      <xdr:spPr>
        <a:xfrm>
          <a:off x="35340290" y="49015650"/>
          <a:ext cx="2220595" cy="253365"/>
        </a:xfrm>
        <a:prstGeom prst="rect">
          <a:avLst/>
        </a:prstGeom>
      </xdr:spPr>
    </xdr:pic>
    <xdr:clientData/>
  </xdr:oneCellAnchor>
  <xdr:oneCellAnchor>
    <xdr:from>
      <xdr:col>43</xdr:col>
      <xdr:colOff>266699</xdr:colOff>
      <xdr:row>258</xdr:row>
      <xdr:rowOff>128286</xdr:rowOff>
    </xdr:from>
    <xdr:ext cx="1000125" cy="405114"/>
    <xdr:pic>
      <xdr:nvPicPr>
        <xdr:cNvPr id="329" name="Picture 328"/>
        <xdr:cNvPicPr>
          <a:picLocks noChangeAspect="1"/>
        </xdr:cNvPicPr>
      </xdr:nvPicPr>
      <xdr:blipFill>
        <a:blip xmlns:r="http://schemas.openxmlformats.org/officeDocument/2006/relationships" r:embed="rId5"/>
        <a:stretch>
          <a:fillRect/>
        </a:stretch>
      </xdr:blipFill>
      <xdr:spPr>
        <a:xfrm>
          <a:off x="36301680" y="49277270"/>
          <a:ext cx="1000125" cy="405130"/>
        </a:xfrm>
        <a:prstGeom prst="rect">
          <a:avLst/>
        </a:prstGeom>
      </xdr:spPr>
    </xdr:pic>
    <xdr:clientData/>
  </xdr:oneCellAnchor>
  <xdr:oneCellAnchor>
    <xdr:from>
      <xdr:col>42</xdr:col>
      <xdr:colOff>400050</xdr:colOff>
      <xdr:row>261</xdr:row>
      <xdr:rowOff>9525</xdr:rowOff>
    </xdr:from>
    <xdr:ext cx="171429" cy="193237"/>
    <xdr:pic>
      <xdr:nvPicPr>
        <xdr:cNvPr id="330" name="Picture 329"/>
        <xdr:cNvPicPr>
          <a:picLocks noChangeAspect="1"/>
        </xdr:cNvPicPr>
      </xdr:nvPicPr>
      <xdr:blipFill>
        <a:blip xmlns:r="http://schemas.openxmlformats.org/officeDocument/2006/relationships" r:embed="rId9"/>
        <a:stretch>
          <a:fillRect/>
        </a:stretch>
      </xdr:blipFill>
      <xdr:spPr>
        <a:xfrm>
          <a:off x="35635565" y="49730025"/>
          <a:ext cx="170815" cy="193040"/>
        </a:xfrm>
        <a:prstGeom prst="rect">
          <a:avLst/>
        </a:prstGeom>
      </xdr:spPr>
    </xdr:pic>
    <xdr:clientData/>
  </xdr:oneCellAnchor>
  <xdr:oneCellAnchor>
    <xdr:from>
      <xdr:col>42</xdr:col>
      <xdr:colOff>2</xdr:colOff>
      <xdr:row>265</xdr:row>
      <xdr:rowOff>87397</xdr:rowOff>
    </xdr:from>
    <xdr:ext cx="2221061" cy="219633"/>
    <xdr:pic>
      <xdr:nvPicPr>
        <xdr:cNvPr id="331" name="Picture 330"/>
        <xdr:cNvPicPr>
          <a:picLocks noChangeAspect="1"/>
        </xdr:cNvPicPr>
      </xdr:nvPicPr>
      <xdr:blipFill>
        <a:blip xmlns:r="http://schemas.openxmlformats.org/officeDocument/2006/relationships" r:embed="rId10"/>
        <a:stretch>
          <a:fillRect/>
        </a:stretch>
      </xdr:blipFill>
      <xdr:spPr>
        <a:xfrm>
          <a:off x="35235515" y="50569495"/>
          <a:ext cx="2220595" cy="219710"/>
        </a:xfrm>
        <a:prstGeom prst="rect">
          <a:avLst/>
        </a:prstGeom>
      </xdr:spPr>
    </xdr:pic>
    <xdr:clientData/>
  </xdr:oneCellAnchor>
  <xdr:oneCellAnchor>
    <xdr:from>
      <xdr:col>43</xdr:col>
      <xdr:colOff>380999</xdr:colOff>
      <xdr:row>266</xdr:row>
      <xdr:rowOff>128286</xdr:rowOff>
    </xdr:from>
    <xdr:ext cx="1000125" cy="405114"/>
    <xdr:pic>
      <xdr:nvPicPr>
        <xdr:cNvPr id="332" name="Picture 331"/>
        <xdr:cNvPicPr>
          <a:picLocks noChangeAspect="1"/>
        </xdr:cNvPicPr>
      </xdr:nvPicPr>
      <xdr:blipFill>
        <a:blip xmlns:r="http://schemas.openxmlformats.org/officeDocument/2006/relationships" r:embed="rId5"/>
        <a:stretch>
          <a:fillRect/>
        </a:stretch>
      </xdr:blipFill>
      <xdr:spPr>
        <a:xfrm>
          <a:off x="36415980" y="50801270"/>
          <a:ext cx="1000125" cy="405130"/>
        </a:xfrm>
        <a:prstGeom prst="rect">
          <a:avLst/>
        </a:prstGeom>
      </xdr:spPr>
    </xdr:pic>
    <xdr:clientData/>
  </xdr:oneCellAnchor>
  <xdr:oneCellAnchor>
    <xdr:from>
      <xdr:col>42</xdr:col>
      <xdr:colOff>381000</xdr:colOff>
      <xdr:row>269</xdr:row>
      <xdr:rowOff>0</xdr:rowOff>
    </xdr:from>
    <xdr:ext cx="200000" cy="180952"/>
    <xdr:pic>
      <xdr:nvPicPr>
        <xdr:cNvPr id="333" name="Picture 332"/>
        <xdr:cNvPicPr>
          <a:picLocks noChangeAspect="1"/>
        </xdr:cNvPicPr>
      </xdr:nvPicPr>
      <xdr:blipFill>
        <a:blip xmlns:r="http://schemas.openxmlformats.org/officeDocument/2006/relationships" r:embed="rId11"/>
        <a:stretch>
          <a:fillRect/>
        </a:stretch>
      </xdr:blipFill>
      <xdr:spPr>
        <a:xfrm>
          <a:off x="35616515" y="51244500"/>
          <a:ext cx="199390" cy="180340"/>
        </a:xfrm>
        <a:prstGeom prst="rect">
          <a:avLst/>
        </a:prstGeom>
      </xdr:spPr>
    </xdr:pic>
    <xdr:clientData/>
  </xdr:oneCellAnchor>
  <xdr:oneCellAnchor>
    <xdr:from>
      <xdr:col>42</xdr:col>
      <xdr:colOff>85724</xdr:colOff>
      <xdr:row>272</xdr:row>
      <xdr:rowOff>95250</xdr:rowOff>
    </xdr:from>
    <xdr:ext cx="1704454" cy="202786"/>
    <xdr:pic>
      <xdr:nvPicPr>
        <xdr:cNvPr id="334" name="Picture 333"/>
        <xdr:cNvPicPr>
          <a:picLocks noChangeAspect="1"/>
        </xdr:cNvPicPr>
      </xdr:nvPicPr>
      <xdr:blipFill>
        <a:blip xmlns:r="http://schemas.openxmlformats.org/officeDocument/2006/relationships" r:embed="rId12"/>
        <a:stretch>
          <a:fillRect/>
        </a:stretch>
      </xdr:blipFill>
      <xdr:spPr>
        <a:xfrm>
          <a:off x="35320605" y="51911250"/>
          <a:ext cx="1704975" cy="202565"/>
        </a:xfrm>
        <a:prstGeom prst="rect">
          <a:avLst/>
        </a:prstGeom>
      </xdr:spPr>
    </xdr:pic>
    <xdr:clientData/>
  </xdr:oneCellAnchor>
  <xdr:oneCellAnchor>
    <xdr:from>
      <xdr:col>42</xdr:col>
      <xdr:colOff>219074</xdr:colOff>
      <xdr:row>276</xdr:row>
      <xdr:rowOff>47624</xdr:rowOff>
    </xdr:from>
    <xdr:ext cx="152375" cy="155135"/>
    <xdr:pic>
      <xdr:nvPicPr>
        <xdr:cNvPr id="335" name="Picture 334"/>
        <xdr:cNvPicPr>
          <a:picLocks noChangeAspect="1"/>
        </xdr:cNvPicPr>
      </xdr:nvPicPr>
      <xdr:blipFill>
        <a:blip xmlns:r="http://schemas.openxmlformats.org/officeDocument/2006/relationships" r:embed="rId13"/>
        <a:stretch>
          <a:fillRect/>
        </a:stretch>
      </xdr:blipFill>
      <xdr:spPr>
        <a:xfrm>
          <a:off x="35453955" y="52624990"/>
          <a:ext cx="152400" cy="155575"/>
        </a:xfrm>
        <a:prstGeom prst="rect">
          <a:avLst/>
        </a:prstGeom>
      </xdr:spPr>
    </xdr:pic>
    <xdr:clientData/>
  </xdr:oneCellAnchor>
  <xdr:oneCellAnchor>
    <xdr:from>
      <xdr:col>43</xdr:col>
      <xdr:colOff>104775</xdr:colOff>
      <xdr:row>283</xdr:row>
      <xdr:rowOff>0</xdr:rowOff>
    </xdr:from>
    <xdr:ext cx="1190625" cy="323850"/>
    <xdr:pic>
      <xdr:nvPicPr>
        <xdr:cNvPr id="336" name="Picture 335"/>
        <xdr:cNvPicPr>
          <a:picLocks noChangeAspect="1"/>
        </xdr:cNvPicPr>
      </xdr:nvPicPr>
      <xdr:blipFill>
        <a:blip xmlns:r="http://schemas.openxmlformats.org/officeDocument/2006/relationships" r:embed="rId1"/>
        <a:stretch>
          <a:fillRect/>
        </a:stretch>
      </xdr:blipFill>
      <xdr:spPr>
        <a:xfrm>
          <a:off x="36140390" y="53911500"/>
          <a:ext cx="1190625" cy="323850"/>
        </a:xfrm>
        <a:prstGeom prst="rect">
          <a:avLst/>
        </a:prstGeom>
      </xdr:spPr>
    </xdr:pic>
    <xdr:clientData/>
  </xdr:oneCellAnchor>
  <xdr:oneCellAnchor>
    <xdr:from>
      <xdr:col>42</xdr:col>
      <xdr:colOff>76200</xdr:colOff>
      <xdr:row>280</xdr:row>
      <xdr:rowOff>66675</xdr:rowOff>
    </xdr:from>
    <xdr:ext cx="1764780" cy="274601"/>
    <xdr:pic>
      <xdr:nvPicPr>
        <xdr:cNvPr id="337" name="Picture 336"/>
        <xdr:cNvPicPr>
          <a:picLocks noChangeAspect="1"/>
        </xdr:cNvPicPr>
      </xdr:nvPicPr>
      <xdr:blipFill>
        <a:blip xmlns:r="http://schemas.openxmlformats.org/officeDocument/2006/relationships" r:embed="rId14"/>
        <a:stretch>
          <a:fillRect/>
        </a:stretch>
      </xdr:blipFill>
      <xdr:spPr>
        <a:xfrm>
          <a:off x="35311715" y="53406675"/>
          <a:ext cx="1764665" cy="274320"/>
        </a:xfrm>
        <a:prstGeom prst="rect">
          <a:avLst/>
        </a:prstGeom>
      </xdr:spPr>
    </xdr:pic>
    <xdr:clientData/>
  </xdr:oneCellAnchor>
  <xdr:oneCellAnchor>
    <xdr:from>
      <xdr:col>42</xdr:col>
      <xdr:colOff>247650</xdr:colOff>
      <xdr:row>286</xdr:row>
      <xdr:rowOff>171450</xdr:rowOff>
    </xdr:from>
    <xdr:ext cx="247619" cy="224570"/>
    <xdr:pic>
      <xdr:nvPicPr>
        <xdr:cNvPr id="338" name="Picture 337"/>
        <xdr:cNvPicPr>
          <a:picLocks noChangeAspect="1"/>
        </xdr:cNvPicPr>
      </xdr:nvPicPr>
      <xdr:blipFill>
        <a:blip xmlns:r="http://schemas.openxmlformats.org/officeDocument/2006/relationships" r:embed="rId15"/>
        <a:stretch>
          <a:fillRect/>
        </a:stretch>
      </xdr:blipFill>
      <xdr:spPr>
        <a:xfrm>
          <a:off x="35483165" y="54654450"/>
          <a:ext cx="247015" cy="224155"/>
        </a:xfrm>
        <a:prstGeom prst="rect">
          <a:avLst/>
        </a:prstGeom>
      </xdr:spPr>
    </xdr:pic>
    <xdr:clientData/>
  </xdr:oneCellAnchor>
  <xdr:oneCellAnchor>
    <xdr:from>
      <xdr:col>42</xdr:col>
      <xdr:colOff>47625</xdr:colOff>
      <xdr:row>285</xdr:row>
      <xdr:rowOff>9525</xdr:rowOff>
    </xdr:from>
    <xdr:ext cx="761905" cy="202761"/>
    <xdr:pic>
      <xdr:nvPicPr>
        <xdr:cNvPr id="339" name="Picture 338"/>
        <xdr:cNvPicPr>
          <a:picLocks noChangeAspect="1"/>
        </xdr:cNvPicPr>
      </xdr:nvPicPr>
      <xdr:blipFill>
        <a:blip xmlns:r="http://schemas.openxmlformats.org/officeDocument/2006/relationships" r:embed="rId16"/>
        <a:stretch>
          <a:fillRect/>
        </a:stretch>
      </xdr:blipFill>
      <xdr:spPr>
        <a:xfrm>
          <a:off x="35283140" y="54302025"/>
          <a:ext cx="761365" cy="202565"/>
        </a:xfrm>
        <a:prstGeom prst="rect">
          <a:avLst/>
        </a:prstGeom>
      </xdr:spPr>
    </xdr:pic>
    <xdr:clientData/>
  </xdr:oneCellAnchor>
  <xdr:oneCellAnchor>
    <xdr:from>
      <xdr:col>53</xdr:col>
      <xdr:colOff>190500</xdr:colOff>
      <xdr:row>242</xdr:row>
      <xdr:rowOff>171450</xdr:rowOff>
    </xdr:from>
    <xdr:ext cx="1429513" cy="314307"/>
    <xdr:pic>
      <xdr:nvPicPr>
        <xdr:cNvPr id="340" name="Picture 339"/>
        <xdr:cNvPicPr>
          <a:picLocks noChangeAspect="1"/>
        </xdr:cNvPicPr>
      </xdr:nvPicPr>
      <xdr:blipFill>
        <a:blip xmlns:r="http://schemas.openxmlformats.org/officeDocument/2006/relationships" r:embed="rId1"/>
        <a:stretch>
          <a:fillRect/>
        </a:stretch>
      </xdr:blipFill>
      <xdr:spPr>
        <a:xfrm>
          <a:off x="43103165" y="46272450"/>
          <a:ext cx="1429385" cy="313690"/>
        </a:xfrm>
        <a:prstGeom prst="rect">
          <a:avLst/>
        </a:prstGeom>
      </xdr:spPr>
    </xdr:pic>
    <xdr:clientData/>
  </xdr:oneCellAnchor>
  <xdr:oneCellAnchor>
    <xdr:from>
      <xdr:col>56</xdr:col>
      <xdr:colOff>236746</xdr:colOff>
      <xdr:row>234</xdr:row>
      <xdr:rowOff>104775</xdr:rowOff>
    </xdr:from>
    <xdr:ext cx="1510703" cy="269461"/>
    <xdr:pic>
      <xdr:nvPicPr>
        <xdr:cNvPr id="341" name="Picture 340"/>
        <xdr:cNvPicPr>
          <a:picLocks noChangeAspect="1"/>
        </xdr:cNvPicPr>
      </xdr:nvPicPr>
      <xdr:blipFill>
        <a:blip xmlns:r="http://schemas.openxmlformats.org/officeDocument/2006/relationships" r:embed="rId2"/>
        <a:stretch>
          <a:fillRect/>
        </a:stretch>
      </xdr:blipFill>
      <xdr:spPr>
        <a:xfrm>
          <a:off x="45682535" y="44681775"/>
          <a:ext cx="1510665" cy="269240"/>
        </a:xfrm>
        <a:prstGeom prst="rect">
          <a:avLst/>
        </a:prstGeom>
      </xdr:spPr>
    </xdr:pic>
    <xdr:clientData/>
  </xdr:oneCellAnchor>
  <xdr:oneCellAnchor>
    <xdr:from>
      <xdr:col>53</xdr:col>
      <xdr:colOff>133351</xdr:colOff>
      <xdr:row>241</xdr:row>
      <xdr:rowOff>38101</xdr:rowOff>
    </xdr:from>
    <xdr:ext cx="1963667" cy="223503"/>
    <xdr:pic>
      <xdr:nvPicPr>
        <xdr:cNvPr id="342" name="Picture 341"/>
        <xdr:cNvPicPr>
          <a:picLocks noChangeAspect="1"/>
        </xdr:cNvPicPr>
      </xdr:nvPicPr>
      <xdr:blipFill>
        <a:blip xmlns:r="http://schemas.openxmlformats.org/officeDocument/2006/relationships" r:embed="rId3"/>
        <a:stretch>
          <a:fillRect/>
        </a:stretch>
      </xdr:blipFill>
      <xdr:spPr>
        <a:xfrm>
          <a:off x="43046015" y="45948600"/>
          <a:ext cx="1963420" cy="222885"/>
        </a:xfrm>
        <a:prstGeom prst="rect">
          <a:avLst/>
        </a:prstGeom>
      </xdr:spPr>
    </xdr:pic>
    <xdr:clientData/>
  </xdr:oneCellAnchor>
  <xdr:oneCellAnchor>
    <xdr:from>
      <xdr:col>52</xdr:col>
      <xdr:colOff>238125</xdr:colOff>
      <xdr:row>244</xdr:row>
      <xdr:rowOff>161925</xdr:rowOff>
    </xdr:from>
    <xdr:ext cx="238095" cy="234092"/>
    <xdr:pic>
      <xdr:nvPicPr>
        <xdr:cNvPr id="343" name="Picture 342"/>
        <xdr:cNvPicPr>
          <a:picLocks noChangeAspect="1"/>
        </xdr:cNvPicPr>
      </xdr:nvPicPr>
      <xdr:blipFill>
        <a:blip xmlns:r="http://schemas.openxmlformats.org/officeDocument/2006/relationships" r:embed="rId4"/>
        <a:stretch>
          <a:fillRect/>
        </a:stretch>
      </xdr:blipFill>
      <xdr:spPr>
        <a:xfrm>
          <a:off x="42550715" y="46643925"/>
          <a:ext cx="237490" cy="233680"/>
        </a:xfrm>
        <a:prstGeom prst="rect">
          <a:avLst/>
        </a:prstGeom>
      </xdr:spPr>
    </xdr:pic>
    <xdr:clientData/>
  </xdr:oneCellAnchor>
  <xdr:oneCellAnchor>
    <xdr:from>
      <xdr:col>53</xdr:col>
      <xdr:colOff>380999</xdr:colOff>
      <xdr:row>250</xdr:row>
      <xdr:rowOff>128286</xdr:rowOff>
    </xdr:from>
    <xdr:ext cx="1005370" cy="410636"/>
    <xdr:pic>
      <xdr:nvPicPr>
        <xdr:cNvPr id="344" name="Picture 343"/>
        <xdr:cNvPicPr>
          <a:picLocks noChangeAspect="1"/>
        </xdr:cNvPicPr>
      </xdr:nvPicPr>
      <xdr:blipFill>
        <a:blip xmlns:r="http://schemas.openxmlformats.org/officeDocument/2006/relationships" r:embed="rId5"/>
        <a:stretch>
          <a:fillRect/>
        </a:stretch>
      </xdr:blipFill>
      <xdr:spPr>
        <a:xfrm>
          <a:off x="43293030" y="47753270"/>
          <a:ext cx="1005840" cy="410210"/>
        </a:xfrm>
        <a:prstGeom prst="rect">
          <a:avLst/>
        </a:prstGeom>
      </xdr:spPr>
    </xdr:pic>
    <xdr:clientData/>
  </xdr:oneCellAnchor>
  <xdr:oneCellAnchor>
    <xdr:from>
      <xdr:col>52</xdr:col>
      <xdr:colOff>85725</xdr:colOff>
      <xdr:row>249</xdr:row>
      <xdr:rowOff>85725</xdr:rowOff>
    </xdr:from>
    <xdr:ext cx="2373462" cy="238460"/>
    <xdr:pic>
      <xdr:nvPicPr>
        <xdr:cNvPr id="345" name="Picture 344"/>
        <xdr:cNvPicPr>
          <a:picLocks noChangeAspect="1"/>
        </xdr:cNvPicPr>
      </xdr:nvPicPr>
      <xdr:blipFill>
        <a:blip xmlns:r="http://schemas.openxmlformats.org/officeDocument/2006/relationships" r:embed="rId6"/>
        <a:stretch>
          <a:fillRect/>
        </a:stretch>
      </xdr:blipFill>
      <xdr:spPr>
        <a:xfrm>
          <a:off x="42398315" y="47520225"/>
          <a:ext cx="2372995" cy="238125"/>
        </a:xfrm>
        <a:prstGeom prst="rect">
          <a:avLst/>
        </a:prstGeom>
      </xdr:spPr>
    </xdr:pic>
    <xdr:clientData/>
  </xdr:oneCellAnchor>
  <xdr:oneCellAnchor>
    <xdr:from>
      <xdr:col>52</xdr:col>
      <xdr:colOff>352425</xdr:colOff>
      <xdr:row>253</xdr:row>
      <xdr:rowOff>9525</xdr:rowOff>
    </xdr:from>
    <xdr:ext cx="171429" cy="193236"/>
    <xdr:pic>
      <xdr:nvPicPr>
        <xdr:cNvPr id="346" name="Picture 345"/>
        <xdr:cNvPicPr>
          <a:picLocks noChangeAspect="1"/>
        </xdr:cNvPicPr>
      </xdr:nvPicPr>
      <xdr:blipFill>
        <a:blip xmlns:r="http://schemas.openxmlformats.org/officeDocument/2006/relationships" r:embed="rId7"/>
        <a:stretch>
          <a:fillRect/>
        </a:stretch>
      </xdr:blipFill>
      <xdr:spPr>
        <a:xfrm>
          <a:off x="42665015" y="48206025"/>
          <a:ext cx="170815" cy="193040"/>
        </a:xfrm>
        <a:prstGeom prst="rect">
          <a:avLst/>
        </a:prstGeom>
      </xdr:spPr>
    </xdr:pic>
    <xdr:clientData/>
  </xdr:oneCellAnchor>
  <xdr:oneCellAnchor>
    <xdr:from>
      <xdr:col>52</xdr:col>
      <xdr:colOff>104775</xdr:colOff>
      <xdr:row>257</xdr:row>
      <xdr:rowOff>57151</xdr:rowOff>
    </xdr:from>
    <xdr:ext cx="2221062" cy="253756"/>
    <xdr:pic>
      <xdr:nvPicPr>
        <xdr:cNvPr id="347" name="Picture 346"/>
        <xdr:cNvPicPr>
          <a:picLocks noChangeAspect="1"/>
        </xdr:cNvPicPr>
      </xdr:nvPicPr>
      <xdr:blipFill>
        <a:blip xmlns:r="http://schemas.openxmlformats.org/officeDocument/2006/relationships" r:embed="rId8"/>
        <a:stretch>
          <a:fillRect/>
        </a:stretch>
      </xdr:blipFill>
      <xdr:spPr>
        <a:xfrm>
          <a:off x="42417365" y="49015650"/>
          <a:ext cx="2220595" cy="253365"/>
        </a:xfrm>
        <a:prstGeom prst="rect">
          <a:avLst/>
        </a:prstGeom>
      </xdr:spPr>
    </xdr:pic>
    <xdr:clientData/>
  </xdr:oneCellAnchor>
  <xdr:oneCellAnchor>
    <xdr:from>
      <xdr:col>53</xdr:col>
      <xdr:colOff>266699</xdr:colOff>
      <xdr:row>258</xdr:row>
      <xdr:rowOff>128286</xdr:rowOff>
    </xdr:from>
    <xdr:ext cx="1000125" cy="405114"/>
    <xdr:pic>
      <xdr:nvPicPr>
        <xdr:cNvPr id="348" name="Picture 347"/>
        <xdr:cNvPicPr>
          <a:picLocks noChangeAspect="1"/>
        </xdr:cNvPicPr>
      </xdr:nvPicPr>
      <xdr:blipFill>
        <a:blip xmlns:r="http://schemas.openxmlformats.org/officeDocument/2006/relationships" r:embed="rId5"/>
        <a:stretch>
          <a:fillRect/>
        </a:stretch>
      </xdr:blipFill>
      <xdr:spPr>
        <a:xfrm>
          <a:off x="43178730" y="49277270"/>
          <a:ext cx="1000125" cy="405130"/>
        </a:xfrm>
        <a:prstGeom prst="rect">
          <a:avLst/>
        </a:prstGeom>
      </xdr:spPr>
    </xdr:pic>
    <xdr:clientData/>
  </xdr:oneCellAnchor>
  <xdr:oneCellAnchor>
    <xdr:from>
      <xdr:col>52</xdr:col>
      <xdr:colOff>400050</xdr:colOff>
      <xdr:row>261</xdr:row>
      <xdr:rowOff>9525</xdr:rowOff>
    </xdr:from>
    <xdr:ext cx="171429" cy="193237"/>
    <xdr:pic>
      <xdr:nvPicPr>
        <xdr:cNvPr id="349" name="Picture 348"/>
        <xdr:cNvPicPr>
          <a:picLocks noChangeAspect="1"/>
        </xdr:cNvPicPr>
      </xdr:nvPicPr>
      <xdr:blipFill>
        <a:blip xmlns:r="http://schemas.openxmlformats.org/officeDocument/2006/relationships" r:embed="rId9"/>
        <a:stretch>
          <a:fillRect/>
        </a:stretch>
      </xdr:blipFill>
      <xdr:spPr>
        <a:xfrm>
          <a:off x="42712640" y="49730025"/>
          <a:ext cx="170815" cy="193040"/>
        </a:xfrm>
        <a:prstGeom prst="rect">
          <a:avLst/>
        </a:prstGeom>
      </xdr:spPr>
    </xdr:pic>
    <xdr:clientData/>
  </xdr:oneCellAnchor>
  <xdr:oneCellAnchor>
    <xdr:from>
      <xdr:col>52</xdr:col>
      <xdr:colOff>2</xdr:colOff>
      <xdr:row>265</xdr:row>
      <xdr:rowOff>87397</xdr:rowOff>
    </xdr:from>
    <xdr:ext cx="2221061" cy="219633"/>
    <xdr:pic>
      <xdr:nvPicPr>
        <xdr:cNvPr id="350" name="Picture 349"/>
        <xdr:cNvPicPr>
          <a:picLocks noChangeAspect="1"/>
        </xdr:cNvPicPr>
      </xdr:nvPicPr>
      <xdr:blipFill>
        <a:blip xmlns:r="http://schemas.openxmlformats.org/officeDocument/2006/relationships" r:embed="rId10"/>
        <a:stretch>
          <a:fillRect/>
        </a:stretch>
      </xdr:blipFill>
      <xdr:spPr>
        <a:xfrm>
          <a:off x="42312590" y="50569495"/>
          <a:ext cx="2220595" cy="219710"/>
        </a:xfrm>
        <a:prstGeom prst="rect">
          <a:avLst/>
        </a:prstGeom>
      </xdr:spPr>
    </xdr:pic>
    <xdr:clientData/>
  </xdr:oneCellAnchor>
  <xdr:oneCellAnchor>
    <xdr:from>
      <xdr:col>53</xdr:col>
      <xdr:colOff>380999</xdr:colOff>
      <xdr:row>266</xdr:row>
      <xdr:rowOff>128286</xdr:rowOff>
    </xdr:from>
    <xdr:ext cx="1000125" cy="405114"/>
    <xdr:pic>
      <xdr:nvPicPr>
        <xdr:cNvPr id="351" name="Picture 350"/>
        <xdr:cNvPicPr>
          <a:picLocks noChangeAspect="1"/>
        </xdr:cNvPicPr>
      </xdr:nvPicPr>
      <xdr:blipFill>
        <a:blip xmlns:r="http://schemas.openxmlformats.org/officeDocument/2006/relationships" r:embed="rId5"/>
        <a:stretch>
          <a:fillRect/>
        </a:stretch>
      </xdr:blipFill>
      <xdr:spPr>
        <a:xfrm>
          <a:off x="43293030" y="50801270"/>
          <a:ext cx="1000125" cy="405130"/>
        </a:xfrm>
        <a:prstGeom prst="rect">
          <a:avLst/>
        </a:prstGeom>
      </xdr:spPr>
    </xdr:pic>
    <xdr:clientData/>
  </xdr:oneCellAnchor>
  <xdr:oneCellAnchor>
    <xdr:from>
      <xdr:col>52</xdr:col>
      <xdr:colOff>381000</xdr:colOff>
      <xdr:row>269</xdr:row>
      <xdr:rowOff>0</xdr:rowOff>
    </xdr:from>
    <xdr:ext cx="200000" cy="180952"/>
    <xdr:pic>
      <xdr:nvPicPr>
        <xdr:cNvPr id="352" name="Picture 351"/>
        <xdr:cNvPicPr>
          <a:picLocks noChangeAspect="1"/>
        </xdr:cNvPicPr>
      </xdr:nvPicPr>
      <xdr:blipFill>
        <a:blip xmlns:r="http://schemas.openxmlformats.org/officeDocument/2006/relationships" r:embed="rId11"/>
        <a:stretch>
          <a:fillRect/>
        </a:stretch>
      </xdr:blipFill>
      <xdr:spPr>
        <a:xfrm>
          <a:off x="42693590" y="51244500"/>
          <a:ext cx="199390" cy="180340"/>
        </a:xfrm>
        <a:prstGeom prst="rect">
          <a:avLst/>
        </a:prstGeom>
      </xdr:spPr>
    </xdr:pic>
    <xdr:clientData/>
  </xdr:oneCellAnchor>
  <xdr:oneCellAnchor>
    <xdr:from>
      <xdr:col>52</xdr:col>
      <xdr:colOff>85724</xdr:colOff>
      <xdr:row>272</xdr:row>
      <xdr:rowOff>95250</xdr:rowOff>
    </xdr:from>
    <xdr:ext cx="1704454" cy="202786"/>
    <xdr:pic>
      <xdr:nvPicPr>
        <xdr:cNvPr id="353" name="Picture 352"/>
        <xdr:cNvPicPr>
          <a:picLocks noChangeAspect="1"/>
        </xdr:cNvPicPr>
      </xdr:nvPicPr>
      <xdr:blipFill>
        <a:blip xmlns:r="http://schemas.openxmlformats.org/officeDocument/2006/relationships" r:embed="rId12"/>
        <a:stretch>
          <a:fillRect/>
        </a:stretch>
      </xdr:blipFill>
      <xdr:spPr>
        <a:xfrm>
          <a:off x="42397680" y="51911250"/>
          <a:ext cx="1704975" cy="202565"/>
        </a:xfrm>
        <a:prstGeom prst="rect">
          <a:avLst/>
        </a:prstGeom>
      </xdr:spPr>
    </xdr:pic>
    <xdr:clientData/>
  </xdr:oneCellAnchor>
  <xdr:oneCellAnchor>
    <xdr:from>
      <xdr:col>52</xdr:col>
      <xdr:colOff>219074</xdr:colOff>
      <xdr:row>276</xdr:row>
      <xdr:rowOff>47624</xdr:rowOff>
    </xdr:from>
    <xdr:ext cx="152375" cy="155135"/>
    <xdr:pic>
      <xdr:nvPicPr>
        <xdr:cNvPr id="354" name="Picture 353"/>
        <xdr:cNvPicPr>
          <a:picLocks noChangeAspect="1"/>
        </xdr:cNvPicPr>
      </xdr:nvPicPr>
      <xdr:blipFill>
        <a:blip xmlns:r="http://schemas.openxmlformats.org/officeDocument/2006/relationships" r:embed="rId13"/>
        <a:stretch>
          <a:fillRect/>
        </a:stretch>
      </xdr:blipFill>
      <xdr:spPr>
        <a:xfrm>
          <a:off x="42531030" y="52624990"/>
          <a:ext cx="152400" cy="155575"/>
        </a:xfrm>
        <a:prstGeom prst="rect">
          <a:avLst/>
        </a:prstGeom>
      </xdr:spPr>
    </xdr:pic>
    <xdr:clientData/>
  </xdr:oneCellAnchor>
  <xdr:oneCellAnchor>
    <xdr:from>
      <xdr:col>53</xdr:col>
      <xdr:colOff>104775</xdr:colOff>
      <xdr:row>283</xdr:row>
      <xdr:rowOff>0</xdr:rowOff>
    </xdr:from>
    <xdr:ext cx="1190625" cy="323850"/>
    <xdr:pic>
      <xdr:nvPicPr>
        <xdr:cNvPr id="355" name="Picture 354"/>
        <xdr:cNvPicPr>
          <a:picLocks noChangeAspect="1"/>
        </xdr:cNvPicPr>
      </xdr:nvPicPr>
      <xdr:blipFill>
        <a:blip xmlns:r="http://schemas.openxmlformats.org/officeDocument/2006/relationships" r:embed="rId1"/>
        <a:stretch>
          <a:fillRect/>
        </a:stretch>
      </xdr:blipFill>
      <xdr:spPr>
        <a:xfrm>
          <a:off x="43017440" y="53911500"/>
          <a:ext cx="1190625" cy="323850"/>
        </a:xfrm>
        <a:prstGeom prst="rect">
          <a:avLst/>
        </a:prstGeom>
      </xdr:spPr>
    </xdr:pic>
    <xdr:clientData/>
  </xdr:oneCellAnchor>
  <xdr:oneCellAnchor>
    <xdr:from>
      <xdr:col>52</xdr:col>
      <xdr:colOff>76200</xdr:colOff>
      <xdr:row>280</xdr:row>
      <xdr:rowOff>66675</xdr:rowOff>
    </xdr:from>
    <xdr:ext cx="1764780" cy="274601"/>
    <xdr:pic>
      <xdr:nvPicPr>
        <xdr:cNvPr id="356" name="Picture 355"/>
        <xdr:cNvPicPr>
          <a:picLocks noChangeAspect="1"/>
        </xdr:cNvPicPr>
      </xdr:nvPicPr>
      <xdr:blipFill>
        <a:blip xmlns:r="http://schemas.openxmlformats.org/officeDocument/2006/relationships" r:embed="rId14"/>
        <a:stretch>
          <a:fillRect/>
        </a:stretch>
      </xdr:blipFill>
      <xdr:spPr>
        <a:xfrm>
          <a:off x="42388790" y="53406675"/>
          <a:ext cx="1764665" cy="274320"/>
        </a:xfrm>
        <a:prstGeom prst="rect">
          <a:avLst/>
        </a:prstGeom>
      </xdr:spPr>
    </xdr:pic>
    <xdr:clientData/>
  </xdr:oneCellAnchor>
  <xdr:oneCellAnchor>
    <xdr:from>
      <xdr:col>52</xdr:col>
      <xdr:colOff>178630</xdr:colOff>
      <xdr:row>286</xdr:row>
      <xdr:rowOff>171450</xdr:rowOff>
    </xdr:from>
    <xdr:ext cx="247619" cy="224570"/>
    <xdr:pic>
      <xdr:nvPicPr>
        <xdr:cNvPr id="357" name="Picture 356"/>
        <xdr:cNvPicPr>
          <a:picLocks noChangeAspect="1"/>
        </xdr:cNvPicPr>
      </xdr:nvPicPr>
      <xdr:blipFill>
        <a:blip xmlns:r="http://schemas.openxmlformats.org/officeDocument/2006/relationships" r:embed="rId15"/>
        <a:stretch>
          <a:fillRect/>
        </a:stretch>
      </xdr:blipFill>
      <xdr:spPr>
        <a:xfrm>
          <a:off x="42491025" y="54654450"/>
          <a:ext cx="247650" cy="224155"/>
        </a:xfrm>
        <a:prstGeom prst="rect">
          <a:avLst/>
        </a:prstGeom>
      </xdr:spPr>
    </xdr:pic>
    <xdr:clientData/>
  </xdr:oneCellAnchor>
  <xdr:oneCellAnchor>
    <xdr:from>
      <xdr:col>52</xdr:col>
      <xdr:colOff>47625</xdr:colOff>
      <xdr:row>285</xdr:row>
      <xdr:rowOff>9525</xdr:rowOff>
    </xdr:from>
    <xdr:ext cx="761905" cy="202761"/>
    <xdr:pic>
      <xdr:nvPicPr>
        <xdr:cNvPr id="358" name="Picture 357"/>
        <xdr:cNvPicPr>
          <a:picLocks noChangeAspect="1"/>
        </xdr:cNvPicPr>
      </xdr:nvPicPr>
      <xdr:blipFill>
        <a:blip xmlns:r="http://schemas.openxmlformats.org/officeDocument/2006/relationships" r:embed="rId16"/>
        <a:stretch>
          <a:fillRect/>
        </a:stretch>
      </xdr:blipFill>
      <xdr:spPr>
        <a:xfrm>
          <a:off x="42360215" y="54302025"/>
          <a:ext cx="761365" cy="202565"/>
        </a:xfrm>
        <a:prstGeom prst="rect">
          <a:avLst/>
        </a:prstGeom>
      </xdr:spPr>
    </xdr:pic>
    <xdr:clientData/>
  </xdr:oneCellAnchor>
  <xdr:twoCellAnchor editAs="oneCell">
    <xdr:from>
      <xdr:col>11</xdr:col>
      <xdr:colOff>638872</xdr:colOff>
      <xdr:row>120</xdr:row>
      <xdr:rowOff>11615</xdr:rowOff>
    </xdr:from>
    <xdr:to>
      <xdr:col>14</xdr:col>
      <xdr:colOff>374717</xdr:colOff>
      <xdr:row>123</xdr:row>
      <xdr:rowOff>6435</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8925560" y="22871430"/>
          <a:ext cx="1936115" cy="566420"/>
        </a:xfrm>
        <a:prstGeom prst="rect">
          <a:avLst/>
        </a:prstGeom>
      </xdr:spPr>
    </xdr:pic>
    <xdr:clientData/>
  </xdr:twoCellAnchor>
  <xdr:twoCellAnchor editAs="oneCell">
    <xdr:from>
      <xdr:col>28</xdr:col>
      <xdr:colOff>185854</xdr:colOff>
      <xdr:row>103</xdr:row>
      <xdr:rowOff>34848</xdr:rowOff>
    </xdr:from>
    <xdr:to>
      <xdr:col>29</xdr:col>
      <xdr:colOff>540925</xdr:colOff>
      <xdr:row>106</xdr:row>
      <xdr:rowOff>163001</xdr:rowOff>
    </xdr:to>
    <xdr:pic>
      <xdr:nvPicPr>
        <xdr:cNvPr id="21" name="Picture 20"/>
        <xdr:cNvPicPr>
          <a:picLocks noChangeAspect="1"/>
        </xdr:cNvPicPr>
      </xdr:nvPicPr>
      <xdr:blipFill>
        <a:blip xmlns:r="http://schemas.openxmlformats.org/officeDocument/2006/relationships" r:embed="rId18"/>
        <a:stretch>
          <a:fillRect/>
        </a:stretch>
      </xdr:blipFill>
      <xdr:spPr>
        <a:xfrm>
          <a:off x="23857585" y="19655790"/>
          <a:ext cx="1136015" cy="699770"/>
        </a:xfrm>
        <a:prstGeom prst="rect">
          <a:avLst/>
        </a:prstGeom>
      </xdr:spPr>
    </xdr:pic>
    <xdr:clientData/>
  </xdr:twoCellAnchor>
  <xdr:twoCellAnchor editAs="oneCell">
    <xdr:from>
      <xdr:col>22</xdr:col>
      <xdr:colOff>69694</xdr:colOff>
      <xdr:row>113</xdr:row>
      <xdr:rowOff>151006</xdr:rowOff>
    </xdr:from>
    <xdr:to>
      <xdr:col>24</xdr:col>
      <xdr:colOff>81310</xdr:colOff>
      <xdr:row>117</xdr:row>
      <xdr:rowOff>60983</xdr:rowOff>
    </xdr:to>
    <xdr:pic>
      <xdr:nvPicPr>
        <xdr:cNvPr id="22" name="Picture 21"/>
        <xdr:cNvPicPr>
          <a:picLocks noChangeAspect="1"/>
        </xdr:cNvPicPr>
      </xdr:nvPicPr>
      <xdr:blipFill>
        <a:blip xmlns:r="http://schemas.openxmlformats.org/officeDocument/2006/relationships" r:embed="rId19"/>
        <a:stretch>
          <a:fillRect/>
        </a:stretch>
      </xdr:blipFill>
      <xdr:spPr>
        <a:xfrm>
          <a:off x="18645505" y="21676995"/>
          <a:ext cx="1640840" cy="672465"/>
        </a:xfrm>
        <a:prstGeom prst="rect">
          <a:avLst/>
        </a:prstGeom>
      </xdr:spPr>
    </xdr:pic>
    <xdr:clientData/>
  </xdr:twoCellAnchor>
  <xdr:twoCellAnchor editAs="oneCell">
    <xdr:from>
      <xdr:col>28</xdr:col>
      <xdr:colOff>731799</xdr:colOff>
      <xdr:row>89</xdr:row>
      <xdr:rowOff>23229</xdr:rowOff>
    </xdr:from>
    <xdr:to>
      <xdr:col>31</xdr:col>
      <xdr:colOff>669729</xdr:colOff>
      <xdr:row>97</xdr:row>
      <xdr:rowOff>41162</xdr:rowOff>
    </xdr:to>
    <xdr:pic>
      <xdr:nvPicPr>
        <xdr:cNvPr id="23" name="Picture 22"/>
        <xdr:cNvPicPr>
          <a:picLocks noChangeAspect="1"/>
        </xdr:cNvPicPr>
      </xdr:nvPicPr>
      <xdr:blipFill>
        <a:blip xmlns:r="http://schemas.openxmlformats.org/officeDocument/2006/relationships" r:embed="rId20"/>
        <a:stretch>
          <a:fillRect/>
        </a:stretch>
      </xdr:blipFill>
      <xdr:spPr>
        <a:xfrm>
          <a:off x="24403685" y="16977360"/>
          <a:ext cx="2185670" cy="1541780"/>
        </a:xfrm>
        <a:prstGeom prst="rect">
          <a:avLst/>
        </a:prstGeom>
        <a:solidFill>
          <a:schemeClr val="accent2"/>
        </a:solidFill>
      </xdr:spPr>
    </xdr:pic>
    <xdr:clientData/>
  </xdr:twoCellAnchor>
  <xdr:twoCellAnchor>
    <xdr:from>
      <xdr:col>30</xdr:col>
      <xdr:colOff>0</xdr:colOff>
      <xdr:row>97</xdr:row>
      <xdr:rowOff>139390</xdr:rowOff>
    </xdr:from>
    <xdr:to>
      <xdr:col>30</xdr:col>
      <xdr:colOff>278780</xdr:colOff>
      <xdr:row>116</xdr:row>
      <xdr:rowOff>139391</xdr:rowOff>
    </xdr:to>
    <xdr:sp macro="" textlink="">
      <xdr:nvSpPr>
        <xdr:cNvPr id="71" name="Left-Up Arrow 70"/>
        <xdr:cNvSpPr/>
      </xdr:nvSpPr>
      <xdr:spPr>
        <a:xfrm>
          <a:off x="25234265" y="18617565"/>
          <a:ext cx="278765" cy="3619500"/>
        </a:xfrm>
        <a:prstGeom prst="lef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22</xdr:col>
      <xdr:colOff>53661</xdr:colOff>
      <xdr:row>130</xdr:row>
      <xdr:rowOff>147571</xdr:rowOff>
    </xdr:from>
    <xdr:to>
      <xdr:col>24</xdr:col>
      <xdr:colOff>362218</xdr:colOff>
      <xdr:row>141</xdr:row>
      <xdr:rowOff>159216</xdr:rowOff>
    </xdr:to>
    <xdr:pic>
      <xdr:nvPicPr>
        <xdr:cNvPr id="73" name="Picture 72"/>
        <xdr:cNvPicPr>
          <a:picLocks noChangeAspect="1"/>
        </xdr:cNvPicPr>
      </xdr:nvPicPr>
      <xdr:blipFill>
        <a:blip xmlns:r="http://schemas.openxmlformats.org/officeDocument/2006/relationships" r:embed="rId21"/>
        <a:stretch>
          <a:fillRect/>
        </a:stretch>
      </xdr:blipFill>
      <xdr:spPr>
        <a:xfrm>
          <a:off x="18629630" y="24912320"/>
          <a:ext cx="1937385" cy="2106930"/>
        </a:xfrm>
        <a:prstGeom prst="rect">
          <a:avLst/>
        </a:prstGeom>
      </xdr:spPr>
    </xdr:pic>
    <xdr:clientData/>
  </xdr:twoCellAnchor>
  <xdr:twoCellAnchor editAs="oneCell">
    <xdr:from>
      <xdr:col>28</xdr:col>
      <xdr:colOff>120740</xdr:colOff>
      <xdr:row>145</xdr:row>
      <xdr:rowOff>93907</xdr:rowOff>
    </xdr:from>
    <xdr:to>
      <xdr:col>30</xdr:col>
      <xdr:colOff>551439</xdr:colOff>
      <xdr:row>153</xdr:row>
      <xdr:rowOff>150855</xdr:rowOff>
    </xdr:to>
    <xdr:pic>
      <xdr:nvPicPr>
        <xdr:cNvPr id="74" name="Picture 73"/>
        <xdr:cNvPicPr>
          <a:picLocks noChangeAspect="1"/>
        </xdr:cNvPicPr>
      </xdr:nvPicPr>
      <xdr:blipFill>
        <a:blip xmlns:r="http://schemas.openxmlformats.org/officeDocument/2006/relationships" r:embed="rId22"/>
        <a:stretch>
          <a:fillRect/>
        </a:stretch>
      </xdr:blipFill>
      <xdr:spPr>
        <a:xfrm>
          <a:off x="23792815" y="27715845"/>
          <a:ext cx="1992630" cy="1581150"/>
        </a:xfrm>
        <a:prstGeom prst="rect">
          <a:avLst/>
        </a:prstGeom>
      </xdr:spPr>
    </xdr:pic>
    <xdr:clientData/>
  </xdr:twoCellAnchor>
  <xdr:twoCellAnchor editAs="oneCell">
    <xdr:from>
      <xdr:col>23</xdr:col>
      <xdr:colOff>26831</xdr:colOff>
      <xdr:row>149</xdr:row>
      <xdr:rowOff>13416</xdr:rowOff>
    </xdr:from>
    <xdr:to>
      <xdr:col>26</xdr:col>
      <xdr:colOff>592189</xdr:colOff>
      <xdr:row>153</xdr:row>
      <xdr:rowOff>53662</xdr:rowOff>
    </xdr:to>
    <xdr:pic>
      <xdr:nvPicPr>
        <xdr:cNvPr id="76" name="Picture 75"/>
        <xdr:cNvPicPr>
          <a:picLocks noChangeAspect="1"/>
        </xdr:cNvPicPr>
      </xdr:nvPicPr>
      <xdr:blipFill>
        <a:blip xmlns:r="http://schemas.openxmlformats.org/officeDocument/2006/relationships" r:embed="rId23"/>
        <a:srcRect l="8964" r="3957"/>
        <a:stretch>
          <a:fillRect/>
        </a:stretch>
      </xdr:blipFill>
      <xdr:spPr>
        <a:xfrm>
          <a:off x="19479296" y="27998134"/>
          <a:ext cx="2644759" cy="7915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91"/>
  <sheetViews>
    <sheetView tabSelected="1" topLeftCell="D1" zoomScale="75" zoomScaleNormal="75" workbookViewId="0">
      <selection activeCell="K1" sqref="K1"/>
    </sheetView>
  </sheetViews>
  <sheetFormatPr defaultColWidth="9" defaultRowHeight="15"/>
  <cols>
    <col min="1" max="1" width="12.7109375" customWidth="1"/>
    <col min="2" max="2" width="11.85546875" customWidth="1"/>
    <col min="7" max="7" width="11.28515625" customWidth="1"/>
    <col min="8" max="8" width="11.42578125" customWidth="1"/>
    <col min="9" max="9" width="16.140625" customWidth="1"/>
    <col min="10" max="10" width="12.5703125" customWidth="1"/>
    <col min="11" max="11" width="12.28515625" customWidth="1"/>
    <col min="12" max="12" width="11.140625" customWidth="1"/>
    <col min="13" max="13" width="10.5703125" customWidth="1"/>
    <col min="14" max="14" width="11.28515625" customWidth="1"/>
    <col min="15" max="15" width="17.28515625" customWidth="1"/>
    <col min="16" max="16" width="14.85546875" customWidth="1"/>
    <col min="17" max="17" width="15.140625" customWidth="1"/>
    <col min="18" max="18" width="15.28515625" customWidth="1"/>
    <col min="19" max="19" width="16.140625" customWidth="1"/>
    <col min="20" max="20" width="14" customWidth="1"/>
    <col min="21" max="21" width="11.85546875" customWidth="1"/>
    <col min="22" max="22" width="16.7109375" customWidth="1"/>
    <col min="23" max="23" width="13.140625" customWidth="1"/>
    <col min="24" max="24" width="11.28515625" customWidth="1"/>
    <col min="25" max="25" width="6.85546875" customWidth="1"/>
    <col min="26" max="26" width="13.140625" customWidth="1"/>
    <col min="27" max="27" width="15.85546875" customWidth="1"/>
    <col min="28" max="28" width="16.140625" customWidth="1"/>
    <col min="29" max="30" width="11.7109375" customWidth="1"/>
    <col min="31" max="31" width="10.28515625" customWidth="1"/>
    <col min="32" max="32" width="17.7109375" customWidth="1"/>
    <col min="33" max="33" width="14"/>
    <col min="34" max="34" width="11.140625" customWidth="1"/>
    <col min="35" max="35" width="17.42578125" customWidth="1"/>
    <col min="36" max="36" width="15.140625" customWidth="1"/>
    <col min="38" max="38" width="10.7109375" customWidth="1"/>
    <col min="42" max="42" width="12.5703125" customWidth="1"/>
    <col min="43" max="43" width="12" customWidth="1"/>
    <col min="46" max="46" width="16.5703125" customWidth="1"/>
    <col min="49" max="49" width="14.5703125" customWidth="1"/>
    <col min="55" max="55" width="15.140625" customWidth="1"/>
    <col min="56" max="56" width="13.85546875" customWidth="1"/>
    <col min="57" max="57" width="10.28515625" customWidth="1"/>
    <col min="58" max="58" width="15.140625" customWidth="1"/>
    <col min="63" max="63" width="13.7109375" customWidth="1"/>
    <col min="70" max="70" width="12.7109375" customWidth="1"/>
    <col min="71" max="71" width="12.85546875" customWidth="1"/>
    <col min="72" max="72" width="10.140625" customWidth="1"/>
  </cols>
  <sheetData>
    <row r="1" spans="1:41">
      <c r="A1" s="229"/>
      <c r="H1" s="180" t="s">
        <v>1</v>
      </c>
      <c r="I1" s="180"/>
      <c r="J1" s="180"/>
      <c r="K1" s="7" t="s">
        <v>2</v>
      </c>
      <c r="L1" s="7" t="s">
        <v>3</v>
      </c>
      <c r="O1" s="181" t="s">
        <v>4</v>
      </c>
      <c r="P1" s="181"/>
      <c r="Q1" s="181"/>
      <c r="R1" s="181"/>
      <c r="S1" t="s">
        <v>5</v>
      </c>
      <c r="Z1" t="s">
        <v>6</v>
      </c>
      <c r="AD1" s="82"/>
    </row>
    <row r="2" spans="1:41">
      <c r="A2" s="229"/>
      <c r="H2" s="8" t="s">
        <v>7</v>
      </c>
      <c r="K2" s="13">
        <v>6</v>
      </c>
      <c r="L2" s="13">
        <v>3</v>
      </c>
      <c r="O2" s="2">
        <v>9.2070269999999996E-2</v>
      </c>
      <c r="P2" s="2">
        <v>-0.18060661</v>
      </c>
      <c r="Q2" s="2">
        <v>0.98946575000000003</v>
      </c>
      <c r="R2" s="2">
        <v>-0.48309076000000001</v>
      </c>
      <c r="S2" s="44">
        <v>0.94051534000000003</v>
      </c>
      <c r="T2" s="3">
        <v>0.64351658</v>
      </c>
      <c r="U2" s="3">
        <v>-0.48806959</v>
      </c>
      <c r="V2" s="3">
        <v>0.72559264000000001</v>
      </c>
      <c r="W2">
        <v>-0.60016537000000003</v>
      </c>
      <c r="Z2" s="38">
        <v>1</v>
      </c>
      <c r="AA2" s="26">
        <v>1</v>
      </c>
      <c r="AB2" s="30">
        <v>1</v>
      </c>
      <c r="AC2" s="31">
        <v>1</v>
      </c>
      <c r="AD2" s="162"/>
      <c r="AE2">
        <f t="array" ref="AE2:AE13">MMULT($O$2:$W$13,Z2:Z10)</f>
        <v>0.66031394247589614</v>
      </c>
      <c r="AF2">
        <f t="array" ref="AF2:AF13">MMULT($O$2:$W$13,AA2:AA10)</f>
        <v>0.40850424990613454</v>
      </c>
      <c r="AG2">
        <f t="array" ref="AG2:AG13">MMULT($O$2:$W$13,AB2:AB10)</f>
        <v>0.25757908282150865</v>
      </c>
      <c r="AH2">
        <f t="array" ref="AH2:AH13">MMULT($O$2:$W$13,AC2:AC10)</f>
        <v>0.27784227517797039</v>
      </c>
      <c r="AJ2">
        <v>0.66031394247589603</v>
      </c>
      <c r="AK2">
        <v>1.1340953715972932</v>
      </c>
      <c r="AL2">
        <v>-1.4842707624722784E-2</v>
      </c>
      <c r="AM2">
        <v>0.48667607115320149</v>
      </c>
      <c r="AN2">
        <v>-0.94710694340377632</v>
      </c>
      <c r="AO2">
        <v>-0.62918916256986679</v>
      </c>
    </row>
    <row r="3" spans="1:41">
      <c r="A3" s="229"/>
      <c r="H3" s="230" t="s">
        <v>8</v>
      </c>
      <c r="I3" s="14" t="s">
        <v>9</v>
      </c>
      <c r="J3" s="14" t="s">
        <v>10</v>
      </c>
      <c r="K3" s="14" t="s">
        <v>11</v>
      </c>
      <c r="L3" s="14" t="s">
        <v>12</v>
      </c>
      <c r="M3" s="14" t="s">
        <v>13</v>
      </c>
      <c r="N3" s="15" t="s">
        <v>14</v>
      </c>
      <c r="O3" s="2">
        <v>0.46416453000000002</v>
      </c>
      <c r="P3" s="2">
        <v>-0.72592599000000002</v>
      </c>
      <c r="Q3" s="2">
        <v>0.97322607999999999</v>
      </c>
      <c r="R3" s="2">
        <v>-0.13671361000000001</v>
      </c>
      <c r="S3" s="44">
        <v>0.78195893999999999</v>
      </c>
      <c r="T3" s="3">
        <v>0.75862401999999995</v>
      </c>
      <c r="U3" s="3">
        <v>-9.9313380000000007E-2</v>
      </c>
      <c r="V3" s="3">
        <v>-8.5406860000000001E-2</v>
      </c>
      <c r="W3">
        <v>0.79411673999999999</v>
      </c>
      <c r="Z3" s="38">
        <v>0</v>
      </c>
      <c r="AA3" s="26">
        <v>0</v>
      </c>
      <c r="AB3" s="30">
        <v>0</v>
      </c>
      <c r="AC3" s="32">
        <v>0</v>
      </c>
      <c r="AD3" s="163"/>
      <c r="AE3">
        <v>1.1340953715972932</v>
      </c>
      <c r="AF3">
        <v>0.82559497220787614</v>
      </c>
      <c r="AG3">
        <v>0.61936480286368079</v>
      </c>
      <c r="AH3">
        <v>0.60865563279196133</v>
      </c>
      <c r="AJ3">
        <v>0.55320912542101752</v>
      </c>
      <c r="AK3">
        <v>-0.30736554151086282</v>
      </c>
      <c r="AL3">
        <v>-0.50482096792876796</v>
      </c>
      <c r="AM3">
        <v>-0.47277379164169447</v>
      </c>
      <c r="AN3">
        <v>-0.91102547616115426</v>
      </c>
      <c r="AO3">
        <v>-0.79760262457910491</v>
      </c>
    </row>
    <row r="4" spans="1:41">
      <c r="A4" s="229"/>
      <c r="H4" s="230"/>
      <c r="I4" s="16">
        <v>41047</v>
      </c>
      <c r="J4">
        <v>42.05</v>
      </c>
      <c r="K4">
        <v>45</v>
      </c>
      <c r="L4">
        <v>38</v>
      </c>
      <c r="M4">
        <v>38.229999999999997</v>
      </c>
      <c r="N4" s="9" t="s">
        <v>15</v>
      </c>
      <c r="O4" s="2">
        <v>-0.36402844000000001</v>
      </c>
      <c r="P4" s="2">
        <v>0.10979514999999999</v>
      </c>
      <c r="Q4" s="2">
        <v>0.99232940000000003</v>
      </c>
      <c r="R4" s="2">
        <v>0.98477932999999995</v>
      </c>
      <c r="S4" s="44">
        <v>-0.24125406999999999</v>
      </c>
      <c r="T4" s="3">
        <v>-0.91229965999999996</v>
      </c>
      <c r="U4" s="3">
        <v>0.69716758000000001</v>
      </c>
      <c r="V4" s="3">
        <v>-0.91751813999999998</v>
      </c>
      <c r="W4">
        <v>-0.30359578999999998</v>
      </c>
      <c r="X4" s="45"/>
      <c r="Z4" s="38">
        <v>0.31747919143876302</v>
      </c>
      <c r="AA4" s="26">
        <v>0.18620689655172401</v>
      </c>
      <c r="AB4" s="30">
        <v>9.2984542211652796E-2</v>
      </c>
      <c r="AC4" s="31">
        <v>6.3495838287752696E-2</v>
      </c>
      <c r="AD4" s="162"/>
      <c r="AE4">
        <v>-1.4842707624722784E-2</v>
      </c>
      <c r="AF4">
        <v>-0.16188801986593426</v>
      </c>
      <c r="AG4">
        <v>-0.22534774740633018</v>
      </c>
      <c r="AH4">
        <v>-0.30027556816006395</v>
      </c>
    </row>
    <row r="5" spans="1:41">
      <c r="A5" s="229"/>
      <c r="H5" s="230"/>
      <c r="I5" s="16">
        <v>41050</v>
      </c>
      <c r="J5">
        <v>36.53</v>
      </c>
      <c r="K5">
        <v>36.659999999999997</v>
      </c>
      <c r="L5">
        <v>33</v>
      </c>
      <c r="M5">
        <v>34.03</v>
      </c>
      <c r="N5" s="9" t="s">
        <v>16</v>
      </c>
      <c r="O5" s="2">
        <v>0.32902436000000002</v>
      </c>
      <c r="P5" s="2">
        <v>-0.31113299</v>
      </c>
      <c r="Q5" s="2">
        <v>0.76189837000000005</v>
      </c>
      <c r="R5" s="2">
        <v>-0.24283255000000001</v>
      </c>
      <c r="S5" s="44">
        <v>-0.27988010000000002</v>
      </c>
      <c r="T5" s="3">
        <v>0.28109382999999999</v>
      </c>
      <c r="U5" s="3">
        <v>0.87780007000000004</v>
      </c>
      <c r="V5" s="3">
        <v>-0.30435860999999997</v>
      </c>
      <c r="W5">
        <v>0.22550630999999999</v>
      </c>
      <c r="Z5" s="38">
        <v>0.34333333333333299</v>
      </c>
      <c r="AA5" s="26">
        <v>0.158</v>
      </c>
      <c r="AB5" s="30">
        <v>8.9777777777777804E-2</v>
      </c>
      <c r="AC5" s="31">
        <v>6.5555555555555506E-2</v>
      </c>
      <c r="AD5" s="162"/>
      <c r="AE5">
        <v>0.48667607115320149</v>
      </c>
      <c r="AF5">
        <v>0.53361706615779769</v>
      </c>
      <c r="AG5">
        <v>0.49980519157027459</v>
      </c>
      <c r="AH5">
        <v>0.48552942555513734</v>
      </c>
      <c r="AJ5">
        <v>0.40850424990613454</v>
      </c>
      <c r="AK5">
        <v>0.82559497220787614</v>
      </c>
      <c r="AL5">
        <v>-0.16188801986593426</v>
      </c>
      <c r="AM5">
        <v>0.53361706615779769</v>
      </c>
      <c r="AN5">
        <v>-0.83885892284296393</v>
      </c>
      <c r="AO5">
        <v>-0.53220706681970431</v>
      </c>
    </row>
    <row r="6" spans="1:41">
      <c r="A6" s="229"/>
      <c r="F6" s="9"/>
      <c r="H6" s="230"/>
      <c r="I6" s="16">
        <v>41051</v>
      </c>
      <c r="J6">
        <v>32.61</v>
      </c>
      <c r="K6">
        <v>33.590000000000003</v>
      </c>
      <c r="L6">
        <v>30.94</v>
      </c>
      <c r="M6">
        <v>31</v>
      </c>
      <c r="N6" s="9"/>
      <c r="O6" s="2">
        <v>-0.70578598999999997</v>
      </c>
      <c r="P6" s="2">
        <v>0.13712289</v>
      </c>
      <c r="Q6" s="2">
        <v>-0.96032757000000002</v>
      </c>
      <c r="R6" s="2">
        <v>-6.0287640000000003E-2</v>
      </c>
      <c r="S6" s="44">
        <v>0.51723034999999995</v>
      </c>
      <c r="T6" s="3">
        <v>-0.20469428000000001</v>
      </c>
      <c r="U6" s="3">
        <v>-0.15315317000000001</v>
      </c>
      <c r="V6" s="3">
        <v>0.58772740000000001</v>
      </c>
      <c r="W6">
        <v>0.51960251999999996</v>
      </c>
      <c r="Z6" s="38">
        <v>0.26684210526315799</v>
      </c>
      <c r="AA6" s="26">
        <v>0.135263157894737</v>
      </c>
      <c r="AB6" s="30">
        <v>8.1052631578947404E-2</v>
      </c>
      <c r="AC6" s="31">
        <v>9.2105263157894704E-2</v>
      </c>
      <c r="AD6" s="162"/>
      <c r="AE6">
        <v>-0.94710694340377632</v>
      </c>
      <c r="AF6">
        <v>-0.83885892284296393</v>
      </c>
      <c r="AG6">
        <v>-0.756385228023426</v>
      </c>
      <c r="AH6">
        <v>-0.73382267513757804</v>
      </c>
      <c r="AJ6">
        <v>0.77668616697656079</v>
      </c>
      <c r="AK6">
        <v>-0.39660982829698244</v>
      </c>
      <c r="AL6">
        <v>-0.60514547968332832</v>
      </c>
      <c r="AM6">
        <v>-0.42944503383394078</v>
      </c>
      <c r="AN6">
        <v>-0.72011142779438753</v>
      </c>
      <c r="AO6">
        <v>-0.67738937491922779</v>
      </c>
    </row>
    <row r="7" spans="1:41">
      <c r="A7" s="229"/>
      <c r="F7" s="9"/>
      <c r="H7" s="230"/>
      <c r="I7" s="16">
        <v>41052</v>
      </c>
      <c r="J7">
        <v>31.37</v>
      </c>
      <c r="K7">
        <v>32.5</v>
      </c>
      <c r="L7">
        <v>31.36</v>
      </c>
      <c r="M7">
        <v>32</v>
      </c>
      <c r="N7" s="9"/>
      <c r="O7" s="2">
        <v>-0.37942954000000001</v>
      </c>
      <c r="P7" s="2">
        <v>-3.6462420000000002E-2</v>
      </c>
      <c r="Q7" s="2">
        <v>-0.82212567999999997</v>
      </c>
      <c r="R7" s="2">
        <v>-1.5787249999999999E-2</v>
      </c>
      <c r="S7" s="44">
        <v>-0.12805424000000001</v>
      </c>
      <c r="T7" s="3">
        <v>0.19358212</v>
      </c>
      <c r="U7" s="3">
        <v>-0.53030670999999996</v>
      </c>
      <c r="V7" s="3">
        <v>0.92523288000000004</v>
      </c>
      <c r="W7">
        <v>-0.81812600999999996</v>
      </c>
      <c r="Z7" s="38">
        <v>0.26262097828930098</v>
      </c>
      <c r="AA7" s="26">
        <v>0.15275961286947401</v>
      </c>
      <c r="AB7" s="30">
        <v>7.3502484959455897E-2</v>
      </c>
      <c r="AC7" s="31">
        <v>9.9659952916557604E-2</v>
      </c>
      <c r="AD7" s="162"/>
      <c r="AE7">
        <v>-0.62918916256986679</v>
      </c>
      <c r="AF7">
        <v>-0.53220706681970431</v>
      </c>
      <c r="AG7">
        <v>-0.44437264320774478</v>
      </c>
      <c r="AH7">
        <v>-0.40153457420574046</v>
      </c>
    </row>
    <row r="8" spans="1:41">
      <c r="A8" s="229"/>
      <c r="B8" s="10" t="s">
        <v>17</v>
      </c>
      <c r="C8">
        <v>42.05</v>
      </c>
      <c r="D8">
        <v>45</v>
      </c>
      <c r="E8">
        <v>38</v>
      </c>
      <c r="F8">
        <v>38.229999999999997</v>
      </c>
      <c r="G8" s="11" t="s">
        <v>18</v>
      </c>
      <c r="H8" s="230"/>
      <c r="I8" s="14" t="s">
        <v>9</v>
      </c>
      <c r="J8" s="14" t="s">
        <v>10</v>
      </c>
      <c r="K8" s="14" t="s">
        <v>11</v>
      </c>
      <c r="L8" s="14" t="s">
        <v>12</v>
      </c>
      <c r="M8" s="14" t="s">
        <v>13</v>
      </c>
      <c r="N8" s="11" t="s">
        <v>19</v>
      </c>
      <c r="O8" s="2">
        <v>0.85010693000000004</v>
      </c>
      <c r="P8" s="2">
        <v>0.57612326000000003</v>
      </c>
      <c r="Q8" s="2">
        <v>-0.19705865</v>
      </c>
      <c r="R8" s="2">
        <v>-0.14078874</v>
      </c>
      <c r="S8" s="44">
        <v>-0.71352917999999999</v>
      </c>
      <c r="T8" s="3">
        <v>1.6759179999999999E-2</v>
      </c>
      <c r="U8" s="3">
        <v>0.18472474999999999</v>
      </c>
      <c r="V8" s="5">
        <v>0.87480990999999997</v>
      </c>
      <c r="W8">
        <v>0.56895532999999998</v>
      </c>
      <c r="Z8" s="38">
        <v>0</v>
      </c>
      <c r="AA8" s="38">
        <v>0.1319809289403901</v>
      </c>
      <c r="AB8" s="39">
        <v>0.17892316460127047</v>
      </c>
      <c r="AC8" s="161">
        <v>0.18192555391557788</v>
      </c>
      <c r="AD8" s="84"/>
      <c r="AE8">
        <v>0.55320912542101752</v>
      </c>
      <c r="AF8">
        <v>0.77668616697656079</v>
      </c>
      <c r="AG8">
        <v>0.86623982869054361</v>
      </c>
      <c r="AH8">
        <v>0.86139042651349929</v>
      </c>
      <c r="AJ8">
        <v>0.25757908282150899</v>
      </c>
      <c r="AK8">
        <v>0.61936480286368079</v>
      </c>
      <c r="AL8">
        <v>-0.22534774740633018</v>
      </c>
      <c r="AM8">
        <v>0.49980519157027459</v>
      </c>
      <c r="AN8">
        <v>-0.756385228023426</v>
      </c>
      <c r="AO8">
        <v>-0.44437264320774478</v>
      </c>
    </row>
    <row r="9" spans="1:41">
      <c r="A9" s="229"/>
      <c r="B9" s="10" t="s">
        <v>20</v>
      </c>
      <c r="C9">
        <v>28.7</v>
      </c>
      <c r="D9">
        <v>29.55</v>
      </c>
      <c r="E9">
        <v>27.86</v>
      </c>
      <c r="F9">
        <v>28.19</v>
      </c>
      <c r="G9" t="s">
        <v>21</v>
      </c>
      <c r="H9" s="230"/>
      <c r="I9" s="16">
        <v>41047</v>
      </c>
      <c r="J9">
        <f t="shared" ref="J9:M12" si="0">(J4-C$9)/C$8</f>
        <v>0.31747919143876335</v>
      </c>
      <c r="K9">
        <f t="shared" si="0"/>
        <v>0.34333333333333332</v>
      </c>
      <c r="L9">
        <f t="shared" si="0"/>
        <v>0.26684210526315794</v>
      </c>
      <c r="M9">
        <f t="shared" si="0"/>
        <v>0.26262097828930148</v>
      </c>
      <c r="N9" t="s">
        <v>22</v>
      </c>
      <c r="O9" s="2">
        <v>-0.39285850999999999</v>
      </c>
      <c r="P9" s="2">
        <v>0.44274956999999998</v>
      </c>
      <c r="Q9" s="2">
        <v>-9.7187120000000002E-2</v>
      </c>
      <c r="R9" s="2">
        <v>0.30892256000000001</v>
      </c>
      <c r="S9" s="44">
        <v>-0.15118586000000001</v>
      </c>
      <c r="T9" s="3">
        <v>0.19277667000000001</v>
      </c>
      <c r="U9" s="3">
        <v>-0.44200490999999997</v>
      </c>
      <c r="V9" s="5">
        <v>0.21791457</v>
      </c>
      <c r="W9">
        <v>-0.57602991999999997</v>
      </c>
      <c r="Z9" s="38">
        <v>0</v>
      </c>
      <c r="AA9" s="38">
        <v>6.4017579359849031E-2</v>
      </c>
      <c r="AB9" s="39">
        <v>9.4147358867552267E-2</v>
      </c>
      <c r="AC9" s="161">
        <v>9.6820400682980909E-2</v>
      </c>
      <c r="AD9" s="84"/>
      <c r="AE9">
        <v>-0.30736554151086282</v>
      </c>
      <c r="AF9">
        <v>-0.39660982829698244</v>
      </c>
      <c r="AG9">
        <v>-0.4189536483685577</v>
      </c>
      <c r="AH9">
        <v>-0.41130958014640928</v>
      </c>
      <c r="AJ9">
        <v>0.86623982869054361</v>
      </c>
      <c r="AK9">
        <v>-0.4189536483685577</v>
      </c>
      <c r="AL9">
        <v>-0.64231694739333089</v>
      </c>
      <c r="AM9">
        <v>-0.43595817584387003</v>
      </c>
      <c r="AN9">
        <v>-0.66555416754614805</v>
      </c>
      <c r="AO9">
        <v>-0.62840302235349754</v>
      </c>
    </row>
    <row r="10" spans="1:41">
      <c r="A10" s="229"/>
      <c r="H10" s="230"/>
      <c r="I10" s="16">
        <v>41050</v>
      </c>
      <c r="J10">
        <f t="shared" si="0"/>
        <v>0.1862068965517242</v>
      </c>
      <c r="K10">
        <f>(K5-D$9)/D$8</f>
        <v>0.15799999999999992</v>
      </c>
      <c r="L10">
        <f t="shared" si="0"/>
        <v>0.13526315789473686</v>
      </c>
      <c r="M10">
        <f t="shared" si="0"/>
        <v>0.15275961286947423</v>
      </c>
      <c r="O10" s="2">
        <v>-0.82451772999999995</v>
      </c>
      <c r="P10" s="2">
        <v>0.56976585999999996</v>
      </c>
      <c r="Q10" s="2">
        <v>0.51111094999999995</v>
      </c>
      <c r="R10" s="2">
        <v>0.46611578999999997</v>
      </c>
      <c r="S10" s="44">
        <v>-5.9235719999999999E-2</v>
      </c>
      <c r="T10" s="3">
        <v>5.0274609999999997E-2</v>
      </c>
      <c r="U10" s="3">
        <v>-9.292947E-2</v>
      </c>
      <c r="V10" s="5">
        <v>0.96217925999999998</v>
      </c>
      <c r="W10">
        <v>-0.97011537999999997</v>
      </c>
      <c r="Z10" s="38">
        <v>0</v>
      </c>
      <c r="AA10" s="38">
        <v>-1.6024722041416484E-3</v>
      </c>
      <c r="AB10" s="39">
        <v>-2.0590361203542556E-2</v>
      </c>
      <c r="AC10" s="161">
        <v>-3.7315126153266889E-2</v>
      </c>
      <c r="AD10" s="84"/>
      <c r="AE10">
        <v>-0.50482096792876796</v>
      </c>
      <c r="AF10">
        <v>-0.60514547968332832</v>
      </c>
      <c r="AG10">
        <v>-0.64231694739333089</v>
      </c>
      <c r="AH10">
        <v>-0.64950107455333539</v>
      </c>
    </row>
    <row r="11" spans="1:41">
      <c r="A11" s="229"/>
      <c r="H11" s="230"/>
      <c r="I11" s="16">
        <v>41051</v>
      </c>
      <c r="J11">
        <f t="shared" si="0"/>
        <v>9.298454221165281E-2</v>
      </c>
      <c r="K11">
        <f t="shared" si="0"/>
        <v>8.9777777777777831E-2</v>
      </c>
      <c r="L11">
        <f t="shared" si="0"/>
        <v>8.1052631578947418E-2</v>
      </c>
      <c r="M11">
        <f t="shared" si="0"/>
        <v>7.3502484959455897E-2</v>
      </c>
      <c r="O11" s="2">
        <v>-0.29835630000000002</v>
      </c>
      <c r="P11" s="2">
        <v>0.62251087999999999</v>
      </c>
      <c r="Q11" s="2">
        <v>-0.47986506000000001</v>
      </c>
      <c r="R11" s="2">
        <v>-0.58596497000000003</v>
      </c>
      <c r="S11" s="44">
        <v>-8.0542989999999995E-2</v>
      </c>
      <c r="T11" s="3">
        <v>0.76385080999999999</v>
      </c>
      <c r="U11" s="3">
        <v>-0.32009015000000002</v>
      </c>
      <c r="V11" s="5">
        <v>-0.17905731999999999</v>
      </c>
      <c r="W11">
        <v>0.77038983999999999</v>
      </c>
      <c r="AD11" s="82"/>
      <c r="AE11">
        <v>-0.47277379164169447</v>
      </c>
      <c r="AF11">
        <v>-0.42944503383394078</v>
      </c>
      <c r="AG11">
        <v>-0.43595817584387003</v>
      </c>
      <c r="AH11">
        <v>-0.40284826429983267</v>
      </c>
      <c r="AJ11">
        <v>0.27784227517797039</v>
      </c>
      <c r="AK11">
        <v>0.60865563279196133</v>
      </c>
      <c r="AL11">
        <v>-0.30027556816006395</v>
      </c>
      <c r="AM11">
        <v>0.48552942555513734</v>
      </c>
      <c r="AN11">
        <v>-0.73382267513757804</v>
      </c>
      <c r="AO11">
        <v>-0.40153457420574046</v>
      </c>
    </row>
    <row r="12" spans="1:41">
      <c r="A12" s="229"/>
      <c r="H12" s="230"/>
      <c r="I12" s="16">
        <v>41052</v>
      </c>
      <c r="J12">
        <f t="shared" si="0"/>
        <v>6.3495838287752723E-2</v>
      </c>
      <c r="K12">
        <f t="shared" si="0"/>
        <v>6.5555555555555534E-2</v>
      </c>
      <c r="L12">
        <f t="shared" si="0"/>
        <v>9.2105263157894732E-2</v>
      </c>
      <c r="M12">
        <f t="shared" si="0"/>
        <v>9.9659952916557645E-2</v>
      </c>
      <c r="O12" s="2">
        <v>-0.66281316999999995</v>
      </c>
      <c r="P12" s="2">
        <v>0.91078820999999999</v>
      </c>
      <c r="Q12" s="2">
        <v>0.13788891</v>
      </c>
      <c r="R12" s="2">
        <v>-0.75973639000000004</v>
      </c>
      <c r="S12" s="44">
        <v>-0.24872589000000001</v>
      </c>
      <c r="T12" s="3">
        <v>0.13412562</v>
      </c>
      <c r="U12" s="3">
        <v>0.12609303999999999</v>
      </c>
      <c r="V12" s="5">
        <v>0.53684158999999998</v>
      </c>
      <c r="W12">
        <v>0.49328673000000001</v>
      </c>
      <c r="AA12" s="84"/>
      <c r="AE12">
        <v>-0.91102547616115426</v>
      </c>
      <c r="AF12">
        <v>-0.72011142779438753</v>
      </c>
      <c r="AG12">
        <v>-0.66555416754614805</v>
      </c>
      <c r="AH12">
        <v>-0.65689504233541018</v>
      </c>
      <c r="AJ12">
        <v>0.86139042651349929</v>
      </c>
      <c r="AK12">
        <v>-0.41130958014640928</v>
      </c>
      <c r="AL12">
        <v>-0.64950107455333539</v>
      </c>
      <c r="AM12">
        <v>-0.40284826429983267</v>
      </c>
      <c r="AN12">
        <v>-0.65689504233541018</v>
      </c>
      <c r="AO12">
        <v>-0.67364195934017734</v>
      </c>
    </row>
    <row r="13" spans="1:41">
      <c r="A13" s="229"/>
      <c r="H13" s="230"/>
      <c r="I13" s="17" t="s">
        <v>23</v>
      </c>
      <c r="J13" s="17" t="s">
        <v>24</v>
      </c>
      <c r="K13" s="17" t="s">
        <v>25</v>
      </c>
      <c r="N13" s="13"/>
      <c r="O13" s="2">
        <v>-0.76069925999999999</v>
      </c>
      <c r="P13" s="2">
        <v>-0.36605156</v>
      </c>
      <c r="Q13" s="2">
        <v>0.85875714999999997</v>
      </c>
      <c r="R13" s="2">
        <v>0.14243079</v>
      </c>
      <c r="S13" s="44">
        <v>-0.55055898999999997</v>
      </c>
      <c r="T13" s="3">
        <v>-0.80545663000000001</v>
      </c>
      <c r="U13" s="3">
        <v>0.67942734999999999</v>
      </c>
      <c r="V13" s="5">
        <v>0.12406855999999999</v>
      </c>
      <c r="W13">
        <v>-0.49728497999999999</v>
      </c>
      <c r="AA13" s="84"/>
      <c r="AE13">
        <v>-0.79760262457910491</v>
      </c>
      <c r="AF13">
        <v>-0.67738937491922779</v>
      </c>
      <c r="AG13">
        <v>-0.62840302235349754</v>
      </c>
      <c r="AH13">
        <v>-0.67364195934017734</v>
      </c>
    </row>
    <row r="14" spans="1:41">
      <c r="A14" s="229"/>
      <c r="H14" s="12"/>
      <c r="I14" s="18">
        <v>1</v>
      </c>
      <c r="J14" s="18">
        <v>0.05</v>
      </c>
      <c r="K14" s="18">
        <v>3</v>
      </c>
      <c r="N14" s="13"/>
      <c r="P14" s="13"/>
      <c r="Q14" s="13"/>
      <c r="AA14" s="84"/>
    </row>
    <row r="15" spans="1:41">
      <c r="A15" s="229"/>
      <c r="H15" s="12"/>
      <c r="I15" s="182" t="s">
        <v>26</v>
      </c>
      <c r="J15" s="183"/>
      <c r="M15" s="13"/>
      <c r="O15" s="184" t="s">
        <v>27</v>
      </c>
      <c r="P15" s="185"/>
      <c r="Q15" s="186"/>
      <c r="R15" s="184" t="s">
        <v>28</v>
      </c>
      <c r="S15" s="185"/>
      <c r="T15" s="186"/>
      <c r="U15" s="184" t="s">
        <v>29</v>
      </c>
      <c r="V15" s="185"/>
      <c r="W15" s="186"/>
      <c r="AA15" s="84"/>
    </row>
    <row r="16" spans="1:41">
      <c r="A16" s="229"/>
      <c r="H16" s="12"/>
      <c r="I16" s="18">
        <v>0</v>
      </c>
      <c r="J16" s="18">
        <f t="shared" ref="J16:M19" si="1">J9</f>
        <v>0.31747919143876335</v>
      </c>
      <c r="K16" s="18">
        <f t="shared" si="1"/>
        <v>0.34333333333333332</v>
      </c>
      <c r="L16" s="18">
        <f t="shared" si="1"/>
        <v>0.26684210526315794</v>
      </c>
      <c r="M16" s="18">
        <f t="shared" si="1"/>
        <v>0.26262097828930148</v>
      </c>
      <c r="O16" s="18">
        <v>0</v>
      </c>
      <c r="P16" s="21">
        <v>0</v>
      </c>
      <c r="Q16" s="21">
        <v>0</v>
      </c>
      <c r="R16" s="47">
        <v>0</v>
      </c>
      <c r="S16" s="18">
        <v>0</v>
      </c>
      <c r="T16" s="47">
        <v>0</v>
      </c>
      <c r="U16" s="18">
        <v>0</v>
      </c>
      <c r="V16" s="47">
        <v>0</v>
      </c>
      <c r="W16" s="47">
        <v>0</v>
      </c>
      <c r="AA16" s="84"/>
    </row>
    <row r="17" spans="1:52">
      <c r="A17" s="229"/>
      <c r="H17" s="12"/>
      <c r="I17" s="18">
        <v>0</v>
      </c>
      <c r="J17" s="18">
        <f t="shared" si="1"/>
        <v>0.1862068965517242</v>
      </c>
      <c r="K17" s="18">
        <f>K10</f>
        <v>0.15799999999999992</v>
      </c>
      <c r="L17" s="18">
        <f t="shared" si="1"/>
        <v>0.13526315789473686</v>
      </c>
      <c r="M17" s="18">
        <f>M10</f>
        <v>0.15275961286947423</v>
      </c>
      <c r="O17" s="22" t="s">
        <v>30</v>
      </c>
      <c r="P17" s="22"/>
      <c r="Q17" s="22"/>
      <c r="R17" s="22" t="s">
        <v>31</v>
      </c>
      <c r="S17" s="22"/>
      <c r="T17" s="22"/>
      <c r="U17" s="22" t="s">
        <v>32</v>
      </c>
      <c r="V17" s="22"/>
      <c r="W17" s="22"/>
      <c r="AA17" s="84"/>
    </row>
    <row r="18" spans="1:52" ht="15" customHeight="1">
      <c r="A18" s="229"/>
      <c r="H18" s="12"/>
      <c r="I18" s="18">
        <v>0</v>
      </c>
      <c r="J18" s="18">
        <f t="shared" si="1"/>
        <v>9.298454221165281E-2</v>
      </c>
      <c r="K18" s="18">
        <f t="shared" si="1"/>
        <v>8.9777777777777831E-2</v>
      </c>
      <c r="L18" s="18">
        <f t="shared" si="1"/>
        <v>8.1052631578947418E-2</v>
      </c>
      <c r="M18" s="18">
        <f t="shared" si="1"/>
        <v>7.3502484959455897E-2</v>
      </c>
      <c r="O18" s="18">
        <v>0</v>
      </c>
      <c r="P18" s="23">
        <v>0</v>
      </c>
      <c r="Q18" s="23">
        <v>0</v>
      </c>
      <c r="R18" s="23">
        <v>0</v>
      </c>
      <c r="S18" s="18">
        <v>0</v>
      </c>
      <c r="T18" s="23">
        <v>0</v>
      </c>
      <c r="U18" s="18">
        <v>0</v>
      </c>
      <c r="V18" s="23">
        <v>0</v>
      </c>
      <c r="W18" s="18">
        <v>0</v>
      </c>
      <c r="AA18" s="84"/>
    </row>
    <row r="19" spans="1:52">
      <c r="A19" s="229"/>
      <c r="H19" s="12"/>
      <c r="I19" s="18">
        <v>0</v>
      </c>
      <c r="J19" s="18">
        <f t="shared" si="1"/>
        <v>6.3495838287752723E-2</v>
      </c>
      <c r="K19" s="18">
        <f t="shared" si="1"/>
        <v>6.5555555555555534E-2</v>
      </c>
      <c r="L19" s="18">
        <f t="shared" si="1"/>
        <v>9.2105263157894732E-2</v>
      </c>
      <c r="M19" s="18">
        <f t="shared" si="1"/>
        <v>9.9659952916557645E-2</v>
      </c>
      <c r="O19" s="22" t="s">
        <v>33</v>
      </c>
      <c r="P19" s="22"/>
      <c r="Q19" s="22"/>
      <c r="R19" s="19" t="s">
        <v>34</v>
      </c>
      <c r="S19" s="20"/>
      <c r="T19" s="46"/>
      <c r="AA19" s="84"/>
    </row>
    <row r="20" spans="1:52">
      <c r="A20" s="229"/>
      <c r="H20" s="12"/>
      <c r="I20" s="24" t="s">
        <v>35</v>
      </c>
      <c r="J20" s="24" t="s">
        <v>36</v>
      </c>
      <c r="O20" s="18">
        <v>0</v>
      </c>
      <c r="P20" s="23">
        <v>0</v>
      </c>
      <c r="Q20" s="18">
        <v>0</v>
      </c>
      <c r="R20" s="18">
        <v>0</v>
      </c>
      <c r="S20" s="18">
        <v>0</v>
      </c>
      <c r="T20" s="18">
        <v>0</v>
      </c>
      <c r="AA20" s="84"/>
    </row>
    <row r="21" spans="1:52" ht="15" customHeight="1">
      <c r="A21" s="229"/>
      <c r="H21" s="12"/>
      <c r="I21" s="18">
        <v>0</v>
      </c>
      <c r="J21" s="18">
        <v>0</v>
      </c>
      <c r="K21" s="13"/>
      <c r="L21" s="13"/>
      <c r="M21" s="13"/>
      <c r="N21" s="13"/>
      <c r="S21" s="228" t="s">
        <v>37</v>
      </c>
      <c r="T21" s="228"/>
      <c r="U21" s="228"/>
      <c r="V21" s="228"/>
      <c r="W21" s="228"/>
      <c r="X21" s="228"/>
      <c r="Y21" s="228"/>
      <c r="Z21" s="228"/>
      <c r="AA21" s="228"/>
      <c r="AB21" s="228"/>
      <c r="AC21" s="228"/>
      <c r="AD21" s="228"/>
      <c r="AE21" s="228"/>
      <c r="AF21" s="228"/>
      <c r="AG21" s="228"/>
      <c r="AH21" s="228"/>
      <c r="AI21" s="228"/>
      <c r="AJ21" s="228"/>
      <c r="AK21" s="228"/>
      <c r="AL21" s="228"/>
      <c r="AM21" s="228"/>
      <c r="AN21" s="228"/>
      <c r="AO21" s="228"/>
      <c r="AP21" s="228"/>
      <c r="AQ21" s="228"/>
      <c r="AR21" s="228"/>
      <c r="AS21" s="228"/>
      <c r="AT21" s="228"/>
      <c r="AU21" s="228"/>
      <c r="AV21" s="228"/>
      <c r="AW21" s="228"/>
      <c r="AX21" s="228"/>
      <c r="AY21" s="228"/>
      <c r="AZ21" s="228"/>
    </row>
    <row r="22" spans="1:52">
      <c r="A22" s="229"/>
      <c r="H22" s="12"/>
      <c r="I22" s="190" t="s">
        <v>38</v>
      </c>
      <c r="S22" s="228"/>
      <c r="T22" s="228"/>
      <c r="U22" s="228"/>
      <c r="V22" s="228"/>
      <c r="W22" s="228"/>
      <c r="X22" s="228"/>
      <c r="Y22" s="228"/>
      <c r="Z22" s="228"/>
      <c r="AA22" s="228"/>
      <c r="AB22" s="228"/>
      <c r="AC22" s="228"/>
      <c r="AD22" s="228"/>
      <c r="AE22" s="228"/>
      <c r="AF22" s="228"/>
      <c r="AG22" s="228"/>
      <c r="AH22" s="228"/>
      <c r="AI22" s="228"/>
      <c r="AJ22" s="228"/>
      <c r="AK22" s="228"/>
      <c r="AL22" s="228"/>
      <c r="AM22" s="228"/>
      <c r="AN22" s="228"/>
      <c r="AO22" s="228"/>
      <c r="AP22" s="228"/>
      <c r="AQ22" s="228"/>
      <c r="AR22" s="228"/>
      <c r="AS22" s="228"/>
      <c r="AT22" s="228"/>
      <c r="AU22" s="228"/>
      <c r="AV22" s="228"/>
      <c r="AW22" s="228"/>
      <c r="AX22" s="228"/>
      <c r="AY22" s="228"/>
      <c r="AZ22" s="228"/>
    </row>
    <row r="23" spans="1:52">
      <c r="A23" s="229"/>
      <c r="H23" s="12"/>
      <c r="I23" s="191"/>
    </row>
    <row r="24" spans="1:52">
      <c r="A24" s="229"/>
      <c r="H24" s="12"/>
      <c r="I24" s="191"/>
    </row>
    <row r="25" spans="1:52">
      <c r="A25" s="229"/>
      <c r="H25" s="12"/>
      <c r="I25" s="192" t="s">
        <v>39</v>
      </c>
      <c r="J25" s="187" t="s">
        <v>40</v>
      </c>
      <c r="K25" s="188"/>
      <c r="L25" s="188"/>
      <c r="M25" t="s">
        <v>41</v>
      </c>
      <c r="R25" s="48"/>
      <c r="S25" s="189" t="s">
        <v>42</v>
      </c>
      <c r="T25" s="189"/>
      <c r="U25" s="189"/>
      <c r="V25" s="189"/>
      <c r="W25" s="189"/>
      <c r="Z25" s="189" t="s">
        <v>43</v>
      </c>
      <c r="AA25" s="189"/>
      <c r="AB25" s="189"/>
      <c r="AC25" s="189"/>
      <c r="AD25" s="189"/>
      <c r="AG25" s="189" t="s">
        <v>44</v>
      </c>
      <c r="AH25" s="189"/>
      <c r="AI25" s="189"/>
      <c r="AJ25" s="189"/>
      <c r="AK25" s="189"/>
      <c r="AN25" s="189" t="s">
        <v>45</v>
      </c>
      <c r="AO25" s="189"/>
      <c r="AP25" s="189"/>
      <c r="AQ25" s="189"/>
      <c r="AR25" s="189"/>
      <c r="AU25" s="189" t="s">
        <v>46</v>
      </c>
      <c r="AV25" s="189"/>
      <c r="AW25" s="189"/>
      <c r="AX25" s="189"/>
      <c r="AY25" s="189"/>
    </row>
    <row r="26" spans="1:52">
      <c r="A26" s="229"/>
      <c r="H26" s="12"/>
      <c r="I26" s="192"/>
      <c r="J26" s="25">
        <v>1</v>
      </c>
      <c r="K26" s="25">
        <v>0</v>
      </c>
      <c r="L26" s="25">
        <v>0.31747919143876302</v>
      </c>
      <c r="M26" s="25">
        <v>0.34333333333333299</v>
      </c>
      <c r="N26" s="25">
        <v>0.26684210526315799</v>
      </c>
      <c r="O26" s="25">
        <v>0.26262097828930098</v>
      </c>
      <c r="P26" s="25">
        <v>0</v>
      </c>
      <c r="Q26" s="25">
        <v>0</v>
      </c>
      <c r="R26" s="49">
        <v>0</v>
      </c>
      <c r="S26" s="50">
        <v>0.66031394247589614</v>
      </c>
      <c r="T26" s="51">
        <v>1.1340953715972932</v>
      </c>
      <c r="U26" s="50">
        <v>-1.4842707624722784E-2</v>
      </c>
      <c r="V26" s="52">
        <v>0.48667607115320149</v>
      </c>
      <c r="W26" s="52">
        <v>-0.94710694340377599</v>
      </c>
      <c r="X26" s="52">
        <v>-0.62918916256986679</v>
      </c>
      <c r="Z26" s="50">
        <v>0.40850424990613499</v>
      </c>
      <c r="AA26" s="68">
        <v>0.82559497220787614</v>
      </c>
      <c r="AB26" s="50">
        <v>-0.16188801986593426</v>
      </c>
      <c r="AC26" s="52">
        <v>0.53361706615779769</v>
      </c>
      <c r="AD26" s="52">
        <v>-0.83885892284296393</v>
      </c>
      <c r="AE26" s="52">
        <v>-0.53220706681970431</v>
      </c>
      <c r="AG26" s="50">
        <v>0.25757908282150899</v>
      </c>
      <c r="AH26" s="76">
        <v>0.61936480286368101</v>
      </c>
      <c r="AI26" s="78">
        <v>-0.22534774740633018</v>
      </c>
      <c r="AJ26" s="79">
        <v>0.49980519157027459</v>
      </c>
      <c r="AK26" s="79">
        <v>-0.756385228023426</v>
      </c>
      <c r="AL26" s="79">
        <v>-0.44437264320774478</v>
      </c>
      <c r="AN26" s="50">
        <v>0.27784227517797039</v>
      </c>
      <c r="AO26" s="50">
        <v>0.60865563279196133</v>
      </c>
      <c r="AP26" s="50">
        <v>-0.30027556816006395</v>
      </c>
      <c r="AQ26" s="52">
        <v>0.48552942555513734</v>
      </c>
      <c r="AR26" s="79">
        <v>-0.73382267513757804</v>
      </c>
      <c r="AS26" s="79">
        <v>-0.40153457420574046</v>
      </c>
      <c r="AU26" s="50">
        <v>0.23326247999999999</v>
      </c>
      <c r="AV26" s="50">
        <v>0.66300243000000003</v>
      </c>
      <c r="AW26" s="50">
        <v>-0.31124876000000001</v>
      </c>
      <c r="AX26" s="52">
        <v>0.45864703000000001</v>
      </c>
      <c r="AY26" s="79">
        <v>-0.77061888999999995</v>
      </c>
      <c r="AZ26" s="79">
        <v>-0.38130786999999999</v>
      </c>
    </row>
    <row r="27" spans="1:52">
      <c r="A27" s="229"/>
      <c r="H27" s="12"/>
      <c r="I27" s="192"/>
      <c r="J27" s="26">
        <v>1</v>
      </c>
      <c r="K27" s="27">
        <v>1491014401.7081001</v>
      </c>
      <c r="L27" s="26">
        <v>0.18620689655172401</v>
      </c>
      <c r="M27" s="26">
        <v>0.158</v>
      </c>
      <c r="N27" s="26">
        <v>0.135263157894737</v>
      </c>
      <c r="O27" s="26">
        <v>0.15275961286947401</v>
      </c>
      <c r="P27" s="26">
        <v>0</v>
      </c>
      <c r="Q27" s="26">
        <v>0</v>
      </c>
      <c r="R27" s="53">
        <v>0</v>
      </c>
      <c r="S27" s="54">
        <v>0.55320912542101752</v>
      </c>
      <c r="T27" s="54">
        <v>-0.30736554151086282</v>
      </c>
      <c r="U27" s="54">
        <v>-0.50482096792876796</v>
      </c>
      <c r="V27" s="55">
        <v>-0.47277379164169447</v>
      </c>
      <c r="W27" s="55">
        <v>-0.91102547616115426</v>
      </c>
      <c r="X27" s="55">
        <v>-0.79760262457910491</v>
      </c>
      <c r="Z27" s="54">
        <v>0.77668616697656079</v>
      </c>
      <c r="AA27" s="54">
        <v>-0.39660982829698244</v>
      </c>
      <c r="AB27" s="54">
        <v>-0.60514547968332832</v>
      </c>
      <c r="AC27" s="55">
        <v>-0.42944503383394078</v>
      </c>
      <c r="AD27" s="55">
        <v>-0.72011142779438753</v>
      </c>
      <c r="AE27" s="55">
        <v>-0.67738937491922779</v>
      </c>
      <c r="AG27" s="54">
        <v>0.86623982869054361</v>
      </c>
      <c r="AH27" s="54">
        <v>-0.4189536483685577</v>
      </c>
      <c r="AI27" s="54">
        <v>-0.64231694739333089</v>
      </c>
      <c r="AJ27" s="80">
        <v>-0.43595817584387003</v>
      </c>
      <c r="AK27" s="80">
        <v>-0.66555416754614805</v>
      </c>
      <c r="AL27" s="80">
        <v>-0.62840302235349754</v>
      </c>
      <c r="AN27" s="54">
        <v>0.86139042651349929</v>
      </c>
      <c r="AO27" s="54">
        <v>-0.41130958014640928</v>
      </c>
      <c r="AP27" s="54">
        <v>-0.64950107455333539</v>
      </c>
      <c r="AQ27" s="55">
        <v>-0.40284826429983267</v>
      </c>
      <c r="AR27" s="55">
        <v>-0.65689504233541018</v>
      </c>
      <c r="AS27" s="55">
        <v>-0.67364195934017734</v>
      </c>
      <c r="AU27" s="54">
        <v>0.65259862000000002</v>
      </c>
      <c r="AV27" s="54">
        <v>-0.36957888</v>
      </c>
      <c r="AW27" s="54">
        <v>-0.61031303000000003</v>
      </c>
      <c r="AX27" s="55">
        <v>-0.59945077000000002</v>
      </c>
      <c r="AY27" s="55">
        <v>-0.67861510999999997</v>
      </c>
      <c r="AZ27" s="55">
        <v>-0.72175754999999997</v>
      </c>
    </row>
    <row r="28" spans="1:52">
      <c r="A28" s="229"/>
      <c r="H28" s="12"/>
      <c r="I28" s="192"/>
      <c r="J28" s="28">
        <v>1</v>
      </c>
      <c r="K28" s="29">
        <v>1988019202.2774701</v>
      </c>
      <c r="L28" s="30">
        <v>9.2984542211652796E-2</v>
      </c>
      <c r="M28" s="30">
        <v>8.9777777777777804E-2</v>
      </c>
      <c r="N28" s="30">
        <v>8.1052631578947404E-2</v>
      </c>
      <c r="O28" s="30">
        <v>7.3502484959455897E-2</v>
      </c>
      <c r="P28" s="30">
        <v>0</v>
      </c>
      <c r="Q28" s="30">
        <v>0</v>
      </c>
      <c r="R28" s="56">
        <v>0</v>
      </c>
    </row>
    <row r="29" spans="1:52">
      <c r="A29" s="229"/>
      <c r="H29" s="12"/>
      <c r="I29" s="192"/>
      <c r="J29" s="31">
        <v>1</v>
      </c>
      <c r="K29" s="32">
        <v>2485024002.8468399</v>
      </c>
      <c r="L29" s="31">
        <v>6.3495838287752696E-2</v>
      </c>
      <c r="M29" s="31">
        <v>6.5555555555555506E-2</v>
      </c>
      <c r="N29" s="31">
        <v>9.2105263157894704E-2</v>
      </c>
      <c r="O29" s="31">
        <v>9.9659952916557604E-2</v>
      </c>
      <c r="P29" s="31">
        <v>0</v>
      </c>
      <c r="Q29" s="31">
        <v>0</v>
      </c>
      <c r="R29" s="31">
        <v>0</v>
      </c>
      <c r="S29" s="57" t="s">
        <v>47</v>
      </c>
      <c r="T29" s="58"/>
      <c r="U29" s="58"/>
      <c r="V29" s="58"/>
      <c r="W29" s="58"/>
      <c r="X29" s="59"/>
      <c r="Z29" s="69" t="s">
        <v>47</v>
      </c>
      <c r="AA29" s="70"/>
      <c r="AB29" s="70"/>
      <c r="AC29" s="70"/>
      <c r="AD29" s="70"/>
      <c r="AE29" s="71"/>
      <c r="AG29" s="57" t="s">
        <v>47</v>
      </c>
      <c r="AH29" s="58"/>
      <c r="AI29" s="58"/>
      <c r="AJ29" s="58"/>
      <c r="AK29" s="58"/>
      <c r="AL29" s="59"/>
      <c r="AN29" s="57" t="s">
        <v>47</v>
      </c>
      <c r="AO29" s="58"/>
      <c r="AP29" s="58"/>
      <c r="AQ29" s="58"/>
      <c r="AR29" s="58"/>
      <c r="AS29" s="59"/>
      <c r="AU29" s="57" t="s">
        <v>47</v>
      </c>
      <c r="AV29" s="58"/>
      <c r="AW29" s="58"/>
      <c r="AX29" s="58"/>
      <c r="AY29" s="58"/>
      <c r="AZ29" s="59"/>
    </row>
    <row r="30" spans="1:52">
      <c r="A30" s="229"/>
      <c r="H30" s="12"/>
      <c r="I30" s="192"/>
      <c r="J30" s="33">
        <v>1</v>
      </c>
      <c r="K30" s="34">
        <v>2982028803.4162102</v>
      </c>
      <c r="L30" s="33">
        <v>0.10107015</v>
      </c>
      <c r="M30" s="33">
        <v>8.1333329999999995E-2</v>
      </c>
      <c r="N30" s="33">
        <v>0.10289474</v>
      </c>
      <c r="O30" s="33">
        <v>0.12660214</v>
      </c>
      <c r="P30" s="35">
        <v>0</v>
      </c>
      <c r="Q30" s="35">
        <v>0</v>
      </c>
      <c r="R30" s="60">
        <v>0</v>
      </c>
      <c r="S30" s="194" t="s">
        <v>48</v>
      </c>
      <c r="T30" s="195"/>
      <c r="U30" s="195"/>
      <c r="V30" s="48"/>
      <c r="W30" s="48"/>
      <c r="X30" s="62"/>
      <c r="Y30" s="72"/>
      <c r="Z30" s="196" t="s">
        <v>48</v>
      </c>
      <c r="AA30" s="195"/>
      <c r="AB30" s="195"/>
      <c r="AC30" s="48"/>
      <c r="AD30" s="48"/>
      <c r="AE30" s="73"/>
      <c r="AG30" s="194" t="s">
        <v>48</v>
      </c>
      <c r="AH30" s="195"/>
      <c r="AI30" s="195"/>
      <c r="AJ30" s="48"/>
      <c r="AK30" s="48"/>
      <c r="AL30" s="62"/>
      <c r="AM30" s="72"/>
      <c r="AN30" s="194" t="s">
        <v>48</v>
      </c>
      <c r="AO30" s="195"/>
      <c r="AP30" s="195"/>
      <c r="AQ30" s="48"/>
      <c r="AR30" s="48"/>
      <c r="AS30" s="62"/>
      <c r="AU30" s="194" t="s">
        <v>48</v>
      </c>
      <c r="AV30" s="195"/>
      <c r="AW30" s="195"/>
      <c r="AX30" s="48"/>
      <c r="AY30" s="48"/>
      <c r="AZ30" s="62"/>
    </row>
    <row r="31" spans="1:52">
      <c r="A31" s="229"/>
      <c r="H31" s="12"/>
      <c r="I31" s="192"/>
      <c r="K31" s="36">
        <v>1.4910144017081E-7</v>
      </c>
      <c r="S31" s="63"/>
      <c r="T31" s="48"/>
      <c r="U31" s="48"/>
      <c r="V31" s="48"/>
      <c r="W31" s="48"/>
      <c r="X31" s="62"/>
      <c r="Y31" s="74"/>
      <c r="Z31" s="75"/>
      <c r="AA31" s="48"/>
      <c r="AB31" s="48"/>
      <c r="AC31" s="48"/>
      <c r="AD31" s="48"/>
      <c r="AE31" s="73"/>
      <c r="AG31" s="63"/>
      <c r="AH31" s="48"/>
      <c r="AI31" s="48"/>
      <c r="AJ31" s="48"/>
      <c r="AK31" s="48"/>
      <c r="AL31" s="62"/>
      <c r="AM31" s="74"/>
      <c r="AN31" s="63"/>
      <c r="AO31" s="48"/>
      <c r="AP31" s="48"/>
      <c r="AQ31" s="48"/>
      <c r="AR31" s="48"/>
      <c r="AS31" s="62"/>
      <c r="AU31" s="63"/>
      <c r="AV31" s="48"/>
      <c r="AW31" s="48"/>
      <c r="AX31" s="48"/>
      <c r="AY31" s="48"/>
      <c r="AZ31" s="62"/>
    </row>
    <row r="32" spans="1:52">
      <c r="A32" s="229"/>
      <c r="H32" s="12"/>
      <c r="I32" s="192"/>
      <c r="J32" t="s">
        <v>49</v>
      </c>
      <c r="S32" s="63" t="s">
        <v>50</v>
      </c>
      <c r="T32" s="48"/>
      <c r="U32" s="48"/>
      <c r="V32" s="195" t="s">
        <v>51</v>
      </c>
      <c r="W32" s="195"/>
      <c r="X32" s="205"/>
      <c r="Y32" s="72"/>
      <c r="Z32" s="75" t="s">
        <v>50</v>
      </c>
      <c r="AA32" s="48"/>
      <c r="AB32" s="48"/>
      <c r="AC32" s="197" t="s">
        <v>51</v>
      </c>
      <c r="AD32" s="197"/>
      <c r="AE32" s="199"/>
      <c r="AG32" s="63" t="s">
        <v>50</v>
      </c>
      <c r="AH32" s="48"/>
      <c r="AI32" s="48"/>
      <c r="AJ32" s="195" t="s">
        <v>51</v>
      </c>
      <c r="AK32" s="195"/>
      <c r="AL32" s="205"/>
      <c r="AM32" s="72"/>
      <c r="AN32" s="63" t="s">
        <v>50</v>
      </c>
      <c r="AO32" s="48"/>
      <c r="AP32" s="48"/>
      <c r="AQ32" s="195" t="s">
        <v>51</v>
      </c>
      <c r="AR32" s="195"/>
      <c r="AS32" s="205"/>
      <c r="AU32" s="63" t="s">
        <v>50</v>
      </c>
      <c r="AV32" s="48"/>
      <c r="AW32" s="48"/>
      <c r="AX32" s="195" t="s">
        <v>51</v>
      </c>
      <c r="AY32" s="195"/>
      <c r="AZ32" s="205"/>
    </row>
    <row r="33" spans="1:52">
      <c r="A33" s="229"/>
      <c r="H33" s="12"/>
      <c r="I33" s="192"/>
      <c r="K33" s="37">
        <f>T77</f>
        <v>0.1319809289403901</v>
      </c>
      <c r="L33" s="37">
        <f>U77</f>
        <v>6.4017579359849031E-2</v>
      </c>
      <c r="M33" s="37">
        <f>V77</f>
        <v>-1.6024722041416484E-3</v>
      </c>
      <c r="S33" s="63" t="s">
        <v>52</v>
      </c>
      <c r="T33" s="48"/>
      <c r="U33" s="48" t="s">
        <v>0</v>
      </c>
      <c r="V33" s="64">
        <f>S26</f>
        <v>0.66031394247589614</v>
      </c>
      <c r="W33" s="64">
        <f>T26</f>
        <v>1.1340953715972932</v>
      </c>
      <c r="X33" s="64">
        <f>U26</f>
        <v>-1.4842707624722784E-2</v>
      </c>
      <c r="Y33" s="72"/>
      <c r="Z33" s="75" t="s">
        <v>52</v>
      </c>
      <c r="AA33" s="48"/>
      <c r="AB33" s="48" t="s">
        <v>0</v>
      </c>
      <c r="AC33" s="50">
        <f>Z26</f>
        <v>0.40850424990613499</v>
      </c>
      <c r="AD33" s="76">
        <f>AA26</f>
        <v>0.82559497220787614</v>
      </c>
      <c r="AE33" s="50">
        <f>AB26</f>
        <v>-0.16188801986593426</v>
      </c>
      <c r="AG33" s="63" t="s">
        <v>52</v>
      </c>
      <c r="AH33" s="48"/>
      <c r="AI33" s="48" t="s">
        <v>0</v>
      </c>
      <c r="AJ33" s="64">
        <f>AG26</f>
        <v>0.25757908282150899</v>
      </c>
      <c r="AK33" s="64">
        <f>AH26</f>
        <v>0.61936480286368101</v>
      </c>
      <c r="AL33" s="64">
        <f>AI26</f>
        <v>-0.22534774740633018</v>
      </c>
      <c r="AM33" s="72"/>
      <c r="AN33" s="63" t="s">
        <v>52</v>
      </c>
      <c r="AO33" s="48"/>
      <c r="AP33" s="48" t="s">
        <v>0</v>
      </c>
      <c r="AQ33" s="64">
        <f>AN26</f>
        <v>0.27784227517797039</v>
      </c>
      <c r="AR33" s="64">
        <f>AO26</f>
        <v>0.60865563279196133</v>
      </c>
      <c r="AS33" s="64">
        <f>AP26</f>
        <v>-0.30027556816006395</v>
      </c>
      <c r="AU33" s="63" t="s">
        <v>52</v>
      </c>
      <c r="AV33" s="48"/>
      <c r="AW33" s="48" t="s">
        <v>0</v>
      </c>
      <c r="AX33" s="64">
        <f>AU26</f>
        <v>0.23326247999999999</v>
      </c>
      <c r="AY33" s="64">
        <f>AV26</f>
        <v>0.66300243000000003</v>
      </c>
      <c r="AZ33" s="64">
        <f>AW26</f>
        <v>-0.31124876000000001</v>
      </c>
    </row>
    <row r="34" spans="1:52">
      <c r="A34" s="229"/>
      <c r="H34" s="12"/>
      <c r="I34" s="192"/>
      <c r="K34">
        <f>AA77</f>
        <v>0.17892316460127056</v>
      </c>
      <c r="L34">
        <f>AB77</f>
        <v>9.4147358867552267E-2</v>
      </c>
      <c r="M34">
        <f>AC77</f>
        <v>-2.0590361203542556E-2</v>
      </c>
      <c r="S34" s="63"/>
      <c r="T34" s="48"/>
      <c r="U34" s="48"/>
      <c r="V34" s="48"/>
      <c r="W34" s="48"/>
      <c r="X34" s="62"/>
      <c r="Y34" s="72"/>
      <c r="Z34" s="75"/>
      <c r="AA34" s="48"/>
      <c r="AB34" s="48"/>
      <c r="AC34" s="48"/>
      <c r="AD34" s="48"/>
      <c r="AE34" s="73"/>
      <c r="AG34" s="63"/>
      <c r="AH34" s="48"/>
      <c r="AI34" s="48"/>
      <c r="AJ34" s="48"/>
      <c r="AK34" s="48"/>
      <c r="AL34" s="62"/>
      <c r="AM34" s="72"/>
      <c r="AN34" s="63"/>
      <c r="AO34" s="48"/>
      <c r="AP34" s="48"/>
      <c r="AQ34" s="48"/>
      <c r="AR34" s="48"/>
      <c r="AS34" s="62"/>
      <c r="AU34" s="63"/>
      <c r="AV34" s="48"/>
      <c r="AW34" s="48"/>
      <c r="AX34" s="48"/>
      <c r="AY34" s="48"/>
      <c r="AZ34" s="62"/>
    </row>
    <row r="35" spans="1:52">
      <c r="A35" s="229"/>
      <c r="H35" s="12"/>
      <c r="I35" s="192"/>
      <c r="K35">
        <f>AH77</f>
        <v>0.18192555391557788</v>
      </c>
      <c r="L35">
        <f>AI77</f>
        <v>9.6820400682980909E-2</v>
      </c>
      <c r="M35">
        <f>AJ77</f>
        <v>-3.7315126153266889E-2</v>
      </c>
      <c r="S35" s="63" t="s">
        <v>53</v>
      </c>
      <c r="T35" s="48">
        <f>TANH(V33)</f>
        <v>0.57857230249635405</v>
      </c>
      <c r="U35" s="48">
        <f>TANH(W33)</f>
        <v>0.81241624605302987</v>
      </c>
      <c r="V35" s="48">
        <f>TANH(X33)</f>
        <v>-1.4841617741734025E-2</v>
      </c>
      <c r="W35" s="48"/>
      <c r="X35" s="62"/>
      <c r="Y35" s="72"/>
      <c r="Z35" s="75" t="s">
        <v>53</v>
      </c>
      <c r="AA35" s="48">
        <f>TANH(AC33)</f>
        <v>0.38720191786040864</v>
      </c>
      <c r="AB35" s="48">
        <f>TANH(AD33)</f>
        <v>0.67810361992502566</v>
      </c>
      <c r="AC35" s="48">
        <f>TANH(AE33)</f>
        <v>-0.16048845062638514</v>
      </c>
      <c r="AD35" s="48"/>
      <c r="AE35" s="73"/>
      <c r="AG35" s="63" t="s">
        <v>53</v>
      </c>
      <c r="AH35" s="48">
        <f>TANH(AJ33)</f>
        <v>0.25202977656829534</v>
      </c>
      <c r="AI35" s="48">
        <f>TANH(AK33)</f>
        <v>0.55068561269716665</v>
      </c>
      <c r="AJ35" s="48">
        <f>TANH(AL33)</f>
        <v>-0.22160916268503975</v>
      </c>
      <c r="AK35" s="48"/>
      <c r="AL35" s="62"/>
      <c r="AM35" s="72"/>
      <c r="AN35" s="63" t="s">
        <v>53</v>
      </c>
      <c r="AO35" s="48">
        <f>TANH(AQ33)</f>
        <v>0.27090688346209452</v>
      </c>
      <c r="AP35" s="48">
        <f>TANH(AR33)</f>
        <v>0.54318007203933327</v>
      </c>
      <c r="AQ35" s="48">
        <f>TANH(AS33)</f>
        <v>-0.29156477481127835</v>
      </c>
      <c r="AR35" s="48"/>
      <c r="AS35" s="62"/>
      <c r="AU35" s="63" t="s">
        <v>53</v>
      </c>
      <c r="AV35" s="48">
        <f>TANH(AX33)</f>
        <v>0.22912186386700176</v>
      </c>
      <c r="AW35" s="48">
        <f>TANH(AY33)</f>
        <v>0.58035804781833211</v>
      </c>
      <c r="AX35" s="48">
        <f>TANH(AZ33)</f>
        <v>-0.3015727143672578</v>
      </c>
      <c r="AY35" s="48"/>
      <c r="AZ35" s="62"/>
    </row>
    <row r="36" spans="1:52">
      <c r="A36" s="229"/>
      <c r="H36" s="12"/>
      <c r="I36" s="192"/>
      <c r="K36">
        <f>AO77</f>
        <v>0.19144387811196364</v>
      </c>
      <c r="L36">
        <f>AP77</f>
        <v>9.7305443415763263E-2</v>
      </c>
      <c r="M36">
        <f>AQ77</f>
        <v>-5.1545163834270269E-2</v>
      </c>
      <c r="S36" s="63"/>
      <c r="T36" s="48"/>
      <c r="U36" s="48"/>
      <c r="V36" s="48"/>
      <c r="W36" s="48"/>
      <c r="X36" s="62"/>
      <c r="Y36" s="72"/>
      <c r="Z36" s="75"/>
      <c r="AA36" s="48"/>
      <c r="AB36" s="48"/>
      <c r="AC36" s="48"/>
      <c r="AD36" s="48"/>
      <c r="AE36" s="73"/>
      <c r="AG36" s="63"/>
      <c r="AH36" s="48"/>
      <c r="AI36" s="48"/>
      <c r="AJ36" s="48"/>
      <c r="AK36" s="48"/>
      <c r="AL36" s="62"/>
      <c r="AM36" s="72"/>
      <c r="AN36" s="63"/>
      <c r="AO36" s="48"/>
      <c r="AP36" s="48"/>
      <c r="AQ36" s="48"/>
      <c r="AR36" s="48"/>
      <c r="AS36" s="62"/>
      <c r="AU36" s="63"/>
      <c r="AV36" s="48"/>
      <c r="AW36" s="48"/>
      <c r="AX36" s="48"/>
      <c r="AY36" s="48"/>
      <c r="AZ36" s="62"/>
    </row>
    <row r="37" spans="1:52">
      <c r="A37" s="229"/>
      <c r="H37" s="12"/>
      <c r="I37" s="192"/>
      <c r="S37" s="65" t="s">
        <v>54</v>
      </c>
      <c r="T37" s="66"/>
      <c r="U37" s="66"/>
      <c r="V37" s="66"/>
      <c r="W37" s="66"/>
      <c r="X37" s="62"/>
      <c r="Y37" s="72"/>
      <c r="Z37" s="77" t="s">
        <v>54</v>
      </c>
      <c r="AA37" s="66"/>
      <c r="AB37" s="66"/>
      <c r="AC37" s="66"/>
      <c r="AD37" s="66"/>
      <c r="AE37" s="73"/>
      <c r="AG37" s="65" t="s">
        <v>54</v>
      </c>
      <c r="AH37" s="66"/>
      <c r="AI37" s="66"/>
      <c r="AJ37" s="66"/>
      <c r="AK37" s="66"/>
      <c r="AL37" s="62"/>
      <c r="AM37" s="72"/>
      <c r="AN37" s="65" t="s">
        <v>54</v>
      </c>
      <c r="AO37" s="66"/>
      <c r="AP37" s="66"/>
      <c r="AQ37" s="66"/>
      <c r="AR37" s="66"/>
      <c r="AS37" s="62"/>
      <c r="AU37" s="65" t="s">
        <v>54</v>
      </c>
      <c r="AV37" s="66"/>
      <c r="AW37" s="66"/>
      <c r="AX37" s="66"/>
      <c r="AY37" s="66"/>
      <c r="AZ37" s="62"/>
    </row>
    <row r="38" spans="1:52">
      <c r="A38" s="229"/>
      <c r="H38" s="12"/>
      <c r="I38" s="192"/>
      <c r="S38" s="194" t="s">
        <v>55</v>
      </c>
      <c r="T38" s="195"/>
      <c r="U38" s="195"/>
      <c r="V38" s="195"/>
      <c r="W38" s="48"/>
      <c r="X38" s="62"/>
      <c r="Y38" s="72"/>
      <c r="Z38" s="196" t="s">
        <v>55</v>
      </c>
      <c r="AA38" s="195"/>
      <c r="AB38" s="195"/>
      <c r="AC38" s="195"/>
      <c r="AD38" s="48"/>
      <c r="AE38" s="73"/>
      <c r="AG38" s="194" t="s">
        <v>55</v>
      </c>
      <c r="AH38" s="195"/>
      <c r="AI38" s="195"/>
      <c r="AJ38" s="195"/>
      <c r="AK38" s="48"/>
      <c r="AL38" s="62"/>
      <c r="AM38" s="72"/>
      <c r="AN38" s="194" t="s">
        <v>55</v>
      </c>
      <c r="AO38" s="195"/>
      <c r="AP38" s="195"/>
      <c r="AQ38" s="195"/>
      <c r="AR38" s="48"/>
      <c r="AS38" s="62"/>
      <c r="AU38" s="194" t="s">
        <v>55</v>
      </c>
      <c r="AV38" s="195"/>
      <c r="AW38" s="195"/>
      <c r="AX38" s="195"/>
      <c r="AY38" s="48"/>
      <c r="AZ38" s="62"/>
    </row>
    <row r="39" spans="1:52">
      <c r="A39" s="229"/>
      <c r="H39" s="12"/>
      <c r="I39" s="192"/>
      <c r="J39" s="25">
        <v>1</v>
      </c>
      <c r="K39" s="25">
        <v>0</v>
      </c>
      <c r="L39" s="25">
        <v>0.31747919143876302</v>
      </c>
      <c r="M39" s="25">
        <v>0.34333333333333299</v>
      </c>
      <c r="N39" s="25">
        <v>0.26684210526315799</v>
      </c>
      <c r="O39" s="25">
        <v>0.26262097828930098</v>
      </c>
      <c r="P39" s="38">
        <v>0</v>
      </c>
      <c r="Q39" s="38">
        <v>0</v>
      </c>
      <c r="R39" s="38">
        <v>0</v>
      </c>
      <c r="S39" s="63"/>
      <c r="T39" s="48"/>
      <c r="U39" s="48"/>
      <c r="V39" s="48"/>
      <c r="W39" s="48"/>
      <c r="X39" s="62"/>
      <c r="Y39" s="72"/>
      <c r="Z39" s="75"/>
      <c r="AA39" s="48"/>
      <c r="AB39" s="48"/>
      <c r="AC39" s="48"/>
      <c r="AD39" s="48"/>
      <c r="AE39" s="73"/>
      <c r="AG39" s="63"/>
      <c r="AH39" s="48"/>
      <c r="AI39" s="48"/>
      <c r="AJ39" s="48"/>
      <c r="AK39" s="48"/>
      <c r="AL39" s="62"/>
      <c r="AM39" s="72"/>
      <c r="AN39" s="63"/>
      <c r="AO39" s="48"/>
      <c r="AP39" s="48"/>
      <c r="AQ39" s="48"/>
      <c r="AR39" s="48"/>
      <c r="AS39" s="62"/>
      <c r="AU39" s="63"/>
      <c r="AV39" s="48"/>
      <c r="AW39" s="48"/>
      <c r="AX39" s="48"/>
      <c r="AY39" s="48"/>
      <c r="AZ39" s="62"/>
    </row>
    <row r="40" spans="1:52">
      <c r="A40" s="229"/>
      <c r="H40" s="12"/>
      <c r="I40" s="192"/>
      <c r="J40" s="26">
        <v>1</v>
      </c>
      <c r="K40" s="26">
        <v>0</v>
      </c>
      <c r="L40" s="26">
        <v>0.18620689655172401</v>
      </c>
      <c r="M40" s="26">
        <v>0.158</v>
      </c>
      <c r="N40" s="26">
        <v>0.135263157894737</v>
      </c>
      <c r="O40" s="174">
        <v>0.15275961286947401</v>
      </c>
      <c r="P40" s="175">
        <v>0.1319809289403901</v>
      </c>
      <c r="Q40" s="175">
        <v>6.4017579359849031E-2</v>
      </c>
      <c r="R40" s="175">
        <v>-1.6024722041416484E-3</v>
      </c>
      <c r="S40" s="63"/>
      <c r="T40" s="48"/>
      <c r="U40" s="48"/>
      <c r="V40" s="195" t="s">
        <v>56</v>
      </c>
      <c r="W40" s="195"/>
      <c r="X40" s="205"/>
      <c r="Y40" s="72"/>
      <c r="Z40" s="75"/>
      <c r="AA40" s="48"/>
      <c r="AB40" s="48"/>
      <c r="AC40" s="197" t="s">
        <v>56</v>
      </c>
      <c r="AD40" s="197"/>
      <c r="AE40" s="199"/>
      <c r="AG40" s="63"/>
      <c r="AH40" s="48"/>
      <c r="AI40" s="48"/>
      <c r="AJ40" s="195" t="s">
        <v>56</v>
      </c>
      <c r="AK40" s="195"/>
      <c r="AL40" s="205"/>
      <c r="AM40" s="72"/>
      <c r="AN40" s="63"/>
      <c r="AO40" s="48"/>
      <c r="AP40" s="48"/>
      <c r="AQ40" s="195" t="s">
        <v>56</v>
      </c>
      <c r="AR40" s="195"/>
      <c r="AS40" s="205"/>
      <c r="AU40" s="63"/>
      <c r="AV40" s="48"/>
      <c r="AW40" s="48"/>
      <c r="AX40" s="195" t="s">
        <v>56</v>
      </c>
      <c r="AY40" s="195"/>
      <c r="AZ40" s="205"/>
    </row>
    <row r="41" spans="1:52">
      <c r="A41" s="229"/>
      <c r="H41" s="230" t="s">
        <v>57</v>
      </c>
      <c r="I41" s="192"/>
      <c r="J41" s="30">
        <v>1</v>
      </c>
      <c r="K41" s="30">
        <v>0</v>
      </c>
      <c r="L41" s="30">
        <v>9.2984542211652796E-2</v>
      </c>
      <c r="M41" s="30">
        <v>8.9777777777777804E-2</v>
      </c>
      <c r="N41" s="30">
        <v>8.1052631578947404E-2</v>
      </c>
      <c r="O41" s="176">
        <v>7.3502484959455897E-2</v>
      </c>
      <c r="P41" s="177">
        <v>0.17892316460127047</v>
      </c>
      <c r="Q41" s="177">
        <v>9.4147358867552267E-2</v>
      </c>
      <c r="R41" s="177">
        <v>-2.0590361203542556E-2</v>
      </c>
      <c r="S41" s="63" t="s">
        <v>58</v>
      </c>
      <c r="T41" s="48"/>
      <c r="U41" s="48"/>
      <c r="V41" s="67">
        <f>V26</f>
        <v>0.48667607115320149</v>
      </c>
      <c r="W41" s="67">
        <f>W26</f>
        <v>-0.94710694340377599</v>
      </c>
      <c r="X41" s="67">
        <f>X26</f>
        <v>-0.62918916256986679</v>
      </c>
      <c r="Y41" s="72"/>
      <c r="Z41" s="75" t="s">
        <v>58</v>
      </c>
      <c r="AA41" s="48"/>
      <c r="AB41" s="48"/>
      <c r="AC41" s="52">
        <f>AC26</f>
        <v>0.53361706615779769</v>
      </c>
      <c r="AD41" s="52">
        <f>AD26</f>
        <v>-0.83885892284296393</v>
      </c>
      <c r="AE41" s="52">
        <f>AE26</f>
        <v>-0.53220706681970431</v>
      </c>
      <c r="AG41" s="63" t="s">
        <v>58</v>
      </c>
      <c r="AH41" s="48"/>
      <c r="AI41" s="48"/>
      <c r="AJ41" s="67">
        <f>AJ26</f>
        <v>0.49980519157027459</v>
      </c>
      <c r="AK41" s="67">
        <f>AK26</f>
        <v>-0.756385228023426</v>
      </c>
      <c r="AL41" s="67">
        <f>AL26</f>
        <v>-0.44437264320774478</v>
      </c>
      <c r="AM41" s="72"/>
      <c r="AN41" s="63" t="s">
        <v>58</v>
      </c>
      <c r="AO41" s="48"/>
      <c r="AP41" s="48"/>
      <c r="AQ41" s="67">
        <f>AQ26</f>
        <v>0.48552942555513734</v>
      </c>
      <c r="AR41" s="67">
        <f>AR26</f>
        <v>-0.73382267513757804</v>
      </c>
      <c r="AS41" s="67">
        <f>AS26</f>
        <v>-0.40153457420574046</v>
      </c>
      <c r="AU41" s="63" t="s">
        <v>58</v>
      </c>
      <c r="AV41" s="48"/>
      <c r="AW41" s="48"/>
      <c r="AX41" s="67">
        <f>AX26</f>
        <v>0.45864703000000001</v>
      </c>
      <c r="AY41" s="67">
        <f>AY26</f>
        <v>-0.77061888999999995</v>
      </c>
      <c r="AZ41" s="67">
        <f>AZ26</f>
        <v>-0.38130786999999999</v>
      </c>
    </row>
    <row r="42" spans="1:52">
      <c r="A42" s="229"/>
      <c r="H42" s="230"/>
      <c r="I42" s="192"/>
      <c r="J42" s="31">
        <v>1</v>
      </c>
      <c r="K42" s="31">
        <v>0</v>
      </c>
      <c r="L42" s="31">
        <v>6.3495838287752696E-2</v>
      </c>
      <c r="M42" s="31">
        <v>6.5555555555555506E-2</v>
      </c>
      <c r="N42" s="31">
        <v>9.2105263157894704E-2</v>
      </c>
      <c r="O42" s="178">
        <v>9.9659952916557604E-2</v>
      </c>
      <c r="P42" s="179">
        <v>0.18192555391557788</v>
      </c>
      <c r="Q42" s="179">
        <v>9.6820400682980909E-2</v>
      </c>
      <c r="R42" s="179">
        <v>-3.7315126153266889E-2</v>
      </c>
      <c r="S42" s="63"/>
      <c r="T42" s="48"/>
      <c r="U42" s="48"/>
      <c r="V42" s="48"/>
      <c r="W42" s="48"/>
      <c r="X42" s="62"/>
      <c r="Y42" s="72"/>
      <c r="Z42" s="75"/>
      <c r="AA42" s="48"/>
      <c r="AB42" s="48"/>
      <c r="AC42" s="48"/>
      <c r="AD42" s="48"/>
      <c r="AE42" s="73"/>
      <c r="AG42" s="63"/>
      <c r="AH42" s="48"/>
      <c r="AI42" s="48"/>
      <c r="AJ42" s="48"/>
      <c r="AK42" s="48"/>
      <c r="AL42" s="62"/>
      <c r="AM42" s="72"/>
      <c r="AN42" s="63"/>
      <c r="AO42" s="48"/>
      <c r="AP42" s="48"/>
      <c r="AQ42" s="48"/>
      <c r="AR42" s="48"/>
      <c r="AS42" s="62"/>
      <c r="AU42" s="63"/>
      <c r="AV42" s="48"/>
      <c r="AW42" s="48"/>
      <c r="AX42" s="48"/>
      <c r="AY42" s="48"/>
      <c r="AZ42" s="62"/>
    </row>
    <row r="43" spans="1:52">
      <c r="A43" s="229"/>
      <c r="H43" s="230"/>
      <c r="I43" s="192"/>
      <c r="J43" s="33">
        <v>1</v>
      </c>
      <c r="K43" s="33">
        <v>0</v>
      </c>
      <c r="L43" s="33">
        <v>0.10107015</v>
      </c>
      <c r="M43" s="33">
        <v>8.1333329999999995E-2</v>
      </c>
      <c r="N43" s="33">
        <v>0.10289474</v>
      </c>
      <c r="O43" s="33">
        <v>0.12660214</v>
      </c>
      <c r="P43" s="42">
        <v>0.19144387811196353</v>
      </c>
      <c r="Q43" s="42">
        <v>9.7305443415763263E-2</v>
      </c>
      <c r="R43" s="42">
        <v>-5.1545163834270269E-2</v>
      </c>
      <c r="S43" s="63" t="s">
        <v>59</v>
      </c>
      <c r="T43" s="48">
        <f>1/(1+EXP(-V41))</f>
        <v>0.61932308764034483</v>
      </c>
      <c r="U43" s="48">
        <f>1/(1+EXP(-W41))</f>
        <v>0.27946701104842758</v>
      </c>
      <c r="V43" s="48">
        <f>1/(1+EXP(-X41))</f>
        <v>0.34769441545809515</v>
      </c>
      <c r="W43" s="48"/>
      <c r="X43" s="62"/>
      <c r="Y43" s="72"/>
      <c r="Z43" s="75" t="s">
        <v>59</v>
      </c>
      <c r="AA43" s="48">
        <f>1/(1+EXP(-AC41))</f>
        <v>0.63032633937908844</v>
      </c>
      <c r="AB43" s="48">
        <f>1/(1+EXP(-AD41))</f>
        <v>0.30177516244635788</v>
      </c>
      <c r="AC43" s="48">
        <f>1/(1+EXP(-AE41))</f>
        <v>0.37000227201170338</v>
      </c>
      <c r="AD43" s="48"/>
      <c r="AE43" s="73"/>
      <c r="AG43" s="63" t="s">
        <v>59</v>
      </c>
      <c r="AH43" s="48">
        <f>1/(1+EXP(-AJ41))</f>
        <v>0.62241354940567017</v>
      </c>
      <c r="AI43" s="48">
        <f>1/(1+EXP(-AK41))</f>
        <v>0.31943158629397694</v>
      </c>
      <c r="AJ43" s="48">
        <f>1/(1+EXP(-AL41))</f>
        <v>0.39069955055165667</v>
      </c>
      <c r="AK43" s="48"/>
      <c r="AL43" s="62"/>
      <c r="AM43" s="72"/>
      <c r="AN43" s="63" t="s">
        <v>59</v>
      </c>
      <c r="AO43" s="48">
        <f>1/(1+EXP(-AQ41))</f>
        <v>0.6190527152169063</v>
      </c>
      <c r="AP43" s="48">
        <f>1/(1+EXP(-AR41))</f>
        <v>0.32435642886329796</v>
      </c>
      <c r="AQ43" s="48">
        <f>1/(1+EXP(-AS41))</f>
        <v>0.40094369784527956</v>
      </c>
      <c r="AR43" s="48"/>
      <c r="AS43" s="62"/>
      <c r="AU43" s="63" t="s">
        <v>59</v>
      </c>
      <c r="AV43" s="48">
        <f>1/(1+EXP(-AX41))</f>
        <v>0.61269316501302229</v>
      </c>
      <c r="AW43" s="48">
        <f>1/(1+EXP(-AY41))</f>
        <v>0.31634524313675205</v>
      </c>
      <c r="AX43" s="48">
        <f>1/(1+EXP(-AZ41))</f>
        <v>0.40581149349310175</v>
      </c>
      <c r="AY43" s="48"/>
      <c r="AZ43" s="62"/>
    </row>
    <row r="44" spans="1:52">
      <c r="A44" s="229"/>
      <c r="H44" s="230"/>
      <c r="I44" s="192"/>
      <c r="P44" s="84"/>
      <c r="Q44" s="84"/>
      <c r="R44" s="84"/>
      <c r="S44" s="63"/>
      <c r="T44" s="48"/>
      <c r="U44" s="48"/>
      <c r="V44" s="48"/>
      <c r="W44" s="48"/>
      <c r="X44" s="62"/>
      <c r="Y44" s="72"/>
      <c r="Z44" s="75"/>
      <c r="AD44" s="48"/>
      <c r="AE44" s="73"/>
      <c r="AG44" s="63"/>
      <c r="AK44" s="48"/>
      <c r="AL44" s="62"/>
      <c r="AM44" s="72"/>
      <c r="AN44" s="63"/>
      <c r="AR44" s="48"/>
      <c r="AS44" s="62"/>
      <c r="AU44" s="63"/>
      <c r="AY44" s="48"/>
      <c r="AZ44" s="62"/>
    </row>
    <row r="45" spans="1:52">
      <c r="A45" s="229"/>
      <c r="H45" s="230"/>
      <c r="I45" s="192"/>
      <c r="J45" t="s">
        <v>60</v>
      </c>
      <c r="S45" s="65" t="s">
        <v>61</v>
      </c>
      <c r="T45" s="66"/>
      <c r="U45" s="66"/>
      <c r="V45" s="66"/>
      <c r="W45" s="66"/>
      <c r="X45" s="62"/>
      <c r="Y45" s="72"/>
      <c r="Z45" s="77" t="s">
        <v>61</v>
      </c>
      <c r="AA45" s="66"/>
      <c r="AB45" s="66"/>
      <c r="AC45" s="66"/>
      <c r="AD45" s="66"/>
      <c r="AE45" s="73"/>
      <c r="AG45" s="65" t="s">
        <v>61</v>
      </c>
      <c r="AH45" s="66"/>
      <c r="AI45" s="66"/>
      <c r="AJ45" s="66"/>
      <c r="AK45" s="66"/>
      <c r="AL45" s="62"/>
      <c r="AM45" s="72"/>
      <c r="AN45" s="65" t="s">
        <v>61</v>
      </c>
      <c r="AO45" s="66"/>
      <c r="AP45" s="66"/>
      <c r="AQ45" s="66"/>
      <c r="AR45" s="66"/>
      <c r="AS45" s="62"/>
      <c r="AU45" s="65" t="s">
        <v>61</v>
      </c>
      <c r="AV45" s="66"/>
      <c r="AW45" s="66"/>
      <c r="AX45" s="66"/>
      <c r="AY45" s="66"/>
      <c r="AZ45" s="62"/>
    </row>
    <row r="46" spans="1:52">
      <c r="A46" s="229"/>
      <c r="H46" s="230"/>
      <c r="I46" s="192"/>
      <c r="J46">
        <f>T66</f>
        <v>0.35832318480522557</v>
      </c>
      <c r="K46">
        <f>U66</f>
        <v>0.22704354001162416</v>
      </c>
      <c r="L46">
        <f>V66</f>
        <v>-5.1603476051647057E-3</v>
      </c>
      <c r="S46" s="194" t="s">
        <v>62</v>
      </c>
      <c r="T46" s="195"/>
      <c r="U46" s="195"/>
      <c r="V46" s="195"/>
      <c r="W46" s="48"/>
      <c r="X46" s="62"/>
      <c r="Y46" s="72"/>
      <c r="Z46" s="196" t="s">
        <v>62</v>
      </c>
      <c r="AA46" s="195"/>
      <c r="AB46" s="195"/>
      <c r="AC46" s="195"/>
      <c r="AD46" s="48"/>
      <c r="AE46" s="73"/>
      <c r="AG46" s="194" t="s">
        <v>62</v>
      </c>
      <c r="AH46" s="195"/>
      <c r="AI46" s="195"/>
      <c r="AJ46" s="195"/>
      <c r="AK46" s="48"/>
      <c r="AL46" s="62"/>
      <c r="AM46" s="72"/>
      <c r="AN46" s="194" t="s">
        <v>62</v>
      </c>
      <c r="AO46" s="195"/>
      <c r="AP46" s="195"/>
      <c r="AQ46" s="195"/>
      <c r="AR46" s="48"/>
      <c r="AS46" s="62"/>
      <c r="AU46" s="194" t="s">
        <v>62</v>
      </c>
      <c r="AV46" s="195"/>
      <c r="AW46" s="195"/>
      <c r="AX46" s="195"/>
      <c r="AY46" s="48"/>
      <c r="AZ46" s="62"/>
    </row>
    <row r="47" spans="1:52">
      <c r="A47" s="229"/>
      <c r="H47" s="230"/>
      <c r="I47" s="192"/>
      <c r="J47">
        <f>AA66</f>
        <v>0.48950257545143566</v>
      </c>
      <c r="K47">
        <f>AB66</f>
        <v>0.29593519875344843</v>
      </c>
      <c r="L47">
        <f>AC66</f>
        <v>-6.1203557772571623E-2</v>
      </c>
      <c r="S47" s="63"/>
      <c r="T47" s="48"/>
      <c r="U47" s="48"/>
      <c r="V47" s="48"/>
      <c r="W47" s="48"/>
      <c r="X47" s="62"/>
      <c r="Y47" s="72"/>
      <c r="Z47" s="75"/>
      <c r="AA47" s="48"/>
      <c r="AB47" s="48"/>
      <c r="AC47" s="48"/>
      <c r="AD47" s="48"/>
      <c r="AE47" s="73"/>
      <c r="AG47" s="63"/>
      <c r="AH47" s="48"/>
      <c r="AI47" s="48"/>
      <c r="AJ47" s="48"/>
      <c r="AK47" s="48"/>
      <c r="AL47" s="62"/>
      <c r="AM47" s="72"/>
      <c r="AN47" s="63"/>
      <c r="AO47" s="48"/>
      <c r="AP47" s="48"/>
      <c r="AQ47" s="48"/>
      <c r="AR47" s="48"/>
      <c r="AS47" s="62"/>
      <c r="AU47" s="63"/>
      <c r="AV47" s="48"/>
      <c r="AW47" s="48"/>
      <c r="AX47" s="48"/>
      <c r="AY47" s="48"/>
      <c r="AZ47" s="62"/>
    </row>
    <row r="48" spans="1:52">
      <c r="A48" s="229"/>
      <c r="H48" s="230"/>
      <c r="I48" s="192"/>
      <c r="J48">
        <f>AH66</f>
        <v>0.50145829397304387</v>
      </c>
      <c r="K48">
        <f>AI66</f>
        <v>0.29332374716126081</v>
      </c>
      <c r="L48">
        <f>AJ66</f>
        <v>-0.10768087297277551</v>
      </c>
      <c r="S48" s="63"/>
      <c r="T48" s="48"/>
      <c r="U48" s="48"/>
      <c r="V48" s="197" t="s">
        <v>63</v>
      </c>
      <c r="W48" s="197"/>
      <c r="X48" s="198"/>
      <c r="Y48" s="72"/>
      <c r="Z48" s="75"/>
      <c r="AA48" s="48"/>
      <c r="AB48" s="48"/>
      <c r="AC48" s="197" t="s">
        <v>63</v>
      </c>
      <c r="AD48" s="197"/>
      <c r="AE48" s="199"/>
      <c r="AG48" s="63"/>
      <c r="AH48" s="48"/>
      <c r="AI48" s="48"/>
      <c r="AJ48" s="197" t="s">
        <v>63</v>
      </c>
      <c r="AK48" s="197"/>
      <c r="AL48" s="198"/>
      <c r="AM48" s="72"/>
      <c r="AN48" s="63"/>
      <c r="AO48" s="48"/>
      <c r="AP48" s="48"/>
      <c r="AQ48" s="197" t="s">
        <v>63</v>
      </c>
      <c r="AR48" s="197"/>
      <c r="AS48" s="198"/>
      <c r="AU48" s="63"/>
      <c r="AV48" s="48"/>
      <c r="AW48" s="48"/>
      <c r="AX48" s="197" t="s">
        <v>63</v>
      </c>
      <c r="AY48" s="197"/>
      <c r="AZ48" s="198"/>
    </row>
    <row r="49" spans="1:52">
      <c r="A49" s="229"/>
      <c r="H49" s="230"/>
      <c r="I49" s="192"/>
      <c r="J49">
        <f>AO66</f>
        <v>0.52020628729525775</v>
      </c>
      <c r="K49">
        <f>AP66</f>
        <v>0.2931022513684195</v>
      </c>
      <c r="L49">
        <f>AQ66</f>
        <v>-0.15384657946692243</v>
      </c>
      <c r="S49" s="63" t="s">
        <v>58</v>
      </c>
      <c r="T49" s="48"/>
      <c r="U49" s="48"/>
      <c r="V49" s="54">
        <f>S27</f>
        <v>0.55320912542101752</v>
      </c>
      <c r="W49" s="54">
        <f>T27</f>
        <v>-0.30736554151086282</v>
      </c>
      <c r="X49" s="54">
        <f>U27</f>
        <v>-0.50482096792876796</v>
      </c>
      <c r="Y49" s="72"/>
      <c r="Z49" s="75" t="s">
        <v>58</v>
      </c>
      <c r="AA49" s="48"/>
      <c r="AB49" s="48"/>
      <c r="AC49" s="54">
        <f>Z27</f>
        <v>0.77668616697656079</v>
      </c>
      <c r="AD49" s="54">
        <f>AA27</f>
        <v>-0.39660982829698244</v>
      </c>
      <c r="AE49" s="54">
        <f>AB27</f>
        <v>-0.60514547968332832</v>
      </c>
      <c r="AG49" s="63" t="s">
        <v>58</v>
      </c>
      <c r="AH49" s="48"/>
      <c r="AI49" s="48"/>
      <c r="AJ49" s="54">
        <f>AG27</f>
        <v>0.86623982869054361</v>
      </c>
      <c r="AK49" s="54">
        <f>AH27</f>
        <v>-0.4189536483685577</v>
      </c>
      <c r="AL49" s="54">
        <f>AI27</f>
        <v>-0.64231694739333089</v>
      </c>
      <c r="AM49" s="72"/>
      <c r="AN49" s="63" t="s">
        <v>58</v>
      </c>
      <c r="AO49" s="48"/>
      <c r="AP49" s="48"/>
      <c r="AQ49" s="54">
        <f>AN27</f>
        <v>0.86139042651349929</v>
      </c>
      <c r="AR49" s="54">
        <f>AO27</f>
        <v>-0.41130958014640928</v>
      </c>
      <c r="AS49" s="54">
        <f>AP27</f>
        <v>-0.64950107455333539</v>
      </c>
      <c r="AU49" s="63" t="s">
        <v>58</v>
      </c>
      <c r="AV49" s="48"/>
      <c r="AW49" s="48"/>
      <c r="AX49" s="54">
        <f>AU27</f>
        <v>0.65259862000000002</v>
      </c>
      <c r="AY49" s="54">
        <f>AV27</f>
        <v>-0.36957888</v>
      </c>
      <c r="AZ49" s="54">
        <f>AW27</f>
        <v>-0.61031303000000003</v>
      </c>
    </row>
    <row r="50" spans="1:52">
      <c r="A50" s="229"/>
      <c r="H50" s="230"/>
      <c r="I50" s="192"/>
      <c r="J50" s="43">
        <f>AV66</f>
        <v>0.48246687823640744</v>
      </c>
      <c r="K50" s="43">
        <f>AW66</f>
        <v>0.30336762742387507</v>
      </c>
      <c r="L50" s="43">
        <f>AX66</f>
        <v>-0.17653379186618814</v>
      </c>
      <c r="S50" s="63"/>
      <c r="T50" s="48"/>
      <c r="U50" s="48"/>
      <c r="V50" s="48"/>
      <c r="W50" s="48"/>
      <c r="X50" s="62"/>
      <c r="Y50" s="72"/>
      <c r="Z50" s="75"/>
      <c r="AA50" s="48"/>
      <c r="AB50" s="48"/>
      <c r="AC50" s="48"/>
      <c r="AD50" s="48"/>
      <c r="AE50" s="73"/>
      <c r="AG50" s="63"/>
      <c r="AH50" s="48"/>
      <c r="AI50" s="48"/>
      <c r="AJ50" s="48"/>
      <c r="AK50" s="48"/>
      <c r="AL50" s="62"/>
      <c r="AM50" s="72"/>
      <c r="AN50" s="63"/>
      <c r="AO50" s="48"/>
      <c r="AP50" s="48"/>
      <c r="AQ50" s="48"/>
      <c r="AR50" s="48"/>
      <c r="AS50" s="62"/>
      <c r="AU50" s="63"/>
      <c r="AV50" s="48"/>
      <c r="AW50" s="48"/>
      <c r="AX50" s="48"/>
      <c r="AY50" s="48"/>
      <c r="AZ50" s="62"/>
    </row>
    <row r="51" spans="1:52">
      <c r="A51" s="229"/>
      <c r="H51" s="230"/>
      <c r="I51" s="192"/>
      <c r="S51" s="63" t="s">
        <v>59</v>
      </c>
      <c r="T51" s="48">
        <f>1/(1+EXP(-V49))</f>
        <v>0.63487981164217022</v>
      </c>
      <c r="U51" s="48">
        <f>1/(1+EXP(-W49))</f>
        <v>0.4237579102045187</v>
      </c>
      <c r="V51" s="48">
        <f>1/(1+EXP(-X49))</f>
        <v>0.37640839409533772</v>
      </c>
      <c r="W51" s="48"/>
      <c r="X51" s="62"/>
      <c r="Y51" s="72"/>
      <c r="Z51" s="75" t="s">
        <v>59</v>
      </c>
      <c r="AA51" s="48">
        <f>1/(1+EXP(-AC49))</f>
        <v>0.68496546797365498</v>
      </c>
      <c r="AB51" s="48">
        <f>1/(1+EXP(-AD49))</f>
        <v>0.40212713689381391</v>
      </c>
      <c r="AC51" s="48">
        <f>1/(1+EXP(-AE49))</f>
        <v>0.35316737332714493</v>
      </c>
      <c r="AD51" s="48"/>
      <c r="AE51" s="73"/>
      <c r="AG51" s="63" t="s">
        <v>59</v>
      </c>
      <c r="AH51" s="48">
        <f>1/(1+EXP(-AJ49))</f>
        <v>0.70396268265894058</v>
      </c>
      <c r="AI51" s="48">
        <f>1/(1+EXP(-AK49))</f>
        <v>0.39676715998206696</v>
      </c>
      <c r="AJ51" s="48">
        <f>1/(1+EXP(-AL49))</f>
        <v>0.34472297822948966</v>
      </c>
      <c r="AK51" s="48"/>
      <c r="AL51" s="62"/>
      <c r="AM51" s="72"/>
      <c r="AN51" s="63" t="s">
        <v>59</v>
      </c>
      <c r="AO51" s="48">
        <f>1/(1+EXP(-AQ49))</f>
        <v>0.70295107240971655</v>
      </c>
      <c r="AP51" s="48">
        <f>1/(1+EXP(-AR49))</f>
        <v>0.39859815000847559</v>
      </c>
      <c r="AQ51" s="48">
        <f>1/(1+EXP(-AS49))</f>
        <v>0.34310197784153407</v>
      </c>
      <c r="AR51" s="48"/>
      <c r="AS51" s="62"/>
      <c r="AU51" s="63" t="s">
        <v>59</v>
      </c>
      <c r="AV51" s="48">
        <f>1/(1+EXP(-AX49))</f>
        <v>0.65759581659168043</v>
      </c>
      <c r="AW51" s="48">
        <f>1/(1+EXP(-AY49))</f>
        <v>0.40864278292377232</v>
      </c>
      <c r="AX51" s="48">
        <f>1/(1+EXP(-AZ49))</f>
        <v>0.35198779485172488</v>
      </c>
      <c r="AY51" s="48"/>
      <c r="AZ51" s="62"/>
    </row>
    <row r="52" spans="1:52">
      <c r="A52" s="229"/>
      <c r="H52" s="230"/>
      <c r="I52" s="192"/>
      <c r="J52" t="s">
        <v>32</v>
      </c>
      <c r="S52" s="63"/>
      <c r="W52" s="48"/>
      <c r="X52" s="62"/>
      <c r="Y52" s="72"/>
      <c r="Z52" s="75"/>
      <c r="AD52" s="48"/>
      <c r="AE52" s="73"/>
      <c r="AG52" s="63"/>
      <c r="AH52" s="48"/>
      <c r="AI52" s="48"/>
      <c r="AJ52" s="48"/>
      <c r="AK52" s="48"/>
      <c r="AL52" s="62"/>
      <c r="AM52" s="72"/>
      <c r="AN52" s="63"/>
      <c r="AO52" s="48"/>
      <c r="AP52" s="48"/>
      <c r="AQ52" s="48"/>
      <c r="AR52" s="48"/>
      <c r="AS52" s="62"/>
      <c r="AU52" s="63"/>
      <c r="AV52" s="48"/>
      <c r="AW52" s="48"/>
      <c r="AX52" s="48"/>
      <c r="AY52" s="48"/>
      <c r="AZ52" s="62"/>
    </row>
    <row r="53" spans="1:52">
      <c r="A53" s="229"/>
      <c r="H53" s="230"/>
      <c r="I53" s="192"/>
      <c r="J53">
        <f>T59</f>
        <v>0.38395993479997192</v>
      </c>
      <c r="K53">
        <f>U59</f>
        <v>0.28679003895039584</v>
      </c>
      <c r="L53">
        <f>V59</f>
        <v>0.31053857414135777</v>
      </c>
      <c r="S53" s="206" t="s">
        <v>64</v>
      </c>
      <c r="T53" s="207"/>
      <c r="U53" s="207"/>
      <c r="V53" s="207"/>
      <c r="W53" s="207"/>
      <c r="X53" s="62"/>
      <c r="Y53" s="72"/>
      <c r="Z53" s="208" t="s">
        <v>64</v>
      </c>
      <c r="AA53" s="207"/>
      <c r="AB53" s="207"/>
      <c r="AC53" s="207"/>
      <c r="AD53" s="207"/>
      <c r="AE53" s="73"/>
      <c r="AG53" s="206" t="s">
        <v>64</v>
      </c>
      <c r="AH53" s="207"/>
      <c r="AI53" s="207"/>
      <c r="AJ53" s="207"/>
      <c r="AK53" s="207"/>
      <c r="AL53" s="62"/>
      <c r="AM53" s="72"/>
      <c r="AN53" s="206" t="s">
        <v>64</v>
      </c>
      <c r="AO53" s="207"/>
      <c r="AP53" s="207"/>
      <c r="AQ53" s="207"/>
      <c r="AR53" s="207"/>
      <c r="AS53" s="62"/>
      <c r="AU53" s="206" t="s">
        <v>64</v>
      </c>
      <c r="AV53" s="207"/>
      <c r="AW53" s="207"/>
      <c r="AX53" s="207"/>
      <c r="AY53" s="207"/>
      <c r="AZ53" s="62"/>
    </row>
    <row r="54" spans="1:52">
      <c r="A54" s="229"/>
      <c r="H54" s="230"/>
      <c r="I54" s="192"/>
      <c r="J54">
        <f>AA59</f>
        <v>0.39425886014780959</v>
      </c>
      <c r="K54">
        <f>AB59</f>
        <v>0.3273684462441836</v>
      </c>
      <c r="L54">
        <f>AC59</f>
        <v>0.33684421590618097</v>
      </c>
      <c r="S54" s="194" t="s">
        <v>65</v>
      </c>
      <c r="T54" s="195"/>
      <c r="U54" s="195"/>
      <c r="V54" s="195"/>
      <c r="W54" s="48"/>
      <c r="X54" s="62"/>
      <c r="Y54" s="72"/>
      <c r="Z54" s="196" t="s">
        <v>65</v>
      </c>
      <c r="AA54" s="195"/>
      <c r="AB54" s="195"/>
      <c r="AC54" s="195"/>
      <c r="AD54" s="48"/>
      <c r="AE54" s="73"/>
      <c r="AG54" s="194" t="s">
        <v>65</v>
      </c>
      <c r="AH54" s="195"/>
      <c r="AI54" s="195"/>
      <c r="AJ54" s="195"/>
      <c r="AK54" s="48"/>
      <c r="AL54" s="62"/>
      <c r="AM54" s="72"/>
      <c r="AN54" s="194" t="s">
        <v>65</v>
      </c>
      <c r="AO54" s="195"/>
      <c r="AP54" s="195"/>
      <c r="AQ54" s="195"/>
      <c r="AR54" s="48"/>
      <c r="AS54" s="62"/>
      <c r="AU54" s="194" t="s">
        <v>65</v>
      </c>
      <c r="AV54" s="195"/>
      <c r="AW54" s="195"/>
      <c r="AX54" s="195"/>
      <c r="AY54" s="48"/>
      <c r="AZ54" s="62"/>
    </row>
    <row r="55" spans="1:52">
      <c r="A55" s="229"/>
      <c r="H55" s="230"/>
      <c r="I55" s="192"/>
      <c r="J55">
        <f>AH59</f>
        <v>0.39270447532557134</v>
      </c>
      <c r="K55">
        <f>AI59</f>
        <v>0.33949305071408986</v>
      </c>
      <c r="L55">
        <f>AJ59</f>
        <v>0.34787273576633759</v>
      </c>
      <c r="S55" s="63"/>
      <c r="T55" s="48"/>
      <c r="U55" s="48"/>
      <c r="V55" s="197" t="s">
        <v>66</v>
      </c>
      <c r="W55" s="197"/>
      <c r="X55" s="198"/>
      <c r="Y55" s="72"/>
      <c r="Z55" s="75"/>
      <c r="AA55" s="48"/>
      <c r="AB55" s="48"/>
      <c r="AC55" s="197" t="s">
        <v>66</v>
      </c>
      <c r="AD55" s="197"/>
      <c r="AE55" s="199"/>
      <c r="AG55" s="63"/>
      <c r="AH55" s="48"/>
      <c r="AI55" s="48"/>
      <c r="AJ55" s="197" t="s">
        <v>66</v>
      </c>
      <c r="AK55" s="197"/>
      <c r="AL55" s="198"/>
      <c r="AM55" s="72"/>
      <c r="AN55" s="63"/>
      <c r="AO55" s="48"/>
      <c r="AP55" s="48"/>
      <c r="AQ55" s="197" t="s">
        <v>66</v>
      </c>
      <c r="AR55" s="197"/>
      <c r="AS55" s="198"/>
      <c r="AU55" s="63"/>
      <c r="AV55" s="48"/>
      <c r="AW55" s="48"/>
      <c r="AX55" s="197" t="s">
        <v>66</v>
      </c>
      <c r="AY55" s="197"/>
      <c r="AZ55" s="198"/>
    </row>
    <row r="56" spans="1:52">
      <c r="A56" s="229"/>
      <c r="H56" s="230"/>
      <c r="I56" s="192"/>
      <c r="J56">
        <f>AO59</f>
        <v>0.40062820654735121</v>
      </c>
      <c r="K56">
        <f>AP59</f>
        <v>0.34143744173220625</v>
      </c>
      <c r="L56">
        <f>AQ59</f>
        <v>0.33768182545542597</v>
      </c>
      <c r="S56" s="63"/>
      <c r="T56" s="48"/>
      <c r="U56" s="48"/>
      <c r="V56" s="55">
        <f>V27</f>
        <v>-0.47277379164169447</v>
      </c>
      <c r="W56" s="55">
        <f>W27</f>
        <v>-0.91102547616115426</v>
      </c>
      <c r="X56" s="55">
        <f>X27</f>
        <v>-0.79760262457910491</v>
      </c>
      <c r="Y56" s="72"/>
      <c r="Z56" s="75"/>
      <c r="AA56" s="48"/>
      <c r="AB56" s="48"/>
      <c r="AC56" s="55">
        <f>AC27</f>
        <v>-0.42944503383394078</v>
      </c>
      <c r="AD56" s="55">
        <f>AD27</f>
        <v>-0.72011142779438753</v>
      </c>
      <c r="AE56" s="55">
        <f>AE27</f>
        <v>-0.67738937491922779</v>
      </c>
      <c r="AG56" s="63"/>
      <c r="AH56" s="48"/>
      <c r="AI56" s="48"/>
      <c r="AJ56" s="55">
        <f>AJ27</f>
        <v>-0.43595817584387003</v>
      </c>
      <c r="AK56" s="55">
        <f>AK27</f>
        <v>-0.66555416754614805</v>
      </c>
      <c r="AL56" s="55">
        <f>AL27</f>
        <v>-0.62840302235349754</v>
      </c>
      <c r="AM56" s="72"/>
      <c r="AN56" s="63"/>
      <c r="AO56" s="48"/>
      <c r="AP56" s="48"/>
      <c r="AQ56" s="55">
        <f>AQ27</f>
        <v>-0.40284826429983267</v>
      </c>
      <c r="AR56" s="55">
        <f>AR27</f>
        <v>-0.65689504233541018</v>
      </c>
      <c r="AS56" s="55">
        <f>AS27</f>
        <v>-0.67364195934017734</v>
      </c>
      <c r="AU56" s="63"/>
      <c r="AV56" s="48"/>
      <c r="AW56" s="48"/>
      <c r="AX56" s="55">
        <f>AX27</f>
        <v>-0.59945077000000002</v>
      </c>
      <c r="AY56" s="55">
        <f>AY27</f>
        <v>-0.67861510999999997</v>
      </c>
      <c r="AZ56" s="55">
        <f>AZ27</f>
        <v>-0.72175754999999997</v>
      </c>
    </row>
    <row r="57" spans="1:52">
      <c r="A57" s="229"/>
      <c r="H57" s="230"/>
      <c r="I57" s="192"/>
      <c r="J57" s="43">
        <f>AV59</f>
        <v>0.35446935899249993</v>
      </c>
      <c r="K57" s="43">
        <f>AW59</f>
        <v>0.33657046575121452</v>
      </c>
      <c r="L57" s="43">
        <f>AX59</f>
        <v>0.32700607591368552</v>
      </c>
      <c r="S57" s="63" t="s">
        <v>58</v>
      </c>
      <c r="T57" s="48"/>
      <c r="U57" s="48"/>
      <c r="V57" s="48"/>
      <c r="W57" s="48"/>
      <c r="X57" s="62"/>
      <c r="Y57" s="72"/>
      <c r="Z57" s="75" t="s">
        <v>58</v>
      </c>
      <c r="AA57" s="48"/>
      <c r="AB57" s="48"/>
      <c r="AC57" s="48"/>
      <c r="AD57" s="48"/>
      <c r="AE57" s="73"/>
      <c r="AG57" s="63" t="s">
        <v>58</v>
      </c>
      <c r="AH57" s="48"/>
      <c r="AI57" s="48"/>
      <c r="AJ57" s="48"/>
      <c r="AK57" s="48"/>
      <c r="AL57" s="62"/>
      <c r="AM57" s="72"/>
      <c r="AN57" s="63" t="s">
        <v>58</v>
      </c>
      <c r="AO57" s="48"/>
      <c r="AP57" s="48"/>
      <c r="AQ57" s="48"/>
      <c r="AR57" s="48"/>
      <c r="AS57" s="62"/>
      <c r="AU57" s="63" t="s">
        <v>58</v>
      </c>
      <c r="AV57" s="48"/>
      <c r="AW57" s="48"/>
      <c r="AX57" s="48"/>
      <c r="AY57" s="48"/>
      <c r="AZ57" s="62"/>
    </row>
    <row r="58" spans="1:52">
      <c r="A58" s="229"/>
      <c r="H58" s="230"/>
      <c r="I58" s="192"/>
      <c r="S58" s="63"/>
      <c r="T58" s="48"/>
      <c r="U58" s="48"/>
      <c r="V58" s="48"/>
      <c r="W58" s="48"/>
      <c r="X58" s="62"/>
      <c r="Y58" s="72"/>
      <c r="Z58" s="75"/>
      <c r="AA58" s="48"/>
      <c r="AB58" s="48"/>
      <c r="AC58" s="48"/>
      <c r="AD58" s="48"/>
      <c r="AE58" s="73"/>
      <c r="AG58" s="63"/>
      <c r="AH58" s="48"/>
      <c r="AI58" s="48"/>
      <c r="AJ58" s="48"/>
      <c r="AK58" s="48"/>
      <c r="AL58" s="62"/>
      <c r="AM58" s="72"/>
      <c r="AN58" s="63"/>
      <c r="AO58" s="48"/>
      <c r="AP58" s="48"/>
      <c r="AQ58" s="48"/>
      <c r="AR58" s="48"/>
      <c r="AS58" s="62"/>
      <c r="AU58" s="63"/>
      <c r="AV58" s="48"/>
      <c r="AW58" s="48"/>
      <c r="AX58" s="48"/>
      <c r="AY58" s="48"/>
      <c r="AZ58" s="62"/>
    </row>
    <row r="59" spans="1:52">
      <c r="A59" s="229"/>
      <c r="H59" s="230"/>
      <c r="I59" s="192"/>
      <c r="J59" t="s">
        <v>29</v>
      </c>
      <c r="S59" s="63" t="s">
        <v>59</v>
      </c>
      <c r="T59">
        <f>1/(1+EXP(-V56))</f>
        <v>0.38395993479997192</v>
      </c>
      <c r="U59">
        <f>1/(1+EXP(-W56))</f>
        <v>0.28679003895039584</v>
      </c>
      <c r="V59">
        <f>1/(1+EXP(-X56))</f>
        <v>0.31053857414135777</v>
      </c>
      <c r="W59" s="48"/>
      <c r="X59" s="62"/>
      <c r="Y59" s="72"/>
      <c r="Z59" s="75" t="s">
        <v>59</v>
      </c>
      <c r="AA59" s="48">
        <f>1/(1+EXP(-AC56))</f>
        <v>0.39425886014780959</v>
      </c>
      <c r="AB59" s="48">
        <f>1/(1+EXP(-AD56))</f>
        <v>0.3273684462441836</v>
      </c>
      <c r="AC59" s="48">
        <f>1/(1+EXP(-AE56))</f>
        <v>0.33684421590618097</v>
      </c>
      <c r="AD59" s="48"/>
      <c r="AE59" s="73"/>
      <c r="AG59" s="63" t="s">
        <v>59</v>
      </c>
      <c r="AH59" s="48">
        <f>1/(1+EXP(-AJ56))</f>
        <v>0.39270447532557134</v>
      </c>
      <c r="AI59" s="48">
        <f>1/(1+EXP(-AK56))</f>
        <v>0.33949305071408986</v>
      </c>
      <c r="AJ59" s="48">
        <f>1/(1+EXP(-AL56))</f>
        <v>0.34787273576633759</v>
      </c>
      <c r="AK59" s="48"/>
      <c r="AL59" s="62"/>
      <c r="AM59" s="72"/>
      <c r="AN59" s="63" t="s">
        <v>59</v>
      </c>
      <c r="AO59" s="48">
        <f>1/(1+EXP(-AQ56))</f>
        <v>0.40062820654735121</v>
      </c>
      <c r="AP59" s="48">
        <f>1/(1+EXP(-AR56))</f>
        <v>0.34143744173220625</v>
      </c>
      <c r="AQ59" s="48">
        <f>1/(1+EXP(-AS56))</f>
        <v>0.33768182545542597</v>
      </c>
      <c r="AR59" s="48"/>
      <c r="AS59" s="62"/>
      <c r="AU59" s="63" t="s">
        <v>59</v>
      </c>
      <c r="AV59" s="48">
        <f>1/(1+EXP(-AX56))</f>
        <v>0.35446935899249993</v>
      </c>
      <c r="AW59" s="48">
        <f>1/(1+EXP(-AY56))</f>
        <v>0.33657046575121452</v>
      </c>
      <c r="AX59" s="48">
        <f>1/(1+EXP(-AZ56))</f>
        <v>0.32700607591368552</v>
      </c>
      <c r="AY59" s="48"/>
      <c r="AZ59" s="62"/>
    </row>
    <row r="60" spans="1:52">
      <c r="A60" s="229"/>
      <c r="H60" s="230"/>
      <c r="I60" s="192"/>
      <c r="J60">
        <f>T35</f>
        <v>0.57857230249635405</v>
      </c>
      <c r="K60">
        <f>U35</f>
        <v>0.81241624605302987</v>
      </c>
      <c r="L60">
        <f>V35</f>
        <v>-1.4841617741734025E-2</v>
      </c>
      <c r="S60" s="206" t="s">
        <v>67</v>
      </c>
      <c r="T60" s="207"/>
      <c r="U60" s="207"/>
      <c r="V60" s="207"/>
      <c r="W60" s="207"/>
      <c r="X60" s="62"/>
      <c r="Z60" s="208" t="s">
        <v>67</v>
      </c>
      <c r="AA60" s="207"/>
      <c r="AB60" s="207"/>
      <c r="AC60" s="207"/>
      <c r="AD60" s="207"/>
      <c r="AE60" s="73"/>
      <c r="AG60" s="206" t="s">
        <v>67</v>
      </c>
      <c r="AH60" s="207"/>
      <c r="AI60" s="207"/>
      <c r="AJ60" s="207"/>
      <c r="AK60" s="207"/>
      <c r="AL60" s="62"/>
      <c r="AN60" s="206" t="s">
        <v>67</v>
      </c>
      <c r="AO60" s="207"/>
      <c r="AP60" s="207"/>
      <c r="AQ60" s="207"/>
      <c r="AR60" s="207"/>
      <c r="AS60" s="62"/>
      <c r="AU60" s="206" t="s">
        <v>67</v>
      </c>
      <c r="AV60" s="207"/>
      <c r="AW60" s="207"/>
      <c r="AX60" s="207"/>
      <c r="AY60" s="207"/>
      <c r="AZ60" s="62"/>
    </row>
    <row r="61" spans="1:52">
      <c r="A61" s="229"/>
      <c r="H61" s="230"/>
      <c r="I61" s="192"/>
      <c r="J61">
        <f>AA35</f>
        <v>0.38720191786040864</v>
      </c>
      <c r="K61">
        <f>AB35</f>
        <v>0.67810361992502566</v>
      </c>
      <c r="L61">
        <f>AC35</f>
        <v>-0.16048845062638514</v>
      </c>
      <c r="S61" s="194" t="s">
        <v>68</v>
      </c>
      <c r="T61" s="195"/>
      <c r="U61" s="195"/>
      <c r="V61" s="195"/>
      <c r="W61" s="48"/>
      <c r="X61" s="62"/>
      <c r="Z61" s="196" t="s">
        <v>68</v>
      </c>
      <c r="AA61" s="195"/>
      <c r="AB61" s="195"/>
      <c r="AC61" s="195"/>
      <c r="AD61" s="48"/>
      <c r="AE61" s="73"/>
      <c r="AG61" s="194" t="s">
        <v>68</v>
      </c>
      <c r="AH61" s="195"/>
      <c r="AI61" s="195"/>
      <c r="AJ61" s="195"/>
      <c r="AK61" s="48"/>
      <c r="AL61" s="62"/>
      <c r="AN61" s="194" t="s">
        <v>68</v>
      </c>
      <c r="AO61" s="195"/>
      <c r="AP61" s="195"/>
      <c r="AQ61" s="195"/>
      <c r="AR61" s="48"/>
      <c r="AS61" s="62"/>
      <c r="AU61" s="194" t="s">
        <v>68</v>
      </c>
      <c r="AV61" s="195"/>
      <c r="AW61" s="195"/>
      <c r="AX61" s="195"/>
      <c r="AY61" s="48"/>
      <c r="AZ61" s="62"/>
    </row>
    <row r="62" spans="1:52">
      <c r="A62" s="229"/>
      <c r="H62" s="230"/>
      <c r="I62" s="192"/>
      <c r="J62">
        <f>AH35</f>
        <v>0.25202977656829534</v>
      </c>
      <c r="K62">
        <f>AI35</f>
        <v>0.55068561269716665</v>
      </c>
      <c r="L62">
        <f>AJ35</f>
        <v>-0.22160916268503975</v>
      </c>
      <c r="S62" s="63"/>
      <c r="T62" s="48"/>
      <c r="U62" s="48"/>
      <c r="V62" s="48"/>
      <c r="W62" s="48"/>
      <c r="X62" s="62"/>
      <c r="Z62" s="75"/>
      <c r="AA62" s="48"/>
      <c r="AB62" s="48"/>
      <c r="AC62" s="48"/>
      <c r="AD62" s="48"/>
      <c r="AE62" s="73"/>
      <c r="AG62" s="63"/>
      <c r="AH62" s="48"/>
      <c r="AI62" s="48"/>
      <c r="AJ62" s="48"/>
      <c r="AK62" s="48"/>
      <c r="AL62" s="62"/>
      <c r="AN62" s="63"/>
      <c r="AO62" s="48"/>
      <c r="AP62" s="48"/>
      <c r="AQ62" s="48"/>
      <c r="AR62" s="48"/>
      <c r="AS62" s="62"/>
      <c r="AU62" s="63"/>
      <c r="AV62" s="48"/>
      <c r="AW62" s="48"/>
      <c r="AX62" s="48"/>
      <c r="AY62" s="48"/>
      <c r="AZ62" s="62"/>
    </row>
    <row r="63" spans="1:52">
      <c r="A63" s="229"/>
      <c r="H63" s="230"/>
      <c r="I63" s="192"/>
      <c r="J63">
        <f>AO35</f>
        <v>0.27090688346209452</v>
      </c>
      <c r="K63">
        <f>AP35</f>
        <v>0.54318007203933327</v>
      </c>
      <c r="L63">
        <f>AQ35</f>
        <v>-0.29156477481127835</v>
      </c>
      <c r="S63" s="63"/>
      <c r="T63" s="48"/>
      <c r="U63" s="48"/>
      <c r="V63" s="48"/>
      <c r="W63" s="48"/>
      <c r="X63" s="62"/>
      <c r="Z63" s="75"/>
      <c r="AA63" s="48"/>
      <c r="AB63" s="48"/>
      <c r="AC63" s="48"/>
      <c r="AD63" s="48"/>
      <c r="AE63" s="73"/>
      <c r="AG63" s="63"/>
      <c r="AH63" s="48"/>
      <c r="AI63" s="48"/>
      <c r="AJ63" s="48"/>
      <c r="AK63" s="48"/>
      <c r="AL63" s="62"/>
      <c r="AN63" s="63"/>
      <c r="AO63" s="48"/>
      <c r="AP63" s="48"/>
      <c r="AQ63" s="48"/>
      <c r="AR63" s="48"/>
      <c r="AS63" s="62"/>
      <c r="AU63" s="63"/>
      <c r="AV63" s="48"/>
      <c r="AW63" s="48"/>
      <c r="AX63" s="48"/>
      <c r="AY63" s="48"/>
      <c r="AZ63" s="62"/>
    </row>
    <row r="64" spans="1:52">
      <c r="A64" s="229"/>
      <c r="H64" s="230"/>
      <c r="I64" s="192"/>
      <c r="J64" s="43">
        <f>AV35</f>
        <v>0.22912186386700176</v>
      </c>
      <c r="K64" s="43">
        <f>AW35</f>
        <v>0.58035804781833211</v>
      </c>
      <c r="L64" s="43">
        <f>AX35</f>
        <v>-0.3015727143672578</v>
      </c>
      <c r="S64" s="200" t="s">
        <v>69</v>
      </c>
      <c r="T64" s="201"/>
      <c r="U64" s="202"/>
      <c r="V64" s="200" t="s">
        <v>70</v>
      </c>
      <c r="W64" s="201"/>
      <c r="X64" s="202"/>
      <c r="Z64" s="203" t="s">
        <v>69</v>
      </c>
      <c r="AA64" s="201"/>
      <c r="AB64" s="202"/>
      <c r="AC64" s="200" t="s">
        <v>70</v>
      </c>
      <c r="AD64" s="201"/>
      <c r="AE64" s="204"/>
      <c r="AG64" s="200" t="s">
        <v>69</v>
      </c>
      <c r="AH64" s="201"/>
      <c r="AI64" s="202"/>
      <c r="AJ64" s="200" t="s">
        <v>70</v>
      </c>
      <c r="AK64" s="201"/>
      <c r="AL64" s="202"/>
      <c r="AN64" s="200" t="s">
        <v>69</v>
      </c>
      <c r="AO64" s="201"/>
      <c r="AP64" s="202"/>
      <c r="AQ64" s="200" t="s">
        <v>70</v>
      </c>
      <c r="AR64" s="201"/>
      <c r="AS64" s="202"/>
      <c r="AU64" s="200" t="s">
        <v>69</v>
      </c>
      <c r="AV64" s="201"/>
      <c r="AW64" s="202"/>
      <c r="AX64" s="200" t="s">
        <v>70</v>
      </c>
      <c r="AY64" s="201"/>
      <c r="AZ64" s="202"/>
    </row>
    <row r="65" spans="1:52">
      <c r="A65" s="229"/>
      <c r="H65" s="230"/>
      <c r="I65" s="192"/>
      <c r="S65" s="18">
        <f>PRODUCT(T$51,O$20)</f>
        <v>0</v>
      </c>
      <c r="T65" s="18">
        <f>PRODUCT(U$51,P$20)</f>
        <v>0</v>
      </c>
      <c r="U65" s="18">
        <f>PRODUCT(V$51,Q$20)</f>
        <v>0</v>
      </c>
      <c r="V65" s="21">
        <f>PRODUCT(T43,T35)</f>
        <v>0.35832318480522557</v>
      </c>
      <c r="W65" s="21">
        <f>PRODUCT(U43,U35)</f>
        <v>0.22704354001162416</v>
      </c>
      <c r="X65" s="21">
        <f>PRODUCT(V43,V35)</f>
        <v>-5.1603476051647057E-3</v>
      </c>
      <c r="Z65" s="113">
        <f>PRODUCT(AA51,T66)</f>
        <v>0.2454390079659218</v>
      </c>
      <c r="AA65" s="113">
        <f>PRODUCT(AB51,U66)</f>
        <v>9.1300368695110504E-2</v>
      </c>
      <c r="AB65" s="113">
        <f>PRODUCT(AC51,V66)</f>
        <v>-1.8224664091710419E-3</v>
      </c>
      <c r="AC65" s="21">
        <f>PRODUCT(AA43,AA35)</f>
        <v>0.24406356748551386</v>
      </c>
      <c r="AD65" s="21">
        <f>PRODUCT(AB43,AB35)</f>
        <v>0.20463483005833794</v>
      </c>
      <c r="AE65" s="21">
        <f>PRODUCT(AC43,AC35)</f>
        <v>-5.9381091363400584E-2</v>
      </c>
      <c r="AG65" s="18">
        <f>PRODUCT(AH51,AA66)</f>
        <v>0.34459154618325311</v>
      </c>
      <c r="AH65" s="18">
        <f>PRODUCT(AI51,AB66)</f>
        <v>0.11741736834813425</v>
      </c>
      <c r="AI65" s="18">
        <f>PRODUCT(AJ51,AC66)</f>
        <v>-2.1098272713601519E-2</v>
      </c>
      <c r="AJ65" s="21">
        <f>PRODUCT(AH43,AH35)</f>
        <v>0.15686674778979071</v>
      </c>
      <c r="AK65" s="21">
        <f>PRODUCT(AI43,AI35)</f>
        <v>0.17590637881312654</v>
      </c>
      <c r="AL65" s="21">
        <f>PRODUCT(AJ43,AJ35)</f>
        <v>-8.6582600259173997E-2</v>
      </c>
      <c r="AN65" s="18">
        <f>PRODUCT(AO51,AH66)</f>
        <v>0.35250064551709809</v>
      </c>
      <c r="AO65" s="18">
        <f>PRODUCT(AP51,AI66)</f>
        <v>0.1169183029720324</v>
      </c>
      <c r="AP65" s="18">
        <f>PRODUCT(AQ51,AJ66)</f>
        <v>-3.6945520492662268E-2</v>
      </c>
      <c r="AQ65" s="21">
        <f>PRODUCT(AO43,AO35)</f>
        <v>0.16770564177815961</v>
      </c>
      <c r="AR65" s="21">
        <f>PRODUCT(AP43,AP35)</f>
        <v>0.17618394839638707</v>
      </c>
      <c r="AS65" s="21">
        <f>PRODUCT(AQ43,AQ35)</f>
        <v>-0.11690105897426016</v>
      </c>
      <c r="AU65" s="18">
        <f>PRODUCT(AV51,AO66)</f>
        <v>0.34208547829005131</v>
      </c>
      <c r="AV65" s="18">
        <f>PRODUCT(AW51,AP66)</f>
        <v>0.119774119680414</v>
      </c>
      <c r="AW65" s="18">
        <f>PRODUCT(AX51,AQ66)</f>
        <v>-5.4152118252042677E-2</v>
      </c>
      <c r="AX65" s="21">
        <f>PRODUCT(AV43,AV35)</f>
        <v>0.14038139994635615</v>
      </c>
      <c r="AY65" s="21">
        <f>PRODUCT(AW43,AW35)</f>
        <v>0.18359350774346106</v>
      </c>
      <c r="AZ65" s="21">
        <f>PRODUCT(AX43,AX35)</f>
        <v>-0.12238167361414547</v>
      </c>
    </row>
    <row r="66" spans="1:52">
      <c r="A66" s="229"/>
      <c r="H66" s="230"/>
      <c r="I66" s="192"/>
      <c r="J66" t="s">
        <v>30</v>
      </c>
      <c r="S66" s="63" t="s">
        <v>71</v>
      </c>
      <c r="T66" s="48">
        <f>SUM(S65,V65)</f>
        <v>0.35832318480522557</v>
      </c>
      <c r="U66" s="48">
        <f>SUM(T65,W65)</f>
        <v>0.22704354001162416</v>
      </c>
      <c r="V66" s="48">
        <f>SUM(U65,X65)</f>
        <v>-5.1603476051647057E-3</v>
      </c>
      <c r="W66" s="48"/>
      <c r="X66" s="96"/>
      <c r="Z66" s="75" t="s">
        <v>71</v>
      </c>
      <c r="AA66" s="48">
        <f>SUM(Z65,AC65)</f>
        <v>0.48950257545143566</v>
      </c>
      <c r="AB66" s="48">
        <f>SUM(AA65,AD65)</f>
        <v>0.29593519875344843</v>
      </c>
      <c r="AC66" s="48">
        <f>SUM(AB65,AE65)</f>
        <v>-6.1203557772571623E-2</v>
      </c>
      <c r="AD66" s="48"/>
      <c r="AE66" s="114"/>
      <c r="AG66" s="63" t="s">
        <v>71</v>
      </c>
      <c r="AH66" s="48">
        <f>SUM(AG65,AJ65)</f>
        <v>0.50145829397304387</v>
      </c>
      <c r="AI66" s="48">
        <f>SUM(AH65,AK65)</f>
        <v>0.29332374716126081</v>
      </c>
      <c r="AJ66" s="48">
        <f>SUM(AI65,AL65)</f>
        <v>-0.10768087297277551</v>
      </c>
      <c r="AK66" s="48"/>
      <c r="AL66" s="96"/>
      <c r="AN66" s="63" t="s">
        <v>71</v>
      </c>
      <c r="AO66" s="48">
        <f>SUM(AN65,AQ65)</f>
        <v>0.52020628729525775</v>
      </c>
      <c r="AP66" s="48">
        <f>SUM(AO65,AR65)</f>
        <v>0.2931022513684195</v>
      </c>
      <c r="AQ66" s="48">
        <f>SUM(AP65,AS65)</f>
        <v>-0.15384657946692243</v>
      </c>
      <c r="AR66" s="48"/>
      <c r="AS66" s="96"/>
      <c r="AU66" s="63" t="s">
        <v>71</v>
      </c>
      <c r="AV66" s="48">
        <f>SUM(AU65,AX65)</f>
        <v>0.48246687823640744</v>
      </c>
      <c r="AW66" s="48">
        <f>SUM(AV65,AY65)</f>
        <v>0.30336762742387507</v>
      </c>
      <c r="AX66" s="48">
        <f>SUM(AW65,AZ65)</f>
        <v>-0.17653379186618814</v>
      </c>
      <c r="AY66" s="48"/>
      <c r="AZ66" s="96"/>
    </row>
    <row r="67" spans="1:52">
      <c r="A67" s="229"/>
      <c r="H67" s="230"/>
      <c r="I67" s="192"/>
      <c r="J67">
        <f>T43</f>
        <v>0.61932308764034483</v>
      </c>
      <c r="K67">
        <f>U43</f>
        <v>0.27946701104842758</v>
      </c>
      <c r="L67">
        <f>V43</f>
        <v>0.34769441545809515</v>
      </c>
      <c r="R67" t="s">
        <v>0</v>
      </c>
      <c r="S67" s="63"/>
      <c r="T67" s="48"/>
      <c r="U67" s="48"/>
      <c r="V67" s="48"/>
      <c r="W67" s="48"/>
      <c r="X67" s="62"/>
      <c r="Z67" s="75"/>
      <c r="AA67" s="48"/>
      <c r="AB67" s="48"/>
      <c r="AC67" s="48"/>
      <c r="AD67" s="48"/>
      <c r="AE67" s="73"/>
      <c r="AG67" s="63"/>
      <c r="AH67" s="48"/>
      <c r="AI67" s="48"/>
      <c r="AJ67" s="48"/>
      <c r="AK67" s="48"/>
      <c r="AL67" s="62"/>
      <c r="AN67" s="63"/>
      <c r="AO67" s="48"/>
      <c r="AP67" s="48"/>
      <c r="AQ67" s="48"/>
      <c r="AR67" s="48"/>
      <c r="AS67" s="62"/>
      <c r="AU67" s="63"/>
      <c r="AV67" s="48"/>
      <c r="AW67" s="48"/>
      <c r="AX67" s="48"/>
      <c r="AY67" s="48"/>
      <c r="AZ67" s="62"/>
    </row>
    <row r="68" spans="1:52">
      <c r="A68" s="229"/>
      <c r="H68" s="230"/>
      <c r="I68" s="192"/>
      <c r="J68">
        <f>AA43</f>
        <v>0.63032633937908844</v>
      </c>
      <c r="K68">
        <f>AB43</f>
        <v>0.30177516244635788</v>
      </c>
      <c r="L68">
        <f>AC43</f>
        <v>0.37000227201170338</v>
      </c>
      <c r="S68" s="206" t="s">
        <v>72</v>
      </c>
      <c r="T68" s="207"/>
      <c r="U68" s="207"/>
      <c r="V68" s="207"/>
      <c r="W68" s="207"/>
      <c r="X68" s="62"/>
      <c r="Z68" s="208" t="s">
        <v>72</v>
      </c>
      <c r="AA68" s="207"/>
      <c r="AB68" s="207"/>
      <c r="AC68" s="207"/>
      <c r="AD68" s="207"/>
      <c r="AE68" s="73"/>
      <c r="AG68" s="206" t="s">
        <v>72</v>
      </c>
      <c r="AH68" s="207"/>
      <c r="AI68" s="207"/>
      <c r="AJ68" s="207"/>
      <c r="AK68" s="207"/>
      <c r="AL68" s="62"/>
      <c r="AN68" s="206" t="s">
        <v>72</v>
      </c>
      <c r="AO68" s="207"/>
      <c r="AP68" s="207"/>
      <c r="AQ68" s="207"/>
      <c r="AR68" s="207"/>
      <c r="AS68" s="62"/>
      <c r="AU68" s="206" t="s">
        <v>72</v>
      </c>
      <c r="AV68" s="207"/>
      <c r="AW68" s="207"/>
      <c r="AX68" s="207"/>
      <c r="AY68" s="207"/>
      <c r="AZ68" s="62"/>
    </row>
    <row r="69" spans="1:52">
      <c r="A69" s="229"/>
      <c r="H69" s="230" t="s">
        <v>57</v>
      </c>
      <c r="I69" s="192"/>
      <c r="J69">
        <f>AH43</f>
        <v>0.62241354940567017</v>
      </c>
      <c r="K69">
        <f>AI43</f>
        <v>0.31943158629397694</v>
      </c>
      <c r="L69">
        <f>AJ43</f>
        <v>0.39069955055165667</v>
      </c>
      <c r="S69" s="194" t="s">
        <v>73</v>
      </c>
      <c r="T69" s="195"/>
      <c r="U69" s="195"/>
      <c r="V69" s="48"/>
      <c r="W69" s="48"/>
      <c r="X69" s="62"/>
      <c r="Z69" s="196" t="s">
        <v>73</v>
      </c>
      <c r="AA69" s="195"/>
      <c r="AB69" s="195"/>
      <c r="AC69" s="48"/>
      <c r="AD69" s="48"/>
      <c r="AE69" s="73"/>
      <c r="AG69" s="194" t="s">
        <v>73</v>
      </c>
      <c r="AH69" s="195"/>
      <c r="AI69" s="195"/>
      <c r="AJ69" s="48"/>
      <c r="AK69" s="48"/>
      <c r="AL69" s="62"/>
      <c r="AN69" s="194" t="s">
        <v>73</v>
      </c>
      <c r="AO69" s="195"/>
      <c r="AP69" s="195"/>
      <c r="AQ69" s="48"/>
      <c r="AR69" s="48"/>
      <c r="AS69" s="62"/>
      <c r="AU69" s="194" t="s">
        <v>73</v>
      </c>
      <c r="AV69" s="195"/>
      <c r="AW69" s="195"/>
      <c r="AX69" s="48"/>
      <c r="AY69" s="48"/>
      <c r="AZ69" s="62"/>
    </row>
    <row r="70" spans="1:52">
      <c r="A70" s="229"/>
      <c r="H70" s="230"/>
      <c r="I70" s="192"/>
      <c r="J70">
        <f>AO43</f>
        <v>0.6190527152169063</v>
      </c>
      <c r="K70">
        <f>AP43</f>
        <v>0.32435642886329796</v>
      </c>
      <c r="L70">
        <f>AQ43</f>
        <v>0.40094369784527956</v>
      </c>
      <c r="S70" s="63"/>
      <c r="T70" s="48"/>
      <c r="U70" s="48"/>
      <c r="V70" s="48"/>
      <c r="W70" s="48"/>
      <c r="X70" s="62"/>
      <c r="Z70" s="75"/>
      <c r="AA70" s="48"/>
      <c r="AB70" s="48"/>
      <c r="AC70" s="48"/>
      <c r="AD70" s="48"/>
      <c r="AE70" s="73"/>
      <c r="AG70" s="63"/>
      <c r="AH70" s="48"/>
      <c r="AI70" s="48"/>
      <c r="AJ70" s="48"/>
      <c r="AK70" s="48"/>
      <c r="AL70" s="62"/>
      <c r="AN70" s="63"/>
      <c r="AO70" s="48"/>
      <c r="AP70" s="48"/>
      <c r="AQ70" s="48"/>
      <c r="AR70" s="48"/>
      <c r="AS70" s="62"/>
      <c r="AU70" s="63"/>
      <c r="AV70" s="48"/>
      <c r="AW70" s="48"/>
      <c r="AX70" s="48"/>
      <c r="AY70" s="48"/>
      <c r="AZ70" s="62"/>
    </row>
    <row r="71" spans="1:52">
      <c r="A71" s="229"/>
      <c r="H71" s="230"/>
      <c r="I71" s="192"/>
      <c r="J71" s="43">
        <f>AV43</f>
        <v>0.61269316501302229</v>
      </c>
      <c r="K71" s="43">
        <f>AW43</f>
        <v>0.31634524313675205</v>
      </c>
      <c r="L71" s="43">
        <f>AX43</f>
        <v>0.40581149349310175</v>
      </c>
      <c r="S71" s="63"/>
      <c r="T71" s="48"/>
      <c r="U71" s="48"/>
      <c r="V71" s="48"/>
      <c r="W71" s="48"/>
      <c r="X71" s="62"/>
      <c r="Z71" s="75"/>
      <c r="AA71" s="48"/>
      <c r="AB71" s="48"/>
      <c r="AC71" s="48"/>
      <c r="AD71" s="48"/>
      <c r="AE71" s="73"/>
      <c r="AG71" s="63"/>
      <c r="AH71" s="48"/>
      <c r="AI71" s="48"/>
      <c r="AJ71" s="48"/>
      <c r="AK71" s="48"/>
      <c r="AL71" s="62"/>
      <c r="AN71" s="63"/>
      <c r="AO71" s="48"/>
      <c r="AP71" s="48"/>
      <c r="AQ71" s="48"/>
      <c r="AR71" s="48"/>
      <c r="AS71" s="62"/>
      <c r="AU71" s="63"/>
      <c r="AV71" s="48"/>
      <c r="AW71" s="48"/>
      <c r="AX71" s="48"/>
      <c r="AY71" s="48"/>
      <c r="AZ71" s="62"/>
    </row>
    <row r="72" spans="1:52">
      <c r="A72" s="229"/>
      <c r="H72" s="230"/>
      <c r="I72" s="192"/>
      <c r="S72" s="63" t="s">
        <v>50</v>
      </c>
      <c r="T72" s="48"/>
      <c r="U72" s="48"/>
      <c r="V72" s="195" t="s">
        <v>60</v>
      </c>
      <c r="W72" s="195"/>
      <c r="X72" s="205"/>
      <c r="Z72" s="75" t="s">
        <v>50</v>
      </c>
      <c r="AA72" s="48"/>
      <c r="AB72" s="48"/>
      <c r="AC72" s="195" t="s">
        <v>60</v>
      </c>
      <c r="AD72" s="195"/>
      <c r="AE72" s="209"/>
      <c r="AG72" s="63" t="s">
        <v>50</v>
      </c>
      <c r="AH72" s="48"/>
      <c r="AI72" s="48"/>
      <c r="AJ72" s="195" t="s">
        <v>60</v>
      </c>
      <c r="AK72" s="195"/>
      <c r="AL72" s="205"/>
      <c r="AN72" s="63" t="s">
        <v>50</v>
      </c>
      <c r="AO72" s="48"/>
      <c r="AP72" s="48"/>
      <c r="AQ72" s="195" t="s">
        <v>60</v>
      </c>
      <c r="AR72" s="195"/>
      <c r="AS72" s="205"/>
      <c r="AU72" s="63" t="s">
        <v>50</v>
      </c>
      <c r="AV72" s="48"/>
      <c r="AW72" s="48"/>
      <c r="AX72" s="195" t="s">
        <v>60</v>
      </c>
      <c r="AY72" s="195"/>
      <c r="AZ72" s="205"/>
    </row>
    <row r="73" spans="1:52">
      <c r="A73" s="229"/>
      <c r="H73" s="230"/>
      <c r="I73" s="192"/>
      <c r="J73" t="s">
        <v>31</v>
      </c>
      <c r="S73" s="63" t="s">
        <v>52</v>
      </c>
      <c r="T73" s="48"/>
      <c r="U73" s="48" t="s">
        <v>0</v>
      </c>
      <c r="V73" s="64">
        <f>T66</f>
        <v>0.35832318480522557</v>
      </c>
      <c r="W73" s="64">
        <f>U66</f>
        <v>0.22704354001162416</v>
      </c>
      <c r="X73" s="97">
        <f>V66</f>
        <v>-5.1603476051647057E-3</v>
      </c>
      <c r="Z73" s="75" t="s">
        <v>52</v>
      </c>
      <c r="AA73" s="48"/>
      <c r="AB73" s="48" t="s">
        <v>0</v>
      </c>
      <c r="AC73" s="64">
        <f>AA66</f>
        <v>0.48950257545143566</v>
      </c>
      <c r="AD73" s="64">
        <f>AB66</f>
        <v>0.29593519875344843</v>
      </c>
      <c r="AE73" s="115">
        <f>AC66</f>
        <v>-6.1203557772571623E-2</v>
      </c>
      <c r="AG73" s="63" t="s">
        <v>52</v>
      </c>
      <c r="AH73" s="48"/>
      <c r="AI73" s="48" t="s">
        <v>0</v>
      </c>
      <c r="AJ73" s="64">
        <f>AH66</f>
        <v>0.50145829397304387</v>
      </c>
      <c r="AK73" s="64">
        <f>AI66</f>
        <v>0.29332374716126081</v>
      </c>
      <c r="AL73" s="97">
        <f>AJ66</f>
        <v>-0.10768087297277551</v>
      </c>
      <c r="AN73" s="63" t="s">
        <v>52</v>
      </c>
      <c r="AO73" s="48"/>
      <c r="AP73" s="48" t="s">
        <v>0</v>
      </c>
      <c r="AQ73" s="64">
        <f>AO66</f>
        <v>0.52020628729525775</v>
      </c>
      <c r="AR73" s="64">
        <f>AP66</f>
        <v>0.2931022513684195</v>
      </c>
      <c r="AS73" s="97">
        <f>AQ66</f>
        <v>-0.15384657946692243</v>
      </c>
      <c r="AU73" s="63" t="s">
        <v>52</v>
      </c>
      <c r="AV73" s="48"/>
      <c r="AW73" s="48" t="s">
        <v>0</v>
      </c>
      <c r="AX73" s="64">
        <f>AV66</f>
        <v>0.48246687823640744</v>
      </c>
      <c r="AY73" s="64">
        <f>AW66</f>
        <v>0.30336762742387507</v>
      </c>
      <c r="AZ73" s="97">
        <f>AX66</f>
        <v>-0.17653379186618814</v>
      </c>
    </row>
    <row r="74" spans="1:52">
      <c r="A74" s="229"/>
      <c r="H74" s="230"/>
      <c r="I74" s="192"/>
      <c r="J74">
        <f>T51</f>
        <v>0.63487981164217022</v>
      </c>
      <c r="K74">
        <f>U51</f>
        <v>0.4237579102045187</v>
      </c>
      <c r="L74">
        <f>V51</f>
        <v>0.37640839409533772</v>
      </c>
      <c r="S74" s="63"/>
      <c r="T74" s="48"/>
      <c r="U74" s="48"/>
      <c r="V74" s="48"/>
      <c r="W74" s="48"/>
      <c r="X74" s="62"/>
      <c r="Z74" s="75"/>
      <c r="AA74" s="48"/>
      <c r="AB74" s="48"/>
      <c r="AC74" s="48"/>
      <c r="AD74" s="48"/>
      <c r="AE74" s="73"/>
      <c r="AG74" s="63"/>
      <c r="AH74" s="48"/>
      <c r="AI74" s="48"/>
      <c r="AJ74" s="48"/>
      <c r="AK74" s="48"/>
      <c r="AL74" s="62"/>
      <c r="AN74" s="63"/>
      <c r="AO74" s="48"/>
      <c r="AP74" s="48"/>
      <c r="AQ74" s="48"/>
      <c r="AR74" s="48"/>
      <c r="AS74" s="62"/>
      <c r="AU74" s="63"/>
      <c r="AV74" s="48"/>
      <c r="AW74" s="48"/>
      <c r="AX74" s="48"/>
      <c r="AY74" s="48"/>
      <c r="AZ74" s="62"/>
    </row>
    <row r="75" spans="1:52">
      <c r="A75" s="229"/>
      <c r="H75" s="230"/>
      <c r="I75" s="192"/>
      <c r="J75">
        <f>AA51</f>
        <v>0.68496546797365498</v>
      </c>
      <c r="K75">
        <f>AB51</f>
        <v>0.40212713689381391</v>
      </c>
      <c r="L75">
        <f>AC51</f>
        <v>0.35316737332714493</v>
      </c>
      <c r="S75" s="63" t="s">
        <v>74</v>
      </c>
      <c r="T75" s="48">
        <v>0.34373619999999999</v>
      </c>
      <c r="U75" s="48">
        <v>0.22322106999999999</v>
      </c>
      <c r="V75" s="48">
        <v>-5.1602999999999996E-3</v>
      </c>
      <c r="W75" s="48"/>
      <c r="X75" s="62"/>
      <c r="Z75" s="75" t="s">
        <v>74</v>
      </c>
      <c r="AA75" s="48">
        <f>TANH(AC73)</f>
        <v>0.45382154388157919</v>
      </c>
      <c r="AB75" s="48">
        <f>TANH(AD73)</f>
        <v>0.28758837312417063</v>
      </c>
      <c r="AC75" s="48">
        <f>TANH(AE73)</f>
        <v>-6.1127251801400849E-2</v>
      </c>
      <c r="AD75" s="48"/>
      <c r="AE75" s="73"/>
      <c r="AG75" s="63" t="s">
        <v>74</v>
      </c>
      <c r="AH75" s="48">
        <f>TANH(AJ73)</f>
        <v>0.46326325607762081</v>
      </c>
      <c r="AI75" s="48">
        <f>TANH(AK73)</f>
        <v>0.28519111209884512</v>
      </c>
      <c r="AJ75" s="48">
        <f>TANH(AL73)</f>
        <v>-0.10726660159516226</v>
      </c>
      <c r="AK75" s="48"/>
      <c r="AL75" s="62"/>
      <c r="AN75" s="63" t="s">
        <v>74</v>
      </c>
      <c r="AO75" s="48">
        <f>TANH(AQ73)</f>
        <v>0.47785920956950001</v>
      </c>
      <c r="AP75" s="48">
        <f>TANH(AR73)</f>
        <v>0.28498761858718813</v>
      </c>
      <c r="AQ75" s="48">
        <f>TANH(AS73)</f>
        <v>-0.15264417551863252</v>
      </c>
      <c r="AR75" s="48"/>
      <c r="AS75" s="62"/>
      <c r="AU75" s="63" t="s">
        <v>74</v>
      </c>
      <c r="AV75" s="48">
        <f>TANH(AX73)</f>
        <v>0.44821707428511648</v>
      </c>
      <c r="AW75" s="48">
        <f>TANH(AY73)</f>
        <v>0.29439142073151564</v>
      </c>
      <c r="AX75" s="48">
        <f>TANH(AZ73)</f>
        <v>-0.17472252359352647</v>
      </c>
      <c r="AY75" s="48"/>
      <c r="AZ75" s="62"/>
    </row>
    <row r="76" spans="1:52">
      <c r="A76" s="229"/>
      <c r="H76" s="230"/>
      <c r="I76" s="192"/>
      <c r="J76">
        <f>AH51</f>
        <v>0.70396268265894058</v>
      </c>
      <c r="K76">
        <f>AI51</f>
        <v>0.39676715998206696</v>
      </c>
      <c r="L76">
        <f>AJ51</f>
        <v>0.34472297822948966</v>
      </c>
      <c r="R76" t="s">
        <v>0</v>
      </c>
      <c r="S76" s="63"/>
      <c r="T76" s="48"/>
      <c r="U76" s="48"/>
      <c r="V76" s="48"/>
      <c r="W76" s="48"/>
      <c r="X76" s="62"/>
      <c r="Z76" s="75"/>
      <c r="AA76" s="48"/>
      <c r="AB76" s="48"/>
      <c r="AC76" s="48"/>
      <c r="AD76" s="48"/>
      <c r="AE76" s="73"/>
      <c r="AG76" s="63"/>
      <c r="AH76" s="48"/>
      <c r="AI76" s="48"/>
      <c r="AJ76" s="48"/>
      <c r="AK76" s="48"/>
      <c r="AL76" s="62"/>
      <c r="AN76" s="63"/>
      <c r="AO76" s="48"/>
      <c r="AP76" s="48"/>
      <c r="AQ76" s="48"/>
      <c r="AR76" s="48"/>
      <c r="AS76" s="62"/>
      <c r="AU76" s="63"/>
      <c r="AV76" s="48"/>
      <c r="AW76" s="48"/>
      <c r="AX76" s="48"/>
      <c r="AY76" s="48"/>
      <c r="AZ76" s="62"/>
    </row>
    <row r="77" spans="1:52">
      <c r="A77" s="229"/>
      <c r="H77" s="230"/>
      <c r="I77" s="192"/>
      <c r="J77">
        <f>AO51</f>
        <v>0.70295107240971655</v>
      </c>
      <c r="K77">
        <f>AP51</f>
        <v>0.39859815000847559</v>
      </c>
      <c r="L77">
        <f>AQ51</f>
        <v>0.34310197784153407</v>
      </c>
      <c r="S77" s="98" t="s">
        <v>75</v>
      </c>
      <c r="T77" s="99">
        <f>PRODUCT(T75,T59)</f>
        <v>0.1319809289403901</v>
      </c>
      <c r="U77" s="99">
        <f>PRODUCT(U75,U59)</f>
        <v>6.4017579359849031E-2</v>
      </c>
      <c r="V77" s="99">
        <f>PRODUCT(V75,V59)</f>
        <v>-1.6024722041416484E-3</v>
      </c>
      <c r="W77" s="99"/>
      <c r="X77" s="100"/>
      <c r="Z77" s="116" t="s">
        <v>75</v>
      </c>
      <c r="AA77" s="117">
        <f>PRODUCT(AA75,AA59)</f>
        <v>0.17892316460127056</v>
      </c>
      <c r="AB77" s="117">
        <f>PRODUCT(AB75,AB59)</f>
        <v>9.4147358867552267E-2</v>
      </c>
      <c r="AC77" s="117">
        <f>PRODUCT(AC75,AC59)</f>
        <v>-2.0590361203542556E-2</v>
      </c>
      <c r="AD77" s="117"/>
      <c r="AE77" s="118"/>
      <c r="AG77" s="98" t="s">
        <v>75</v>
      </c>
      <c r="AH77" s="99">
        <f>PRODUCT(AH75,AH59)</f>
        <v>0.18192555391557788</v>
      </c>
      <c r="AI77" s="99">
        <f>PRODUCT(AI75,AI59)</f>
        <v>9.6820400682980909E-2</v>
      </c>
      <c r="AJ77" s="99">
        <f>PRODUCT(AJ75,AJ59)</f>
        <v>-3.7315126153266889E-2</v>
      </c>
      <c r="AK77" s="99"/>
      <c r="AL77" s="100"/>
      <c r="AN77" s="98" t="s">
        <v>75</v>
      </c>
      <c r="AO77" s="99">
        <f>PRODUCT(AO75,AO59)</f>
        <v>0.19144387811196364</v>
      </c>
      <c r="AP77" s="99">
        <f>PRODUCT(AP75,AP59)</f>
        <v>9.7305443415763263E-2</v>
      </c>
      <c r="AQ77" s="99">
        <f>PRODUCT(AQ75,AQ59)</f>
        <v>-5.1545163834270269E-2</v>
      </c>
      <c r="AR77" s="99"/>
      <c r="AS77" s="100"/>
      <c r="AU77" s="98" t="s">
        <v>75</v>
      </c>
      <c r="AV77" s="99">
        <f>PRODUCT(AV75,AV59)</f>
        <v>0.15887921901133897</v>
      </c>
      <c r="AW77" s="99">
        <f>PRODUCT(AW75,AW59)</f>
        <v>9.9083457588767965E-2</v>
      </c>
      <c r="AX77" s="99">
        <f>PRODUCT(AX75,AX59)</f>
        <v>-5.7135326814055427E-2</v>
      </c>
      <c r="AY77" s="99"/>
      <c r="AZ77" s="100"/>
    </row>
    <row r="78" spans="1:52">
      <c r="A78" s="229"/>
      <c r="H78" s="230"/>
      <c r="I78" s="192"/>
      <c r="J78" s="43">
        <f>AV51</f>
        <v>0.65759581659168043</v>
      </c>
      <c r="K78" s="43">
        <f>AW51</f>
        <v>0.40864278292377232</v>
      </c>
      <c r="L78" s="43">
        <f>AX51</f>
        <v>0.35198779485172488</v>
      </c>
    </row>
    <row r="79" spans="1:52">
      <c r="A79" s="229"/>
      <c r="H79" s="230"/>
      <c r="I79" s="193"/>
      <c r="Q79" s="181" t="s">
        <v>76</v>
      </c>
      <c r="R79" s="181"/>
      <c r="S79" s="181"/>
      <c r="T79" s="101" t="s">
        <v>5</v>
      </c>
    </row>
    <row r="80" spans="1:52" ht="15" customHeight="1">
      <c r="A80" s="229"/>
      <c r="H80" s="230"/>
      <c r="I80" s="222" t="s">
        <v>77</v>
      </c>
      <c r="J80" t="s">
        <v>78</v>
      </c>
      <c r="K80" s="13">
        <v>0</v>
      </c>
      <c r="L80" t="s">
        <v>79</v>
      </c>
      <c r="R80" s="102"/>
      <c r="S80" s="83">
        <v>9.2070269999999996E-2</v>
      </c>
      <c r="T80" s="83">
        <v>0.46416453000000002</v>
      </c>
      <c r="U80" s="83">
        <v>-0.36402844000000001</v>
      </c>
      <c r="V80" s="83">
        <v>0.32902436000000002</v>
      </c>
      <c r="W80" s="83">
        <v>-0.70578598999999997</v>
      </c>
      <c r="X80" s="83">
        <v>-0.37942954000000001</v>
      </c>
      <c r="Y80" s="83">
        <v>0.85010693000000004</v>
      </c>
      <c r="Z80" s="83">
        <v>-0.39285850999999999</v>
      </c>
      <c r="AA80" s="83">
        <v>-0.82451772999999995</v>
      </c>
      <c r="AB80" s="83">
        <v>-0.29835630000000002</v>
      </c>
      <c r="AC80" s="83">
        <v>-0.66281316999999995</v>
      </c>
      <c r="AD80" s="83">
        <v>-0.76069925999999999</v>
      </c>
    </row>
    <row r="81" spans="1:30">
      <c r="A81" s="229"/>
      <c r="H81" s="230"/>
      <c r="I81" s="223"/>
      <c r="J81" t="s">
        <v>80</v>
      </c>
      <c r="K81" s="13">
        <v>0</v>
      </c>
      <c r="L81" s="81">
        <v>1</v>
      </c>
      <c r="R81" s="102"/>
      <c r="S81" s="83">
        <v>-0.18060661</v>
      </c>
      <c r="T81" s="83">
        <v>-0.72592599000000002</v>
      </c>
      <c r="U81" s="83">
        <v>0.10979514999999999</v>
      </c>
      <c r="V81" s="83">
        <v>-0.31113299</v>
      </c>
      <c r="W81" s="83">
        <v>0.13712289</v>
      </c>
      <c r="X81" s="83">
        <v>-3.6462420000000002E-2</v>
      </c>
      <c r="Y81" s="83">
        <v>0.57612326000000003</v>
      </c>
      <c r="Z81" s="83">
        <v>0.44274956999999998</v>
      </c>
      <c r="AA81" s="83">
        <v>0.56976585999999996</v>
      </c>
      <c r="AB81" s="83">
        <v>0.62251087999999999</v>
      </c>
      <c r="AC81" s="83">
        <v>0.91078820999999999</v>
      </c>
      <c r="AD81" s="83">
        <v>-0.36605156</v>
      </c>
    </row>
    <row r="82" spans="1:30">
      <c r="A82" s="229"/>
      <c r="H82" s="230"/>
      <c r="I82" s="223"/>
      <c r="J82" t="s">
        <v>81</v>
      </c>
      <c r="K82" s="13">
        <v>0</v>
      </c>
      <c r="L82" s="23">
        <f>L81*0.99</f>
        <v>0.99</v>
      </c>
      <c r="R82" s="102"/>
      <c r="S82" s="83">
        <v>0.98946575000000003</v>
      </c>
      <c r="T82" s="83">
        <v>0.97322607999999999</v>
      </c>
      <c r="U82" s="83">
        <v>0.99232940000000003</v>
      </c>
      <c r="V82" s="83">
        <v>0.76189837000000005</v>
      </c>
      <c r="W82" s="83">
        <v>-0.96032757000000002</v>
      </c>
      <c r="X82" s="83">
        <v>-0.82212567999999997</v>
      </c>
      <c r="Y82" s="83">
        <v>-0.19705865</v>
      </c>
      <c r="Z82" s="83">
        <v>-9.7187120000000002E-2</v>
      </c>
      <c r="AA82" s="83">
        <v>0.51111094999999995</v>
      </c>
      <c r="AB82" s="83">
        <v>-0.47986506000000001</v>
      </c>
      <c r="AC82" s="83">
        <v>0.13788891</v>
      </c>
      <c r="AD82" s="83">
        <v>0.85875714999999997</v>
      </c>
    </row>
    <row r="83" spans="1:30">
      <c r="A83" s="229"/>
      <c r="H83" s="230"/>
      <c r="I83" s="224" t="s">
        <v>82</v>
      </c>
      <c r="J83" t="s">
        <v>83</v>
      </c>
      <c r="K83" s="13" t="s">
        <v>84</v>
      </c>
      <c r="L83" s="23">
        <f>L82*0.99</f>
        <v>0.98009999999999997</v>
      </c>
      <c r="R83" s="102"/>
      <c r="S83" s="83">
        <v>-0.48309076000000001</v>
      </c>
      <c r="T83" s="83">
        <v>-0.13671361000000001</v>
      </c>
      <c r="U83" s="83">
        <v>0.98477932999999995</v>
      </c>
      <c r="V83" s="83">
        <v>-0.24283255000000001</v>
      </c>
      <c r="W83" s="83">
        <v>-6.0287640000000003E-2</v>
      </c>
      <c r="X83" s="83">
        <v>-1.5787249999999999E-2</v>
      </c>
      <c r="Y83" s="83">
        <v>-0.14078874</v>
      </c>
      <c r="Z83" s="83">
        <v>0.30892256000000001</v>
      </c>
      <c r="AA83" s="83">
        <v>0.46611578999999997</v>
      </c>
      <c r="AB83" s="83">
        <v>-0.58596497000000003</v>
      </c>
      <c r="AC83" s="83">
        <v>-0.75973639000000004</v>
      </c>
      <c r="AD83" s="83">
        <v>0.14243079</v>
      </c>
    </row>
    <row r="84" spans="1:30">
      <c r="A84" s="229"/>
      <c r="H84" s="230"/>
      <c r="I84" s="224"/>
      <c r="J84" s="82" t="s">
        <v>85</v>
      </c>
      <c r="K84" s="83">
        <v>1</v>
      </c>
      <c r="L84" s="23">
        <f>L83*0.99</f>
        <v>0.97029899999999991</v>
      </c>
      <c r="S84" s="83">
        <v>0.94051534000000003</v>
      </c>
      <c r="T84" s="83">
        <v>0.78195893999999999</v>
      </c>
      <c r="U84" s="83">
        <v>-0.24125406999999999</v>
      </c>
      <c r="V84" s="83">
        <v>-0.27988010000000002</v>
      </c>
      <c r="W84" s="83">
        <v>0.51723034999999995</v>
      </c>
      <c r="X84" s="83">
        <v>-0.12805424000000001</v>
      </c>
      <c r="Y84" s="83">
        <v>-0.71352917999999999</v>
      </c>
      <c r="Z84" s="83">
        <v>-0.15118586000000001</v>
      </c>
      <c r="AA84" s="83">
        <v>-5.9235719999999999E-2</v>
      </c>
      <c r="AB84" s="83">
        <v>-8.0542989999999995E-2</v>
      </c>
      <c r="AC84" s="83">
        <v>-0.24872589000000001</v>
      </c>
      <c r="AD84" s="83">
        <v>-0.55055898999999997</v>
      </c>
    </row>
    <row r="85" spans="1:30">
      <c r="A85" s="229"/>
      <c r="H85" s="230"/>
      <c r="I85" s="224"/>
      <c r="K85" t="s">
        <v>86</v>
      </c>
      <c r="S85" s="83">
        <v>0.64351658</v>
      </c>
      <c r="T85" s="83">
        <v>0.75862401999999995</v>
      </c>
      <c r="U85" s="83">
        <v>-0.91229965999999996</v>
      </c>
      <c r="V85" s="83">
        <v>0.28109382999999999</v>
      </c>
      <c r="W85" s="83">
        <v>-0.20469428000000001</v>
      </c>
      <c r="X85" s="83">
        <v>0.19358212</v>
      </c>
      <c r="Y85" s="83">
        <v>1.6759179999999999E-2</v>
      </c>
      <c r="Z85" s="83">
        <v>0.19277667000000001</v>
      </c>
      <c r="AA85" s="83">
        <v>-5.0274609999999997E-2</v>
      </c>
      <c r="AB85" s="83">
        <v>-0.76385080999999999</v>
      </c>
      <c r="AC85" s="83">
        <v>0.13412562</v>
      </c>
      <c r="AD85" s="83">
        <v>-0.80545663000000001</v>
      </c>
    </row>
    <row r="86" spans="1:30">
      <c r="A86" s="229"/>
      <c r="H86" s="230"/>
      <c r="I86" s="224"/>
      <c r="J86" s="84" t="s">
        <v>87</v>
      </c>
      <c r="K86" s="84"/>
      <c r="L86" s="84"/>
      <c r="M86" s="84"/>
      <c r="N86" t="s">
        <v>34</v>
      </c>
      <c r="O86" s="84"/>
      <c r="P86" s="84"/>
      <c r="S86" s="83">
        <v>-0.48806959</v>
      </c>
      <c r="T86" s="83">
        <v>-9.9313380000000007E-2</v>
      </c>
      <c r="U86" s="83">
        <v>0.69716758000000001</v>
      </c>
      <c r="V86" s="83">
        <v>0.87780007000000004</v>
      </c>
      <c r="W86" s="83">
        <v>-0.15315317000000001</v>
      </c>
      <c r="X86" s="83">
        <v>-0.53030670999999996</v>
      </c>
      <c r="Y86" s="83">
        <v>0.18472474999999999</v>
      </c>
      <c r="Z86" s="83">
        <v>-0.44200490999999997</v>
      </c>
      <c r="AA86" s="83">
        <v>-9.292947E-2</v>
      </c>
      <c r="AB86" s="83">
        <v>-0.32009015000000002</v>
      </c>
      <c r="AC86" s="83">
        <v>0.12609303999999999</v>
      </c>
      <c r="AD86" s="83">
        <v>0.67942734999999999</v>
      </c>
    </row>
    <row r="87" spans="1:30">
      <c r="A87" s="229"/>
      <c r="H87" s="230"/>
      <c r="I87" s="224"/>
      <c r="J87" s="53">
        <v>0.158</v>
      </c>
      <c r="K87" s="39">
        <v>0.135263157894737</v>
      </c>
      <c r="L87" s="39">
        <v>0.15275961286947401</v>
      </c>
      <c r="N87" s="21">
        <f>K33</f>
        <v>0.1319809289403901</v>
      </c>
      <c r="O87" s="21">
        <f t="shared" ref="N87:P90" si="2">L33</f>
        <v>6.4017579359849031E-2</v>
      </c>
      <c r="P87" s="21">
        <f t="shared" si="2"/>
        <v>-1.6024722041416484E-3</v>
      </c>
      <c r="S87" s="83">
        <v>-0.72559264000000001</v>
      </c>
      <c r="T87" s="83">
        <v>-8.5406860000000001E-2</v>
      </c>
      <c r="U87" s="83">
        <v>-0.91751813999999998</v>
      </c>
      <c r="V87" s="83">
        <v>-0.30435860999999997</v>
      </c>
      <c r="W87" s="83">
        <v>0.58772740000000001</v>
      </c>
      <c r="X87" s="83">
        <v>0.92523288000000004</v>
      </c>
      <c r="Y87" s="83">
        <v>-0.87480990999999997</v>
      </c>
      <c r="Z87" s="83">
        <v>0.21791457</v>
      </c>
      <c r="AA87" s="83">
        <v>0.96217925999999998</v>
      </c>
      <c r="AB87" s="83">
        <v>-0.17905731999999999</v>
      </c>
      <c r="AC87" s="83">
        <v>0.53684158999999998</v>
      </c>
      <c r="AD87" s="83">
        <v>-0.12406855999999999</v>
      </c>
    </row>
    <row r="88" spans="1:30">
      <c r="A88" s="229"/>
      <c r="H88" s="230"/>
      <c r="I88" s="224"/>
      <c r="J88" s="56">
        <v>8.9777777777777804E-2</v>
      </c>
      <c r="K88" s="40">
        <v>8.1052631578947404E-2</v>
      </c>
      <c r="L88" s="40">
        <v>7.3502484959455897E-2</v>
      </c>
      <c r="N88" s="21">
        <f t="shared" si="2"/>
        <v>0.17892316460127056</v>
      </c>
      <c r="O88" s="21">
        <f t="shared" si="2"/>
        <v>9.4147358867552267E-2</v>
      </c>
      <c r="P88" s="21">
        <f t="shared" si="2"/>
        <v>-2.0590361203542556E-2</v>
      </c>
      <c r="S88" s="83">
        <v>-0.60016537000000003</v>
      </c>
      <c r="T88" s="83">
        <v>0.79411673999999999</v>
      </c>
      <c r="U88" s="83">
        <v>-0.30359578999999998</v>
      </c>
      <c r="V88" s="83">
        <v>0.22550630999999999</v>
      </c>
      <c r="W88" s="83">
        <v>0.51960251999999996</v>
      </c>
      <c r="X88" s="83">
        <v>-0.81812600999999996</v>
      </c>
      <c r="Y88" s="83">
        <v>0.56895532999999998</v>
      </c>
      <c r="Z88" s="83">
        <v>-0.57602991999999997</v>
      </c>
      <c r="AA88" s="83">
        <v>-0.97011537999999997</v>
      </c>
      <c r="AB88" s="83">
        <v>0.77038983999999999</v>
      </c>
      <c r="AC88" s="83">
        <v>0.49328673000000001</v>
      </c>
      <c r="AD88" s="83">
        <v>-0.49728497999999999</v>
      </c>
    </row>
    <row r="89" spans="1:30">
      <c r="A89" s="229"/>
      <c r="H89" s="230"/>
      <c r="I89" s="224"/>
      <c r="J89" s="85">
        <v>6.5555555555555506E-2</v>
      </c>
      <c r="K89" s="41">
        <v>9.2105263157894704E-2</v>
      </c>
      <c r="L89" s="41">
        <v>9.9659952916557604E-2</v>
      </c>
      <c r="N89" s="21">
        <f t="shared" si="2"/>
        <v>0.18192555391557788</v>
      </c>
      <c r="O89" s="21">
        <f t="shared" si="2"/>
        <v>9.6820400682980909E-2</v>
      </c>
      <c r="P89" s="21">
        <f t="shared" si="2"/>
        <v>-3.7315126153266889E-2</v>
      </c>
    </row>
    <row r="90" spans="1:30">
      <c r="A90" s="229"/>
      <c r="H90" s="230"/>
      <c r="I90" s="224"/>
      <c r="J90" s="86">
        <v>8.1333329999999995E-2</v>
      </c>
      <c r="K90" s="17">
        <v>0.10289474</v>
      </c>
      <c r="L90" s="17">
        <v>0.12660214</v>
      </c>
      <c r="N90" s="87">
        <f>K36</f>
        <v>0.19144387811196364</v>
      </c>
      <c r="O90" s="87">
        <f t="shared" si="2"/>
        <v>9.7305443415763263E-2</v>
      </c>
      <c r="P90" s="87">
        <f t="shared" si="2"/>
        <v>-5.1545163834270269E-2</v>
      </c>
      <c r="Q90" s="210" t="s">
        <v>88</v>
      </c>
      <c r="R90" s="211"/>
      <c r="S90" s="211"/>
      <c r="T90" s="164" t="s">
        <v>299</v>
      </c>
    </row>
    <row r="91" spans="1:30">
      <c r="A91" s="229"/>
      <c r="H91" s="230"/>
      <c r="I91" s="224"/>
      <c r="J91" s="82"/>
      <c r="S91" s="25">
        <f>J39</f>
        <v>1</v>
      </c>
      <c r="T91" s="25">
        <f t="shared" ref="T91:AA91" si="3">K39</f>
        <v>0</v>
      </c>
      <c r="U91" s="25">
        <f t="shared" si="3"/>
        <v>0.31747919143876302</v>
      </c>
      <c r="V91" s="25">
        <f t="shared" si="3"/>
        <v>0.34333333333333299</v>
      </c>
      <c r="W91" s="25">
        <f t="shared" si="3"/>
        <v>0.26684210526315799</v>
      </c>
      <c r="X91" s="25">
        <f t="shared" si="3"/>
        <v>0.26262097828930098</v>
      </c>
      <c r="Y91" s="25">
        <f t="shared" si="3"/>
        <v>0</v>
      </c>
      <c r="Z91" s="25">
        <f t="shared" si="3"/>
        <v>0</v>
      </c>
      <c r="AA91" s="25">
        <f t="shared" si="3"/>
        <v>0</v>
      </c>
    </row>
    <row r="92" spans="1:30">
      <c r="A92" s="229"/>
      <c r="H92" s="230"/>
      <c r="I92" s="224"/>
      <c r="J92" t="s">
        <v>89</v>
      </c>
      <c r="M92" s="48"/>
      <c r="S92" s="25">
        <f>J40</f>
        <v>1</v>
      </c>
      <c r="T92" s="25">
        <f t="shared" ref="T92:AA95" si="4">K40</f>
        <v>0</v>
      </c>
      <c r="U92" s="25">
        <f t="shared" si="4"/>
        <v>0.18620689655172401</v>
      </c>
      <c r="V92" s="25">
        <f t="shared" si="4"/>
        <v>0.158</v>
      </c>
      <c r="W92" s="25">
        <f t="shared" si="4"/>
        <v>0.135263157894737</v>
      </c>
      <c r="X92" s="25">
        <f t="shared" si="4"/>
        <v>0.15275961286947401</v>
      </c>
      <c r="Y92" s="25">
        <f t="shared" si="4"/>
        <v>0.1319809289403901</v>
      </c>
      <c r="Z92" s="25">
        <f t="shared" si="4"/>
        <v>6.4017579359849031E-2</v>
      </c>
      <c r="AA92" s="25">
        <f t="shared" si="4"/>
        <v>-1.6024722041416484E-3</v>
      </c>
    </row>
    <row r="93" spans="1:30">
      <c r="A93" s="229"/>
      <c r="H93" s="230"/>
      <c r="I93" s="224"/>
      <c r="J93" s="88">
        <f>N90-J90</f>
        <v>0.11011054811196365</v>
      </c>
      <c r="K93" s="89">
        <f>O90-K90</f>
        <v>-5.5892965842367359E-3</v>
      </c>
      <c r="L93" s="89">
        <f>P90-L90</f>
        <v>-0.17814730383427027</v>
      </c>
      <c r="M93" s="48"/>
      <c r="N93" t="s">
        <v>90</v>
      </c>
      <c r="S93" s="25">
        <f>J41</f>
        <v>1</v>
      </c>
      <c r="T93" s="25">
        <f t="shared" si="4"/>
        <v>0</v>
      </c>
      <c r="U93" s="25">
        <f t="shared" si="4"/>
        <v>9.2984542211652796E-2</v>
      </c>
      <c r="V93" s="25">
        <f t="shared" si="4"/>
        <v>8.9777777777777804E-2</v>
      </c>
      <c r="W93" s="25">
        <f t="shared" si="4"/>
        <v>8.1052631578947404E-2</v>
      </c>
      <c r="X93" s="25">
        <f t="shared" si="4"/>
        <v>7.3502484959455897E-2</v>
      </c>
      <c r="Y93" s="25">
        <f t="shared" si="4"/>
        <v>0.17892316460127047</v>
      </c>
      <c r="Z93" s="25">
        <f t="shared" si="4"/>
        <v>9.4147358867552267E-2</v>
      </c>
      <c r="AA93" s="25">
        <f t="shared" si="4"/>
        <v>-2.0590361203542556E-2</v>
      </c>
    </row>
    <row r="94" spans="1:30">
      <c r="A94" s="229"/>
      <c r="H94" s="230"/>
      <c r="I94" s="224"/>
      <c r="J94" s="88">
        <f>N89-J89</f>
        <v>0.11636999836002238</v>
      </c>
      <c r="K94" s="89">
        <f>O89-K89</f>
        <v>4.7151375250862049E-3</v>
      </c>
      <c r="L94" s="89">
        <f>P89-L89</f>
        <v>-0.13697507906982448</v>
      </c>
      <c r="M94" s="48"/>
      <c r="N94" s="21">
        <f>ABS(J93)</f>
        <v>0.11011054811196365</v>
      </c>
      <c r="O94" s="21">
        <f t="shared" ref="N94:P97" si="5">ABS(K93)</f>
        <v>5.5892965842367359E-3</v>
      </c>
      <c r="P94" s="21">
        <f t="shared" si="5"/>
        <v>0.17814730383427027</v>
      </c>
      <c r="S94" s="25">
        <f>J42</f>
        <v>1</v>
      </c>
      <c r="T94" s="25">
        <f t="shared" si="4"/>
        <v>0</v>
      </c>
      <c r="U94" s="25">
        <f t="shared" si="4"/>
        <v>6.3495838287752696E-2</v>
      </c>
      <c r="V94" s="25">
        <f t="shared" si="4"/>
        <v>6.5555555555555506E-2</v>
      </c>
      <c r="W94" s="25">
        <f t="shared" si="4"/>
        <v>9.2105263157894704E-2</v>
      </c>
      <c r="X94" s="25">
        <f t="shared" si="4"/>
        <v>9.9659952916557604E-2</v>
      </c>
      <c r="Y94" s="25">
        <f t="shared" si="4"/>
        <v>0.18192555391557788</v>
      </c>
      <c r="Z94" s="25">
        <f t="shared" si="4"/>
        <v>9.6820400682980909E-2</v>
      </c>
      <c r="AA94" s="25">
        <f t="shared" si="4"/>
        <v>-3.7315126153266889E-2</v>
      </c>
    </row>
    <row r="95" spans="1:30">
      <c r="A95" s="229"/>
      <c r="H95" s="230"/>
      <c r="I95" s="224"/>
      <c r="J95" s="88">
        <f>N88-J88</f>
        <v>8.9145386823492753E-2</v>
      </c>
      <c r="K95" s="89">
        <f>O88-K88</f>
        <v>1.3094727288604863E-2</v>
      </c>
      <c r="L95" s="89">
        <f>P88-L88</f>
        <v>-9.4092846162998456E-2</v>
      </c>
      <c r="M95" s="48"/>
      <c r="N95" s="21">
        <f t="shared" si="5"/>
        <v>0.11636999836002238</v>
      </c>
      <c r="O95" s="21">
        <f t="shared" si="5"/>
        <v>4.7151375250862049E-3</v>
      </c>
      <c r="P95" s="21">
        <f t="shared" si="5"/>
        <v>0.13697507906982448</v>
      </c>
      <c r="S95" s="25">
        <f>J43</f>
        <v>1</v>
      </c>
      <c r="T95" s="25">
        <f t="shared" si="4"/>
        <v>0</v>
      </c>
      <c r="U95" s="25">
        <f t="shared" si="4"/>
        <v>0.10107015</v>
      </c>
      <c r="V95" s="25">
        <f t="shared" si="4"/>
        <v>8.1333329999999995E-2</v>
      </c>
      <c r="W95" s="25">
        <f t="shared" si="4"/>
        <v>0.10289474</v>
      </c>
      <c r="X95" s="25">
        <f t="shared" si="4"/>
        <v>0.12660214</v>
      </c>
      <c r="Y95" s="25">
        <f t="shared" si="4"/>
        <v>0.19144387811196353</v>
      </c>
      <c r="Z95" s="25">
        <f t="shared" si="4"/>
        <v>9.7305443415763263E-2</v>
      </c>
      <c r="AA95" s="25">
        <f t="shared" si="4"/>
        <v>-5.1545163834270269E-2</v>
      </c>
    </row>
    <row r="96" spans="1:30">
      <c r="A96" s="229"/>
      <c r="H96" s="230"/>
      <c r="I96" s="224"/>
      <c r="J96" s="88">
        <f>N87-J87</f>
        <v>-2.6019071059609905E-2</v>
      </c>
      <c r="K96" s="89">
        <f>O87-K87</f>
        <v>-7.1245578534887971E-2</v>
      </c>
      <c r="L96" s="89">
        <f>P87-L87</f>
        <v>-0.15436208507361565</v>
      </c>
      <c r="M96" s="13"/>
      <c r="N96" s="21">
        <f t="shared" si="5"/>
        <v>8.9145386823492753E-2</v>
      </c>
      <c r="O96" s="21">
        <f t="shared" si="5"/>
        <v>1.3094727288604863E-2</v>
      </c>
      <c r="P96" s="21">
        <f t="shared" si="5"/>
        <v>9.4092846162998456E-2</v>
      </c>
      <c r="Y96" s="119"/>
      <c r="Z96" s="119"/>
      <c r="AA96" s="119"/>
    </row>
    <row r="97" spans="1:77">
      <c r="A97" s="229"/>
      <c r="H97" s="230" t="s">
        <v>57</v>
      </c>
      <c r="I97" s="224"/>
      <c r="N97" s="21">
        <f t="shared" si="5"/>
        <v>2.6019071059609905E-2</v>
      </c>
      <c r="O97" s="21">
        <f t="shared" si="5"/>
        <v>7.1245578534887971E-2</v>
      </c>
      <c r="P97" s="21">
        <f t="shared" si="5"/>
        <v>0.15436208507361565</v>
      </c>
    </row>
    <row r="98" spans="1:77">
      <c r="A98" s="229"/>
      <c r="H98" s="230"/>
      <c r="I98" s="224"/>
    </row>
    <row r="99" spans="1:77">
      <c r="A99" s="229"/>
      <c r="H99" s="230"/>
      <c r="I99" s="224"/>
      <c r="J99" s="90">
        <f>SUM(N94:P94)</f>
        <v>0.29384714853047067</v>
      </c>
      <c r="K99" s="91">
        <f>PRODUCT(J99,L81)</f>
        <v>0.29384714853047067</v>
      </c>
      <c r="L99" s="92">
        <f>PRODUCT(K99,L81)</f>
        <v>0.29384714853047067</v>
      </c>
    </row>
    <row r="100" spans="1:77" ht="15" customHeight="1">
      <c r="A100" s="229"/>
      <c r="H100" s="230"/>
      <c r="I100" s="224"/>
      <c r="J100" s="90">
        <f>SUM(N95:P95)</f>
        <v>0.25806021495493303</v>
      </c>
      <c r="K100" s="91">
        <f>PRODUCT(J100,L82)</f>
        <v>0.25547961280538367</v>
      </c>
      <c r="L100" s="92">
        <f>L99+K100</f>
        <v>0.54932676133585434</v>
      </c>
      <c r="R100" s="227" t="s">
        <v>91</v>
      </c>
      <c r="S100" s="227"/>
      <c r="T100" s="227"/>
      <c r="U100" s="227"/>
      <c r="V100" s="227"/>
      <c r="W100" s="227"/>
      <c r="X100" s="227"/>
      <c r="Y100" s="227"/>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7"/>
      <c r="BF100" s="227"/>
      <c r="BG100" s="227"/>
      <c r="BH100" s="227"/>
      <c r="BI100" s="227"/>
      <c r="BJ100" s="227"/>
      <c r="BK100" s="227"/>
      <c r="BL100" s="227"/>
      <c r="BM100" s="227"/>
      <c r="BN100" s="227"/>
      <c r="BO100" s="227"/>
      <c r="BP100" s="227"/>
      <c r="BQ100" s="227"/>
      <c r="BR100" s="227"/>
      <c r="BS100" s="227"/>
      <c r="BT100" s="227"/>
      <c r="BU100" s="227"/>
      <c r="BV100" s="227"/>
      <c r="BW100" s="227"/>
      <c r="BX100" s="227"/>
      <c r="BY100" s="227"/>
    </row>
    <row r="101" spans="1:77">
      <c r="A101" s="229"/>
      <c r="H101" s="230"/>
      <c r="I101" s="224"/>
      <c r="J101" s="90">
        <f>SUM(N96:P96)</f>
        <v>0.19633296027509606</v>
      </c>
      <c r="K101" s="91">
        <f>PRODUCT(J101,L83)</f>
        <v>0.19242593436562164</v>
      </c>
      <c r="L101" s="92">
        <f>L100+K101</f>
        <v>0.74175269570147595</v>
      </c>
      <c r="R101" s="227"/>
      <c r="S101" s="227"/>
      <c r="T101" s="227"/>
      <c r="U101" s="227"/>
      <c r="V101" s="227"/>
      <c r="W101" s="227"/>
      <c r="X101" s="227"/>
      <c r="Y101" s="227"/>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7"/>
      <c r="BF101" s="227"/>
      <c r="BG101" s="227"/>
      <c r="BH101" s="227"/>
      <c r="BI101" s="227"/>
      <c r="BJ101" s="227"/>
      <c r="BK101" s="227"/>
      <c r="BL101" s="227"/>
      <c r="BM101" s="227"/>
      <c r="BN101" s="227"/>
      <c r="BO101" s="227"/>
      <c r="BP101" s="227"/>
      <c r="BQ101" s="227"/>
      <c r="BR101" s="227"/>
      <c r="BS101" s="227"/>
      <c r="BT101" s="227"/>
      <c r="BU101" s="227"/>
      <c r="BV101" s="227"/>
      <c r="BW101" s="227"/>
      <c r="BX101" s="227"/>
      <c r="BY101" s="227"/>
    </row>
    <row r="102" spans="1:77">
      <c r="A102" s="229"/>
      <c r="H102" s="230"/>
      <c r="I102" s="224"/>
      <c r="J102" s="90">
        <f>SUM(N97:P97)</f>
        <v>0.25162673466811353</v>
      </c>
      <c r="K102" s="91">
        <f>PRODUCT(J102,L84)</f>
        <v>0.24415316902173587</v>
      </c>
      <c r="L102" s="92">
        <f>L101+K102</f>
        <v>0.98590586472321184</v>
      </c>
      <c r="P102" t="b">
        <v>0</v>
      </c>
      <c r="Q102">
        <v>0</v>
      </c>
      <c r="R102" s="227"/>
      <c r="S102" s="227"/>
      <c r="T102" s="227"/>
      <c r="U102" s="227"/>
      <c r="V102" s="227"/>
      <c r="W102" s="227"/>
      <c r="X102" s="227"/>
      <c r="Y102" s="227"/>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7"/>
      <c r="BF102" s="227"/>
      <c r="BG102" s="227"/>
      <c r="BH102" s="227"/>
      <c r="BI102" s="227"/>
      <c r="BJ102" s="227"/>
      <c r="BK102" s="227"/>
      <c r="BL102" s="227"/>
      <c r="BM102" s="227"/>
      <c r="BN102" s="227"/>
      <c r="BO102" s="227"/>
      <c r="BP102" s="227"/>
      <c r="BQ102" s="227"/>
      <c r="BR102" s="227"/>
      <c r="BS102" s="227"/>
      <c r="BT102" s="227"/>
      <c r="BU102" s="227"/>
      <c r="BV102" s="227"/>
      <c r="BW102" s="227"/>
      <c r="BX102" s="227"/>
      <c r="BY102" s="227"/>
    </row>
    <row r="103" spans="1:77">
      <c r="A103" s="229"/>
      <c r="H103" s="230"/>
      <c r="I103" s="224"/>
      <c r="J103" s="13" t="s">
        <v>92</v>
      </c>
      <c r="K103" t="s">
        <v>93</v>
      </c>
      <c r="L103" t="s">
        <v>94</v>
      </c>
      <c r="P103" t="b">
        <v>1</v>
      </c>
      <c r="Q103">
        <v>1</v>
      </c>
      <c r="R103" t="s">
        <v>95</v>
      </c>
      <c r="AG103" t="s">
        <v>96</v>
      </c>
      <c r="AV103" s="128" t="s">
        <v>97</v>
      </c>
      <c r="BK103" s="128" t="s">
        <v>98</v>
      </c>
    </row>
    <row r="104" spans="1:77">
      <c r="A104" s="229"/>
      <c r="H104" s="230"/>
      <c r="I104" s="224"/>
      <c r="J104" s="82"/>
      <c r="K104" s="212" t="s">
        <v>99</v>
      </c>
      <c r="L104" s="212"/>
      <c r="M104" s="212"/>
      <c r="N104" s="212"/>
      <c r="O104" s="212"/>
      <c r="P104" s="93"/>
      <c r="R104" s="104"/>
      <c r="S104" s="105"/>
      <c r="T104" s="105"/>
      <c r="U104" s="105"/>
      <c r="V104" s="105"/>
      <c r="W104" s="105"/>
      <c r="X104" s="105"/>
      <c r="Y104" s="105"/>
      <c r="Z104" s="105"/>
      <c r="AA104" s="105"/>
      <c r="AB104" s="105"/>
      <c r="AC104" s="105"/>
      <c r="AD104" s="105"/>
      <c r="AE104" s="59"/>
      <c r="AG104" s="104"/>
      <c r="AH104" s="105"/>
      <c r="AI104" s="105"/>
      <c r="AJ104" s="105"/>
      <c r="AK104" s="105"/>
      <c r="AL104" s="105"/>
      <c r="AM104" s="105"/>
      <c r="AN104" s="105"/>
      <c r="AO104" s="105"/>
      <c r="AP104" s="105"/>
      <c r="AQ104" s="105"/>
      <c r="AR104" s="105"/>
      <c r="AS104" s="105"/>
      <c r="AT104" s="59"/>
      <c r="AV104" s="104"/>
      <c r="AW104" s="105"/>
      <c r="AX104" s="105"/>
      <c r="AY104" s="105"/>
      <c r="AZ104" s="105"/>
      <c r="BA104" s="105"/>
      <c r="BB104" s="105"/>
      <c r="BC104" s="105"/>
      <c r="BD104" s="105"/>
      <c r="BE104" s="105"/>
      <c r="BF104" s="105"/>
      <c r="BG104" s="105"/>
      <c r="BH104" s="105"/>
      <c r="BI104" s="59"/>
      <c r="BK104" s="104"/>
      <c r="BL104" s="105"/>
      <c r="BM104" s="105"/>
      <c r="BN104" s="105"/>
      <c r="BO104" s="105"/>
      <c r="BP104" s="105"/>
      <c r="BQ104" s="105"/>
      <c r="BR104" s="105"/>
      <c r="BS104" s="105"/>
      <c r="BT104" s="105"/>
      <c r="BU104" s="105"/>
      <c r="BV104" s="105"/>
      <c r="BW104" s="105"/>
      <c r="BX104" s="59"/>
    </row>
    <row r="105" spans="1:77">
      <c r="A105" s="229"/>
      <c r="H105" s="230"/>
      <c r="I105" s="224"/>
      <c r="L105" s="213" t="s">
        <v>100</v>
      </c>
      <c r="M105" s="213"/>
      <c r="N105" s="213"/>
      <c r="R105" s="65" t="s">
        <v>101</v>
      </c>
      <c r="S105" s="48"/>
      <c r="T105" s="48"/>
      <c r="U105" s="48"/>
      <c r="V105" s="48"/>
      <c r="W105" s="48"/>
      <c r="X105" s="48"/>
      <c r="Y105" s="48"/>
      <c r="Z105" s="48"/>
      <c r="AA105" s="48"/>
      <c r="AB105" s="48"/>
      <c r="AC105" s="48"/>
      <c r="AD105" s="48"/>
      <c r="AE105" s="62"/>
      <c r="AG105" s="65" t="s">
        <v>101</v>
      </c>
      <c r="AH105" s="48"/>
      <c r="AI105" s="48"/>
      <c r="AJ105" s="48"/>
      <c r="AK105" s="48"/>
      <c r="AL105" s="48"/>
      <c r="AM105" s="48"/>
      <c r="AN105" s="48"/>
      <c r="AO105" s="48"/>
      <c r="AP105" s="48"/>
      <c r="AQ105" s="48"/>
      <c r="AR105" s="48"/>
      <c r="AS105" s="48"/>
      <c r="AT105" s="62"/>
      <c r="AV105" s="65" t="s">
        <v>101</v>
      </c>
      <c r="AW105" s="48"/>
      <c r="AX105" s="48"/>
      <c r="AY105" s="48"/>
      <c r="AZ105" s="48"/>
      <c r="BA105" s="48"/>
      <c r="BB105" s="48"/>
      <c r="BC105" s="48"/>
      <c r="BD105" s="48"/>
      <c r="BE105" s="48"/>
      <c r="BF105" s="48"/>
      <c r="BG105" s="48"/>
      <c r="BH105" s="48"/>
      <c r="BI105" s="62"/>
      <c r="BK105" s="65" t="s">
        <v>101</v>
      </c>
      <c r="BL105" s="48"/>
      <c r="BM105" s="48"/>
      <c r="BN105" s="48"/>
      <c r="BO105" s="48"/>
      <c r="BP105" s="48"/>
      <c r="BQ105" s="48"/>
      <c r="BR105" s="48"/>
      <c r="BS105" s="48"/>
      <c r="BT105" s="48"/>
      <c r="BU105" s="48"/>
      <c r="BV105" s="48"/>
      <c r="BW105" s="48"/>
      <c r="BX105" s="62"/>
    </row>
    <row r="106" spans="1:77">
      <c r="A106" s="229"/>
      <c r="H106" s="230"/>
      <c r="I106" s="224"/>
      <c r="J106" s="90" t="s">
        <v>102</v>
      </c>
      <c r="N106" s="90" t="s">
        <v>103</v>
      </c>
      <c r="R106" s="106">
        <v>1</v>
      </c>
      <c r="S106" s="107" t="s">
        <v>104</v>
      </c>
      <c r="T106" s="107"/>
      <c r="U106" s="107"/>
      <c r="V106" s="48"/>
      <c r="W106" s="48"/>
      <c r="X106" s="48"/>
      <c r="Y106" s="48"/>
      <c r="Z106" s="120">
        <v>2</v>
      </c>
      <c r="AA106" s="103" t="s">
        <v>105</v>
      </c>
      <c r="AB106" s="103"/>
      <c r="AC106" s="48"/>
      <c r="AD106" s="48"/>
      <c r="AE106" s="62"/>
      <c r="AG106" s="106">
        <v>1</v>
      </c>
      <c r="AH106" s="107" t="s">
        <v>104</v>
      </c>
      <c r="AI106" s="107"/>
      <c r="AJ106" s="107"/>
      <c r="AK106" s="48"/>
      <c r="AL106" s="48"/>
      <c r="AM106" s="48"/>
      <c r="AN106" s="48"/>
      <c r="AO106" s="120">
        <v>2</v>
      </c>
      <c r="AP106" s="103" t="s">
        <v>105</v>
      </c>
      <c r="AQ106" s="103"/>
      <c r="AR106" s="48"/>
      <c r="AS106" s="48"/>
      <c r="AT106" s="62"/>
      <c r="AV106" s="106">
        <v>1</v>
      </c>
      <c r="AW106" s="107" t="s">
        <v>104</v>
      </c>
      <c r="AX106" s="107"/>
      <c r="AY106" s="107"/>
      <c r="AZ106" s="48"/>
      <c r="BA106" s="48"/>
      <c r="BB106" s="48"/>
      <c r="BC106" s="48"/>
      <c r="BD106" s="120">
        <v>2</v>
      </c>
      <c r="BE106" s="103" t="s">
        <v>105</v>
      </c>
      <c r="BF106" s="103"/>
      <c r="BG106" s="48"/>
      <c r="BH106" s="48"/>
      <c r="BI106" s="62"/>
      <c r="BK106" s="106">
        <v>1</v>
      </c>
      <c r="BL106" s="107" t="s">
        <v>104</v>
      </c>
      <c r="BM106" s="107"/>
      <c r="BN106" s="107"/>
      <c r="BO106" s="48"/>
      <c r="BP106" s="48"/>
      <c r="BQ106" s="48"/>
      <c r="BR106" s="48"/>
      <c r="BS106" s="120">
        <v>2</v>
      </c>
      <c r="BT106" s="103" t="s">
        <v>105</v>
      </c>
      <c r="BU106" s="103"/>
      <c r="BV106" s="48"/>
      <c r="BW106" s="48"/>
      <c r="BX106" s="62"/>
    </row>
    <row r="107" spans="1:77">
      <c r="A107" s="229"/>
      <c r="H107" s="230"/>
      <c r="I107" s="224"/>
      <c r="J107" t="str">
        <f>IF(N90&lt;J90,"1","0")</f>
        <v>0</v>
      </c>
      <c r="K107" s="3">
        <v>1</v>
      </c>
      <c r="L107" s="3">
        <v>1</v>
      </c>
      <c r="N107" t="str">
        <f>IF(N90&gt;J90,"1","0")</f>
        <v>1</v>
      </c>
      <c r="O107" t="str">
        <f>IF(O90&gt;K90,"1","0")</f>
        <v>0</v>
      </c>
      <c r="P107" t="str">
        <f>IF(P90&gt;L90,"1","0")</f>
        <v>0</v>
      </c>
      <c r="R107" s="63"/>
      <c r="S107" s="107">
        <f>$K$81-$L81*J107</f>
        <v>0</v>
      </c>
      <c r="T107" s="107">
        <f>$K$81-$L81*K107</f>
        <v>-1</v>
      </c>
      <c r="U107" s="107">
        <f>$K$81-$L81*L107</f>
        <v>-1</v>
      </c>
      <c r="V107" s="48"/>
      <c r="W107" s="48"/>
      <c r="X107" s="48"/>
      <c r="Y107" s="48"/>
      <c r="Z107" s="48"/>
      <c r="AA107" s="48"/>
      <c r="AB107" s="121" t="s">
        <v>106</v>
      </c>
      <c r="AC107" s="48"/>
      <c r="AD107" s="48"/>
      <c r="AE107" s="62"/>
      <c r="AG107" s="63"/>
      <c r="AH107" s="107">
        <f>J126-$L82*J108</f>
        <v>-0.15960134318464808</v>
      </c>
      <c r="AI107" s="107">
        <f>U151-$L82*K108</f>
        <v>-0.1027241637499151</v>
      </c>
      <c r="AJ107" s="107">
        <f>V151-$L82*L108</f>
        <v>-1.087333486319338</v>
      </c>
      <c r="AK107" s="48"/>
      <c r="AL107" s="48"/>
      <c r="AM107" s="48"/>
      <c r="AN107" s="48"/>
      <c r="AO107" s="48"/>
      <c r="AP107" s="48"/>
      <c r="AQ107" s="121" t="s">
        <v>106</v>
      </c>
      <c r="AR107" s="48"/>
      <c r="AS107" s="48"/>
      <c r="AT107" s="62"/>
      <c r="AV107" s="63"/>
      <c r="AW107" s="107">
        <f>J127-$L83*J109</f>
        <v>-0.25666821090664182</v>
      </c>
      <c r="AX107" s="107">
        <f>K127-$L83*K109</f>
        <v>-3.3854500225598681E-2</v>
      </c>
      <c r="AY107" s="107">
        <f>L127-$L83*L109</f>
        <v>-0.9689678064268944</v>
      </c>
      <c r="AZ107" s="48"/>
      <c r="BA107" s="48"/>
      <c r="BB107" s="48"/>
      <c r="BC107" s="48"/>
      <c r="BD107" s="48"/>
      <c r="BE107" s="48"/>
      <c r="BF107" s="121" t="s">
        <v>106</v>
      </c>
      <c r="BG107" s="48"/>
      <c r="BH107" s="48"/>
      <c r="BI107" s="62"/>
      <c r="BK107" s="63"/>
      <c r="BL107" s="107">
        <f>J128-($L84*J110)</f>
        <v>-1.2323567960233526</v>
      </c>
      <c r="BM107" s="107">
        <f>K128-($L84*K110)</f>
        <v>-1.0019460493179519</v>
      </c>
      <c r="BN107" s="107">
        <f>L128-($L84*L110)</f>
        <v>-0.94578149534653022</v>
      </c>
      <c r="BO107" s="48"/>
      <c r="BP107" s="48"/>
      <c r="BQ107" s="48"/>
      <c r="BR107" s="48"/>
      <c r="BS107" s="48"/>
      <c r="BT107" s="48"/>
      <c r="BU107" s="121" t="s">
        <v>106</v>
      </c>
      <c r="BV107" s="48"/>
      <c r="BW107" s="48"/>
      <c r="BX107" s="62"/>
    </row>
    <row r="108" spans="1:77">
      <c r="A108" s="229"/>
      <c r="H108" s="230"/>
      <c r="I108" s="224"/>
      <c r="J108" t="str">
        <f>IF(N89&lt;J89,"1","0")</f>
        <v>0</v>
      </c>
      <c r="K108" t="str">
        <f>IF(O89&lt;K89,"1","0")</f>
        <v>0</v>
      </c>
      <c r="L108" t="str">
        <f>IF(P89&lt;L89,"1","0")</f>
        <v>1</v>
      </c>
      <c r="N108" t="str">
        <f>IF(N89&gt;J89,"1","0")</f>
        <v>1</v>
      </c>
      <c r="O108" t="str">
        <f>IF(O89&gt;K89,"1","0")</f>
        <v>1</v>
      </c>
      <c r="P108" t="str">
        <f>IF(P89&gt;L89,"1","0")</f>
        <v>0</v>
      </c>
      <c r="R108" s="63"/>
      <c r="S108" s="107" t="s">
        <v>107</v>
      </c>
      <c r="T108" s="107"/>
      <c r="U108" s="107"/>
      <c r="V108" s="48"/>
      <c r="W108" s="48"/>
      <c r="X108" s="48"/>
      <c r="Y108" s="48"/>
      <c r="Z108" s="48"/>
      <c r="AA108" s="48"/>
      <c r="AB108" s="48">
        <f>TANH(J49)</f>
        <v>0.47785920956950001</v>
      </c>
      <c r="AC108" s="48">
        <f>TANH(K49)</f>
        <v>0.28498761858718813</v>
      </c>
      <c r="AD108" s="48">
        <f>TANH(L49)</f>
        <v>-0.15264417551863252</v>
      </c>
      <c r="AE108" s="62"/>
      <c r="AG108" s="63"/>
      <c r="AH108" s="107" t="s">
        <v>107</v>
      </c>
      <c r="AI108" s="107"/>
      <c r="AJ108" s="107"/>
      <c r="AK108" s="48"/>
      <c r="AL108" s="48"/>
      <c r="AM108" s="48"/>
      <c r="AN108" s="48"/>
      <c r="AO108" s="48"/>
      <c r="AP108" s="48"/>
      <c r="AQ108" s="48">
        <f>TANH($J$48)</f>
        <v>0.46326325607762081</v>
      </c>
      <c r="AR108" s="48">
        <f>TANH(K48)</f>
        <v>0.28519111209884512</v>
      </c>
      <c r="AS108" s="48">
        <f>TANH(L48)</f>
        <v>-0.10726660159516226</v>
      </c>
      <c r="AT108" s="62"/>
      <c r="AV108" s="63"/>
      <c r="AW108" s="107" t="s">
        <v>107</v>
      </c>
      <c r="AX108" s="107"/>
      <c r="AY108" s="107"/>
      <c r="AZ108" s="48"/>
      <c r="BA108" s="48"/>
      <c r="BB108" s="48"/>
      <c r="BC108" s="48"/>
      <c r="BD108" s="48"/>
      <c r="BE108" s="48"/>
      <c r="BF108" s="48">
        <f>TANH(J47)</f>
        <v>0.45382154388157919</v>
      </c>
      <c r="BG108" s="48">
        <f>TANH(K47)</f>
        <v>0.28758837312417063</v>
      </c>
      <c r="BH108" s="48">
        <f>TANH(L47)</f>
        <v>-6.1127251801400849E-2</v>
      </c>
      <c r="BI108" s="62"/>
      <c r="BK108" s="63"/>
      <c r="BL108" s="107" t="s">
        <v>107</v>
      </c>
      <c r="BM108" s="107"/>
      <c r="BN108" s="107"/>
      <c r="BO108" s="48"/>
      <c r="BP108" s="48"/>
      <c r="BQ108" s="48"/>
      <c r="BR108" s="48"/>
      <c r="BS108" s="48"/>
      <c r="BT108" s="48"/>
      <c r="BU108" s="48">
        <f>TANH(J46)</f>
        <v>0.34373619550735879</v>
      </c>
      <c r="BV108" s="48">
        <f>TANH(K46)</f>
        <v>0.22322106655870008</v>
      </c>
      <c r="BW108" s="48">
        <f>TANH(L46)</f>
        <v>-5.1603018003647839E-3</v>
      </c>
      <c r="BX108" s="62"/>
    </row>
    <row r="109" spans="1:77">
      <c r="A109" s="229"/>
      <c r="H109" s="230"/>
      <c r="I109" s="224"/>
      <c r="J109" t="str">
        <f>IF(N88&lt;J88,"1","0")</f>
        <v>0</v>
      </c>
      <c r="K109" t="str">
        <f>IF(O88&lt;K88,"1","0")</f>
        <v>0</v>
      </c>
      <c r="L109" t="str">
        <f>IF(P88&lt;L88,"1","0")</f>
        <v>1</v>
      </c>
      <c r="N109" t="str">
        <f>IF(N88&gt;J88,"1","0")</f>
        <v>1</v>
      </c>
      <c r="O109" t="str">
        <f>IF(O88&gt;K88,"1","0")</f>
        <v>1</v>
      </c>
      <c r="P109" t="str">
        <f>IF(P88&gt;L88,"1","0")</f>
        <v>0</v>
      </c>
      <c r="R109" s="108" t="s">
        <v>108</v>
      </c>
      <c r="S109" s="107">
        <f>S107+($L81*N107)</f>
        <v>1</v>
      </c>
      <c r="T109" s="107">
        <f>T107+($L81*O107)</f>
        <v>-1</v>
      </c>
      <c r="U109" s="107">
        <f>U107+($L81*P107)</f>
        <v>-1</v>
      </c>
      <c r="V109" s="48"/>
      <c r="W109" s="48"/>
      <c r="X109" s="48"/>
      <c r="Y109" s="48"/>
      <c r="Z109" s="48"/>
      <c r="AA109" s="48"/>
      <c r="AB109" s="122" t="s">
        <v>109</v>
      </c>
      <c r="AC109" s="122"/>
      <c r="AD109" s="122"/>
      <c r="AE109" s="62"/>
      <c r="AG109" s="108" t="s">
        <v>108</v>
      </c>
      <c r="AH109" s="107">
        <f>AH107+($L82*N108)</f>
        <v>0.83039865681535185</v>
      </c>
      <c r="AI109" s="107">
        <f>AI107+($L82*O108)</f>
        <v>0.88727583625008488</v>
      </c>
      <c r="AJ109" s="107">
        <f>AJ107+($L82*P108)</f>
        <v>-1.087333486319338</v>
      </c>
      <c r="AK109" s="48"/>
      <c r="AL109" s="48"/>
      <c r="AM109" s="48"/>
      <c r="AN109" s="48"/>
      <c r="AO109" s="48"/>
      <c r="AP109" s="48"/>
      <c r="AQ109" s="122" t="s">
        <v>109</v>
      </c>
      <c r="AR109" s="122"/>
      <c r="AS109" s="122"/>
      <c r="AT109" s="62"/>
      <c r="AV109" s="108" t="s">
        <v>108</v>
      </c>
      <c r="AW109" s="107">
        <f>AW107+$L83*N109</f>
        <v>0.72343178909335815</v>
      </c>
      <c r="AX109" s="107">
        <f>AX107+$L83*O109</f>
        <v>0.94624549977440131</v>
      </c>
      <c r="AY109" s="107">
        <f>AY107+$L83*P109</f>
        <v>-0.9689678064268944</v>
      </c>
      <c r="AZ109" s="48"/>
      <c r="BA109" s="48"/>
      <c r="BB109" s="48"/>
      <c r="BC109" s="48"/>
      <c r="BD109" s="48"/>
      <c r="BE109" s="48"/>
      <c r="BF109" s="122" t="s">
        <v>109</v>
      </c>
      <c r="BG109" s="122"/>
      <c r="BH109" s="122"/>
      <c r="BI109" s="62"/>
      <c r="BK109" s="108" t="s">
        <v>108</v>
      </c>
      <c r="BL109" s="107">
        <f>BL107+$L84*N110</f>
        <v>-1.2323567960233526</v>
      </c>
      <c r="BM109" s="107">
        <f>BM107+$L84*O110</f>
        <v>-1.0019460493179519</v>
      </c>
      <c r="BN109" s="107">
        <f>BN107+$L84*P110</f>
        <v>-0.94578149534653022</v>
      </c>
      <c r="BO109" s="48"/>
      <c r="BP109" s="48"/>
      <c r="BQ109" s="48"/>
      <c r="BR109" s="48"/>
      <c r="BS109" s="48"/>
      <c r="BT109" s="48"/>
      <c r="BU109" s="122" t="s">
        <v>109</v>
      </c>
      <c r="BV109" s="122"/>
      <c r="BW109" s="122"/>
      <c r="BX109" s="62"/>
    </row>
    <row r="110" spans="1:77">
      <c r="A110" s="229"/>
      <c r="H110" s="230"/>
      <c r="I110" s="224"/>
      <c r="J110" t="str">
        <f>IF(N87&lt;J87,"1","0")</f>
        <v>1</v>
      </c>
      <c r="K110" t="str">
        <f>IF(O87&lt;K87,"1","0")</f>
        <v>1</v>
      </c>
      <c r="L110" t="str">
        <f>IF(P87&lt;L87,"1","0")</f>
        <v>1</v>
      </c>
      <c r="N110" t="str">
        <f>IF(N87&gt;J87,"1","0")</f>
        <v>0</v>
      </c>
      <c r="O110" t="str">
        <f>IF(O87&gt;K87,"1","0")</f>
        <v>0</v>
      </c>
      <c r="P110" t="str">
        <f>IF(P87&gt;L87,"1","0")</f>
        <v>0</v>
      </c>
      <c r="R110" s="63"/>
      <c r="S110" s="48"/>
      <c r="T110" s="48"/>
      <c r="U110" s="48"/>
      <c r="V110" s="48"/>
      <c r="W110" s="64" t="s">
        <v>110</v>
      </c>
      <c r="X110" s="48"/>
      <c r="Y110" s="48"/>
      <c r="Z110" s="48"/>
      <c r="AA110" s="110" t="s">
        <v>111</v>
      </c>
      <c r="AB110" s="111">
        <f>PRODUCT(S109,AB108)</f>
        <v>0.47785920956950001</v>
      </c>
      <c r="AC110" s="111">
        <f>PRODUCT(T109,AC108)</f>
        <v>-0.28498761858718813</v>
      </c>
      <c r="AD110" s="111">
        <f>PRODUCT(U109,AD108)</f>
        <v>0.15264417551863252</v>
      </c>
      <c r="AE110" s="62"/>
      <c r="AG110" s="63"/>
      <c r="AH110" s="48"/>
      <c r="AI110" s="48"/>
      <c r="AJ110" s="48"/>
      <c r="AK110" s="48"/>
      <c r="AL110" s="64"/>
      <c r="AM110" s="48"/>
      <c r="AN110" s="48"/>
      <c r="AO110" s="48"/>
      <c r="AP110" s="110" t="s">
        <v>111</v>
      </c>
      <c r="AQ110" s="111">
        <f>PRODUCT(AH109,AQ108)</f>
        <v>0.3846931855987627</v>
      </c>
      <c r="AR110" s="111">
        <f>PRODUCT(AI109,AR108)</f>
        <v>0.25304318247859453</v>
      </c>
      <c r="AS110" s="111">
        <f>PRODUCT(AJ109,AS108)</f>
        <v>0.11663456787809524</v>
      </c>
      <c r="AT110" s="62"/>
      <c r="AV110" s="63"/>
      <c r="AW110" s="48"/>
      <c r="AX110" s="48"/>
      <c r="AY110" s="48"/>
      <c r="AZ110" s="48"/>
      <c r="BA110" s="64"/>
      <c r="BB110" s="48"/>
      <c r="BC110" s="48"/>
      <c r="BD110" s="48"/>
      <c r="BE110" s="110" t="s">
        <v>111</v>
      </c>
      <c r="BF110" s="111">
        <f>PRODUCT(AW109,BF108)</f>
        <v>0.32830893141936079</v>
      </c>
      <c r="BG110" s="111">
        <f>PRODUCT(AX109,BG108)</f>
        <v>0.27212920385618783</v>
      </c>
      <c r="BH110" s="111">
        <f>PRODUCT(AY109,BH108)</f>
        <v>5.9230339090907809E-2</v>
      </c>
      <c r="BI110" s="62"/>
      <c r="BK110" s="63"/>
      <c r="BL110" s="48"/>
      <c r="BM110" s="48"/>
      <c r="BN110" s="48"/>
      <c r="BO110" s="48"/>
      <c r="BP110" s="64"/>
      <c r="BQ110" s="48"/>
      <c r="BR110" s="48"/>
      <c r="BS110" s="48"/>
      <c r="BT110" s="110" t="s">
        <v>111</v>
      </c>
      <c r="BU110" s="111">
        <f>PRODUCT(BL109,BU108)</f>
        <v>-0.42360563657270539</v>
      </c>
      <c r="BV110" s="111">
        <f>PRODUCT(BM109,BV108)</f>
        <v>-0.22365546576302914</v>
      </c>
      <c r="BW110" s="111">
        <f>PRODUCT(BN109,BW108)</f>
        <v>4.8805179531883972E-3</v>
      </c>
      <c r="BX110" s="62"/>
    </row>
    <row r="111" spans="1:77">
      <c r="A111" s="229"/>
      <c r="H111" s="230"/>
      <c r="I111" s="224"/>
      <c r="J111" s="82"/>
      <c r="R111" s="63"/>
      <c r="S111" s="48" t="s">
        <v>112</v>
      </c>
      <c r="T111" s="48"/>
      <c r="U111" s="48"/>
      <c r="V111" s="48" t="s">
        <v>113</v>
      </c>
      <c r="W111" s="64" t="s">
        <v>114</v>
      </c>
      <c r="X111" s="48">
        <v>0</v>
      </c>
      <c r="Y111" s="48"/>
      <c r="Z111" s="48"/>
      <c r="AA111" s="48"/>
      <c r="AB111" s="48"/>
      <c r="AC111" s="48"/>
      <c r="AD111" s="48"/>
      <c r="AE111" s="62"/>
      <c r="AG111" s="63"/>
      <c r="AH111" s="48" t="s">
        <v>112</v>
      </c>
      <c r="AI111" s="48"/>
      <c r="AJ111" s="48"/>
      <c r="AK111" s="48" t="s">
        <v>113</v>
      </c>
      <c r="AL111" s="64" t="s">
        <v>114</v>
      </c>
      <c r="AM111" s="48" t="s">
        <v>110</v>
      </c>
      <c r="AN111" s="48"/>
      <c r="AO111" s="48"/>
      <c r="AP111" s="48"/>
      <c r="AQ111" s="48"/>
      <c r="AR111" s="48"/>
      <c r="AS111" s="48"/>
      <c r="AT111" s="62"/>
      <c r="AV111" s="63"/>
      <c r="AW111" s="48" t="s">
        <v>112</v>
      </c>
      <c r="AX111" s="48"/>
      <c r="AY111" s="48"/>
      <c r="AZ111" s="48" t="s">
        <v>113</v>
      </c>
      <c r="BA111" s="64" t="s">
        <v>114</v>
      </c>
      <c r="BB111" s="48" t="s">
        <v>110</v>
      </c>
      <c r="BC111" s="48"/>
      <c r="BD111" s="48"/>
      <c r="BE111" s="48"/>
      <c r="BF111" s="48"/>
      <c r="BG111" s="48"/>
      <c r="BH111" s="48"/>
      <c r="BI111" s="62"/>
      <c r="BK111" s="63"/>
      <c r="BL111" s="48" t="s">
        <v>112</v>
      </c>
      <c r="BM111" s="48"/>
      <c r="BN111" s="48"/>
      <c r="BO111" s="48" t="s">
        <v>113</v>
      </c>
      <c r="BP111" s="64" t="s">
        <v>114</v>
      </c>
      <c r="BQ111" s="48" t="s">
        <v>110</v>
      </c>
      <c r="BR111" s="48"/>
      <c r="BS111" s="48"/>
      <c r="BT111" s="48"/>
      <c r="BU111" s="48"/>
      <c r="BV111" s="48"/>
      <c r="BW111" s="48"/>
      <c r="BX111" s="62"/>
    </row>
    <row r="112" spans="1:77">
      <c r="A112" s="229"/>
      <c r="H112" s="230"/>
      <c r="I112" s="224"/>
      <c r="J112" s="82" t="s">
        <v>104</v>
      </c>
      <c r="R112" s="63"/>
      <c r="S112" s="48"/>
      <c r="T112" s="48"/>
      <c r="U112" s="48"/>
      <c r="V112" s="48">
        <v>4</v>
      </c>
      <c r="W112" s="48"/>
      <c r="X112" s="48"/>
      <c r="Y112" s="48"/>
      <c r="Z112" s="48"/>
      <c r="AA112" s="48"/>
      <c r="AB112" s="48"/>
      <c r="AC112" s="48"/>
      <c r="AD112" s="48"/>
      <c r="AE112" s="62"/>
      <c r="AG112" s="63"/>
      <c r="AH112" s="48"/>
      <c r="AI112" s="48"/>
      <c r="AJ112" s="48"/>
      <c r="AK112" s="48">
        <v>3</v>
      </c>
      <c r="AL112" s="48"/>
      <c r="AM112" s="48"/>
      <c r="AN112" s="48"/>
      <c r="AO112" s="48"/>
      <c r="AP112" s="48"/>
      <c r="AQ112" s="48"/>
      <c r="AR112" s="48"/>
      <c r="AS112" s="48"/>
      <c r="AT112" s="62"/>
      <c r="AV112" s="63"/>
      <c r="AW112" s="48"/>
      <c r="AX112" s="48"/>
      <c r="AY112" s="48"/>
      <c r="AZ112" s="48">
        <v>2</v>
      </c>
      <c r="BA112" s="48"/>
      <c r="BB112" s="48"/>
      <c r="BC112" s="48"/>
      <c r="BD112" s="48"/>
      <c r="BE112" s="48"/>
      <c r="BF112" s="48"/>
      <c r="BG112" s="48"/>
      <c r="BH112" s="48"/>
      <c r="BI112" s="62"/>
      <c r="BK112" s="63"/>
      <c r="BL112" s="48"/>
      <c r="BM112" s="48"/>
      <c r="BN112" s="48"/>
      <c r="BO112" s="48">
        <v>1</v>
      </c>
      <c r="BP112" s="48"/>
      <c r="BQ112" s="48"/>
      <c r="BR112" s="48"/>
      <c r="BS112" s="48"/>
      <c r="BT112" s="48"/>
      <c r="BU112" s="48"/>
      <c r="BV112" s="48"/>
      <c r="BW112" s="48"/>
      <c r="BX112" s="62"/>
    </row>
    <row r="113" spans="1:76">
      <c r="A113" s="229"/>
      <c r="H113" s="230"/>
      <c r="I113" s="224"/>
      <c r="J113" s="82">
        <f>$K$81-$L81*J107</f>
        <v>0</v>
      </c>
      <c r="K113" s="82">
        <f>$K$81-$L81*K107</f>
        <v>-1</v>
      </c>
      <c r="L113" s="82">
        <f>$K$81-$L81*L107</f>
        <v>-1</v>
      </c>
      <c r="R113" s="106">
        <v>3</v>
      </c>
      <c r="S113" s="103" t="s">
        <v>115</v>
      </c>
      <c r="T113" s="103"/>
      <c r="U113" s="48"/>
      <c r="V113" s="48"/>
      <c r="W113" s="48"/>
      <c r="X113" s="48"/>
      <c r="Y113" s="48"/>
      <c r="Z113" s="123">
        <v>4</v>
      </c>
      <c r="AA113" s="214" t="s">
        <v>116</v>
      </c>
      <c r="AB113" s="214"/>
      <c r="AC113" s="105"/>
      <c r="AD113" s="59"/>
      <c r="AE113" s="62"/>
      <c r="AG113" s="106">
        <v>3</v>
      </c>
      <c r="AH113" s="103" t="s">
        <v>115</v>
      </c>
      <c r="AI113" s="103"/>
      <c r="AJ113" s="48"/>
      <c r="AK113" s="48"/>
      <c r="AL113" s="48"/>
      <c r="AM113" s="48"/>
      <c r="AN113" s="48"/>
      <c r="AO113" s="120">
        <v>4</v>
      </c>
      <c r="AP113" s="211" t="s">
        <v>116</v>
      </c>
      <c r="AQ113" s="211"/>
      <c r="AR113" s="48"/>
      <c r="AS113" s="48"/>
      <c r="AT113" s="62"/>
      <c r="AV113" s="106">
        <v>3</v>
      </c>
      <c r="AW113" s="103" t="s">
        <v>115</v>
      </c>
      <c r="AX113" s="103"/>
      <c r="AY113" s="48"/>
      <c r="AZ113" s="48"/>
      <c r="BA113" s="48"/>
      <c r="BB113" s="48"/>
      <c r="BC113" s="48"/>
      <c r="BD113" s="120">
        <v>4</v>
      </c>
      <c r="BE113" s="211" t="s">
        <v>116</v>
      </c>
      <c r="BF113" s="211"/>
      <c r="BG113" s="48"/>
      <c r="BH113" s="48"/>
      <c r="BI113" s="62"/>
      <c r="BK113" s="106">
        <v>3</v>
      </c>
      <c r="BL113" s="103" t="s">
        <v>115</v>
      </c>
      <c r="BM113" s="103"/>
      <c r="BN113" s="48"/>
      <c r="BO113" s="48"/>
      <c r="BP113" s="48"/>
      <c r="BQ113" s="48"/>
      <c r="BR113" s="48"/>
      <c r="BS113" s="120">
        <v>4</v>
      </c>
      <c r="BT113" s="211" t="s">
        <v>116</v>
      </c>
      <c r="BU113" s="211"/>
      <c r="BV113" s="48"/>
      <c r="BW113" s="48"/>
      <c r="BX113" s="62"/>
    </row>
    <row r="114" spans="1:76">
      <c r="A114" s="229"/>
      <c r="H114" s="230"/>
      <c r="I114" s="224"/>
      <c r="J114" s="82" t="s">
        <v>107</v>
      </c>
      <c r="R114" s="63"/>
      <c r="S114" s="48"/>
      <c r="T114" s="48" t="s">
        <v>117</v>
      </c>
      <c r="U114" s="48">
        <f>K82</f>
        <v>0</v>
      </c>
      <c r="V114" s="48"/>
      <c r="W114" s="48"/>
      <c r="X114" s="48"/>
      <c r="Y114" s="48"/>
      <c r="Z114" s="63"/>
      <c r="AA114" s="48"/>
      <c r="AB114" s="48" t="s">
        <v>118</v>
      </c>
      <c r="AC114" s="48"/>
      <c r="AD114" s="62"/>
      <c r="AE114" s="62"/>
      <c r="AG114" s="63"/>
      <c r="AH114" s="48"/>
      <c r="AI114" s="48" t="s">
        <v>117</v>
      </c>
      <c r="AJ114" s="48">
        <f>J130</f>
        <v>0.21731379963269482</v>
      </c>
      <c r="AK114" s="48">
        <f>K130</f>
        <v>-0.12504286846729623</v>
      </c>
      <c r="AL114" s="48">
        <f>L130</f>
        <v>-0.113159752147038</v>
      </c>
      <c r="AM114" s="48"/>
      <c r="AN114" s="48"/>
      <c r="AO114" s="48"/>
      <c r="AP114" s="48"/>
      <c r="AQ114" s="48" t="s">
        <v>118</v>
      </c>
      <c r="AR114" s="48"/>
      <c r="AS114" s="48"/>
      <c r="AT114" s="62"/>
      <c r="AV114" s="63"/>
      <c r="AW114" s="48"/>
      <c r="AX114" s="48" t="s">
        <v>117</v>
      </c>
      <c r="AY114" s="48">
        <f>J131</f>
        <v>0.33327673437204475</v>
      </c>
      <c r="AZ114" s="48">
        <f>K131</f>
        <v>6.018218627348268E-2</v>
      </c>
      <c r="BA114" s="48">
        <f>L131</f>
        <v>-0.16790118506857507</v>
      </c>
      <c r="BB114" s="48"/>
      <c r="BC114" s="48"/>
      <c r="BD114" s="48"/>
      <c r="BE114" s="48"/>
      <c r="BF114" s="48" t="s">
        <v>118</v>
      </c>
      <c r="BG114" s="48"/>
      <c r="BH114" s="48"/>
      <c r="BI114" s="62"/>
      <c r="BK114" s="63"/>
      <c r="BL114" s="48"/>
      <c r="BM114" s="48" t="s">
        <v>117</v>
      </c>
      <c r="BN114" s="48">
        <f>J132</f>
        <v>0.38341219751967637</v>
      </c>
      <c r="BO114" s="48">
        <f>K132</f>
        <v>0.13846558692372177</v>
      </c>
      <c r="BP114" s="48">
        <f>L132</f>
        <v>-0.17413722986836652</v>
      </c>
      <c r="BQ114" s="48"/>
      <c r="BR114" s="48"/>
      <c r="BS114" s="48"/>
      <c r="BT114" s="48"/>
      <c r="BU114" s="48" t="s">
        <v>118</v>
      </c>
      <c r="BV114" s="48"/>
      <c r="BW114" s="48"/>
      <c r="BX114" s="62"/>
    </row>
    <row r="115" spans="1:76">
      <c r="A115" s="229"/>
      <c r="H115" s="230"/>
      <c r="I115" s="224"/>
      <c r="J115">
        <f>J113+($L81*N107)</f>
        <v>1</v>
      </c>
      <c r="K115">
        <f>K113+($L81*O107)</f>
        <v>-1</v>
      </c>
      <c r="L115">
        <f>L113+($L81*P107)</f>
        <v>-1</v>
      </c>
      <c r="R115" s="63"/>
      <c r="S115" s="109" t="s">
        <v>119</v>
      </c>
      <c r="T115" s="48" t="s">
        <v>120</v>
      </c>
      <c r="U115" s="48"/>
      <c r="V115" s="48"/>
      <c r="W115" s="48"/>
      <c r="X115" s="48"/>
      <c r="Y115" s="48"/>
      <c r="Z115" s="63"/>
      <c r="AA115" s="110" t="s">
        <v>121</v>
      </c>
      <c r="AB115" s="111">
        <f>PRODUCT(T124,J63)</f>
        <v>8.3749504769922101E-2</v>
      </c>
      <c r="AC115" s="111">
        <f>PRODUCT(U124,K63)</f>
        <v>-0.17039917094604329</v>
      </c>
      <c r="AD115" s="124">
        <f>PRODUCT(V124,L63)</f>
        <v>9.6162073620250643E-2</v>
      </c>
      <c r="AE115" s="62"/>
      <c r="AG115" s="63"/>
      <c r="AH115" s="109" t="s">
        <v>119</v>
      </c>
      <c r="AI115" s="48" t="s">
        <v>120</v>
      </c>
      <c r="AJ115" s="48"/>
      <c r="AK115" s="48"/>
      <c r="AL115" s="48"/>
      <c r="AM115" s="48"/>
      <c r="AN115" s="48"/>
      <c r="AO115" s="48"/>
      <c r="AP115" s="110" t="s">
        <v>121</v>
      </c>
      <c r="AQ115" s="111">
        <f>PRODUCT(AI124,$J62)</f>
        <v>0.11931834310014443</v>
      </c>
      <c r="AR115" s="111">
        <f>PRODUCT(AJ124,K62)</f>
        <v>8.3528748001638412E-2</v>
      </c>
      <c r="AS115" s="111">
        <f>PRODUCT(AK124,L62)</f>
        <v>0.10793722318128252</v>
      </c>
      <c r="AT115" s="62"/>
      <c r="AV115" s="63"/>
      <c r="AW115" s="109" t="s">
        <v>119</v>
      </c>
      <c r="AX115" s="48" t="s">
        <v>120</v>
      </c>
      <c r="AY115" s="48"/>
      <c r="AZ115" s="48"/>
      <c r="BA115" s="48"/>
      <c r="BB115" s="48"/>
      <c r="BC115" s="48"/>
      <c r="BD115" s="48"/>
      <c r="BE115" s="110" t="s">
        <v>121</v>
      </c>
      <c r="BF115" s="111">
        <f>PRODUCT(AX124,J61)</f>
        <v>0.21673784322278047</v>
      </c>
      <c r="BG115" s="111">
        <f>PRODUCT(AY124,K61)</f>
        <v>0.23349335847685598</v>
      </c>
      <c r="BH115" s="111">
        <f>PRODUCT(AZ124,L61)</f>
        <v>7.9132491641737884E-2</v>
      </c>
      <c r="BI115" s="62"/>
      <c r="BK115" s="63"/>
      <c r="BL115" s="109" t="s">
        <v>119</v>
      </c>
      <c r="BM115" s="48" t="s">
        <v>120</v>
      </c>
      <c r="BN115" s="48"/>
      <c r="BO115" s="48"/>
      <c r="BP115" s="48"/>
      <c r="BQ115" s="48"/>
      <c r="BR115" s="48"/>
      <c r="BS115" s="48"/>
      <c r="BT115" s="110" t="s">
        <v>121</v>
      </c>
      <c r="BU115" s="111">
        <f>PRODUCT(BM124,J60)</f>
        <v>-1.958789673223409E-2</v>
      </c>
      <c r="BV115" s="111">
        <f>PRODUCT(BN124,K60)</f>
        <v>-0.1093225307782329</v>
      </c>
      <c r="BW115" s="111">
        <f>PRODUCT(BO124,L60)</f>
        <v>6.9433695522319212E-3</v>
      </c>
      <c r="BX115" s="62"/>
    </row>
    <row r="116" spans="1:76">
      <c r="A116" s="229"/>
      <c r="H116" s="230"/>
      <c r="I116" s="224"/>
      <c r="J116" s="82"/>
      <c r="R116" s="63"/>
      <c r="S116" s="109"/>
      <c r="T116" s="48">
        <f>PRODUCT(S109,J56)</f>
        <v>0.40062820654735121</v>
      </c>
      <c r="U116" s="48">
        <f>PRODUCT(T109,K56)</f>
        <v>-0.34143744173220625</v>
      </c>
      <c r="V116" s="48">
        <f>PRODUCT(U109,L56)</f>
        <v>-0.33768182545542597</v>
      </c>
      <c r="W116" s="48"/>
      <c r="X116" s="48"/>
      <c r="Y116" s="48"/>
      <c r="Z116" s="106">
        <v>5</v>
      </c>
      <c r="AA116" s="211" t="s">
        <v>122</v>
      </c>
      <c r="AB116" s="211"/>
      <c r="AC116" s="48"/>
      <c r="AD116" s="62"/>
      <c r="AE116" s="62"/>
      <c r="AG116" s="63"/>
      <c r="AH116" s="109"/>
      <c r="AI116" s="48">
        <f>PRODUCT($AH109,$J55)</f>
        <v>0.32610126883573193</v>
      </c>
      <c r="AJ116" s="48">
        <f>PRODUCT(AI109,K55)</f>
        <v>0.30122398047343657</v>
      </c>
      <c r="AK116" s="48">
        <f>PRODUCT(AJ109,L55)</f>
        <v>-0.37825367457625775</v>
      </c>
      <c r="AL116" s="48"/>
      <c r="AM116" s="48"/>
      <c r="AN116" s="48"/>
      <c r="AO116" s="120">
        <v>5</v>
      </c>
      <c r="AP116" s="211" t="s">
        <v>122</v>
      </c>
      <c r="AQ116" s="211"/>
      <c r="AR116" s="48"/>
      <c r="AS116" s="48"/>
      <c r="AT116" s="62"/>
      <c r="AV116" s="63"/>
      <c r="AW116" s="109"/>
      <c r="AX116" s="48">
        <f>PRODUCT(AW109,J54)</f>
        <v>0.28521939256263795</v>
      </c>
      <c r="AY116" s="48">
        <f>PRODUCT(AX109,K54)</f>
        <v>0.30977091902669673</v>
      </c>
      <c r="AZ116" s="48">
        <f>PRODUCT(AY109,L54)</f>
        <v>-0.32639120099419938</v>
      </c>
      <c r="BA116" s="48"/>
      <c r="BB116" s="48"/>
      <c r="BC116" s="48"/>
      <c r="BD116" s="120">
        <v>5</v>
      </c>
      <c r="BE116" s="211" t="s">
        <v>122</v>
      </c>
      <c r="BF116" s="211"/>
      <c r="BG116" s="48"/>
      <c r="BH116" s="48"/>
      <c r="BI116" s="62"/>
      <c r="BK116" s="63"/>
      <c r="BL116" s="109"/>
      <c r="BM116" s="48">
        <f>PRODUCT(BL109,J53)</f>
        <v>-0.47317563505142873</v>
      </c>
      <c r="BN116" s="48">
        <f>PRODUCT(BM109,K53)</f>
        <v>-0.28734814651009066</v>
      </c>
      <c r="BO116" s="48">
        <f>PRODUCT(BN109,L53)</f>
        <v>-0.29370163701419272</v>
      </c>
      <c r="BP116" s="48"/>
      <c r="BQ116" s="48"/>
      <c r="BR116" s="48"/>
      <c r="BS116" s="120">
        <v>5</v>
      </c>
      <c r="BT116" s="211" t="s">
        <v>122</v>
      </c>
      <c r="BU116" s="211"/>
      <c r="BV116" s="48"/>
      <c r="BW116" s="48"/>
      <c r="BX116" s="62"/>
    </row>
    <row r="117" spans="1:76">
      <c r="A117" s="229"/>
      <c r="H117" s="230"/>
      <c r="I117" s="224"/>
      <c r="J117" s="215" t="s">
        <v>123</v>
      </c>
      <c r="K117" s="216"/>
      <c r="L117" s="50">
        <v>1</v>
      </c>
      <c r="M117" s="50">
        <v>1</v>
      </c>
      <c r="N117" s="50">
        <v>1</v>
      </c>
      <c r="R117" s="63"/>
      <c r="S117" s="109" t="s">
        <v>124</v>
      </c>
      <c r="T117" s="61" t="s">
        <v>125</v>
      </c>
      <c r="U117" s="61"/>
      <c r="V117" s="48"/>
      <c r="W117" s="48"/>
      <c r="X117" s="48"/>
      <c r="Y117" s="48"/>
      <c r="Z117" s="63"/>
      <c r="AA117" s="48"/>
      <c r="AB117" s="112" t="s">
        <v>126</v>
      </c>
      <c r="AC117" s="112"/>
      <c r="AD117" s="62"/>
      <c r="AE117" s="62"/>
      <c r="AG117" s="63"/>
      <c r="AH117" s="109" t="s">
        <v>124</v>
      </c>
      <c r="AI117" s="61" t="s">
        <v>125</v>
      </c>
      <c r="AJ117" s="61"/>
      <c r="AK117" s="48"/>
      <c r="AL117" s="48"/>
      <c r="AM117" s="48"/>
      <c r="AN117" s="48"/>
      <c r="AO117" s="48"/>
      <c r="AP117" s="48"/>
      <c r="AQ117" s="112" t="s">
        <v>126</v>
      </c>
      <c r="AR117" s="112"/>
      <c r="AS117" s="48"/>
      <c r="AT117" s="62"/>
      <c r="AV117" s="63"/>
      <c r="AW117" s="109" t="s">
        <v>124</v>
      </c>
      <c r="AX117" s="61" t="s">
        <v>125</v>
      </c>
      <c r="AY117" s="61"/>
      <c r="AZ117" s="48"/>
      <c r="BA117" s="48"/>
      <c r="BB117" s="48"/>
      <c r="BC117" s="48"/>
      <c r="BD117" s="48"/>
      <c r="BE117" s="48"/>
      <c r="BF117" s="112" t="s">
        <v>126</v>
      </c>
      <c r="BG117" s="112"/>
      <c r="BH117" s="48"/>
      <c r="BI117" s="62"/>
      <c r="BK117" s="63"/>
      <c r="BL117" s="109" t="s">
        <v>124</v>
      </c>
      <c r="BM117" s="61" t="s">
        <v>125</v>
      </c>
      <c r="BN117" s="61"/>
      <c r="BO117" s="48"/>
      <c r="BP117" s="48"/>
      <c r="BQ117" s="48"/>
      <c r="BR117" s="48"/>
      <c r="BS117" s="48"/>
      <c r="BT117" s="48"/>
      <c r="BU117" s="112" t="s">
        <v>126</v>
      </c>
      <c r="BV117" s="112"/>
      <c r="BW117" s="48"/>
      <c r="BX117" s="62"/>
    </row>
    <row r="118" spans="1:76">
      <c r="A118" s="229"/>
      <c r="H118" s="230"/>
      <c r="I118" s="224"/>
      <c r="J118" s="82"/>
      <c r="K118" s="82"/>
      <c r="L118" s="82"/>
      <c r="R118" s="63"/>
      <c r="S118" s="109"/>
      <c r="T118" s="48">
        <f>AB108^2</f>
        <v>0.22834942417038734</v>
      </c>
      <c r="U118" s="48">
        <f>AC108^2</f>
        <v>8.121794274799661E-2</v>
      </c>
      <c r="V118" s="48">
        <f>AD108^2</f>
        <v>2.3300244319763092E-2</v>
      </c>
      <c r="W118" s="48"/>
      <c r="X118" s="48"/>
      <c r="Y118" s="48"/>
      <c r="Z118" s="63"/>
      <c r="AA118" s="110" t="s">
        <v>127</v>
      </c>
      <c r="AB118" s="111">
        <f>PRODUCT(T124,J70)</f>
        <v>0.19137704314975726</v>
      </c>
      <c r="AC118" s="111">
        <f>PRODUCT(U124,K70)</f>
        <v>-0.10175275090968906</v>
      </c>
      <c r="AD118" s="124">
        <f>PRODUCT(V124,L70)</f>
        <v>-0.13223674709926547</v>
      </c>
      <c r="AE118" s="62"/>
      <c r="AG118" s="63"/>
      <c r="AH118" s="109"/>
      <c r="AI118" s="48">
        <f>$AQ108^2</f>
        <v>0.21461284443163928</v>
      </c>
      <c r="AJ118" s="48">
        <f>AR108^2</f>
        <v>8.1333970420176038E-2</v>
      </c>
      <c r="AK118" s="48">
        <f>AS108^2</f>
        <v>1.1506123817775266E-2</v>
      </c>
      <c r="AL118" s="48"/>
      <c r="AM118" s="48"/>
      <c r="AN118" s="48"/>
      <c r="AO118" s="48"/>
      <c r="AP118" s="110" t="s">
        <v>127</v>
      </c>
      <c r="AQ118" s="111">
        <f>PRODUCT(AI124,$J69)</f>
        <v>0.29466896510952517</v>
      </c>
      <c r="AR118" s="111">
        <f>PRODUCT(AJ124,K69)</f>
        <v>4.8451820530829887E-2</v>
      </c>
      <c r="AS118" s="111">
        <f>PRODUCT(AK124,L69)</f>
        <v>-0.19029458923887624</v>
      </c>
      <c r="AT118" s="62"/>
      <c r="AV118" s="63"/>
      <c r="AW118" s="109"/>
      <c r="AX118" s="48">
        <f>BF108^2</f>
        <v>0.2059539936910601</v>
      </c>
      <c r="AY118" s="48">
        <f>BG108^2</f>
        <v>8.2707072356207181E-2</v>
      </c>
      <c r="AZ118" s="48">
        <f>BH108^2</f>
        <v>3.7365409127918634E-3</v>
      </c>
      <c r="BA118" s="48"/>
      <c r="BB118" s="48"/>
      <c r="BC118" s="48"/>
      <c r="BD118" s="48"/>
      <c r="BE118" s="110" t="s">
        <v>127</v>
      </c>
      <c r="BF118" s="111">
        <f>PRODUCT(AX124,J68)</f>
        <v>0.35282772378412053</v>
      </c>
      <c r="BG118" s="111">
        <f>PRODUCT(AY124,K68)</f>
        <v>0.10391110460712413</v>
      </c>
      <c r="BH118" s="111">
        <f>PRODUCT(AZ124,L68)</f>
        <v>-0.18243806070227267</v>
      </c>
      <c r="BI118" s="62"/>
      <c r="BK118" s="63"/>
      <c r="BL118" s="109"/>
      <c r="BM118" s="48">
        <f>BU108^2</f>
        <v>0.11815457210187319</v>
      </c>
      <c r="BN118" s="48">
        <f>BV108^2</f>
        <v>4.9827644555603609E-2</v>
      </c>
      <c r="BO118" s="48">
        <f>BW108^2</f>
        <v>2.662871467084803E-5</v>
      </c>
      <c r="BP118" s="48"/>
      <c r="BQ118" s="48"/>
      <c r="BR118" s="48"/>
      <c r="BS118" s="48"/>
      <c r="BT118" s="110" t="s">
        <v>127</v>
      </c>
      <c r="BU118" s="111">
        <f>PRODUCT(BM124,J67)</f>
        <v>-2.0967537907094824E-2</v>
      </c>
      <c r="BV118" s="111">
        <f>PRODUCT(BN124,K67)</f>
        <v>-3.7606388431144465E-2</v>
      </c>
      <c r="BW118" s="111">
        <f>PRODUCT(BO124,L67)</f>
        <v>-0.16266224206706684</v>
      </c>
      <c r="BX118" s="62"/>
    </row>
    <row r="119" spans="1:76">
      <c r="A119" s="229"/>
      <c r="H119" s="230"/>
      <c r="I119" s="224"/>
      <c r="J119" s="82"/>
      <c r="K119" s="82"/>
      <c r="L119" s="82"/>
      <c r="R119" s="63"/>
      <c r="S119" s="109" t="s">
        <v>128</v>
      </c>
      <c r="T119" s="48" t="s">
        <v>129</v>
      </c>
      <c r="U119" s="48"/>
      <c r="V119" s="48"/>
      <c r="W119" s="48"/>
      <c r="X119" s="48"/>
      <c r="Y119" s="48"/>
      <c r="Z119" s="106">
        <v>6</v>
      </c>
      <c r="AA119" s="211" t="s">
        <v>130</v>
      </c>
      <c r="AB119" s="211"/>
      <c r="AC119" s="48"/>
      <c r="AD119" s="62"/>
      <c r="AE119" s="62"/>
      <c r="AG119" s="63"/>
      <c r="AH119" s="109" t="s">
        <v>128</v>
      </c>
      <c r="AI119" s="48" t="s">
        <v>129</v>
      </c>
      <c r="AJ119" s="48"/>
      <c r="AK119" s="48"/>
      <c r="AL119" s="48"/>
      <c r="AM119" s="48"/>
      <c r="AN119" s="48"/>
      <c r="AO119" s="120">
        <v>6</v>
      </c>
      <c r="AP119" s="211" t="s">
        <v>130</v>
      </c>
      <c r="AQ119" s="211"/>
      <c r="AR119" s="48"/>
      <c r="AS119" s="48"/>
      <c r="AT119" s="62"/>
      <c r="AV119" s="63"/>
      <c r="AW119" s="109" t="s">
        <v>128</v>
      </c>
      <c r="AX119" s="48" t="s">
        <v>129</v>
      </c>
      <c r="AY119" s="48"/>
      <c r="AZ119" s="48"/>
      <c r="BA119" s="48"/>
      <c r="BB119" s="48"/>
      <c r="BC119" s="48"/>
      <c r="BD119" s="120">
        <v>6</v>
      </c>
      <c r="BE119" s="211" t="s">
        <v>130</v>
      </c>
      <c r="BF119" s="211"/>
      <c r="BG119" s="48"/>
      <c r="BH119" s="48"/>
      <c r="BI119" s="62"/>
      <c r="BK119" s="63"/>
      <c r="BL119" s="109" t="s">
        <v>128</v>
      </c>
      <c r="BM119" s="48" t="s">
        <v>129</v>
      </c>
      <c r="BN119" s="48"/>
      <c r="BO119" s="48"/>
      <c r="BP119" s="48"/>
      <c r="BQ119" s="48"/>
      <c r="BR119" s="48"/>
      <c r="BS119" s="120">
        <v>6</v>
      </c>
      <c r="BT119" s="211" t="s">
        <v>130</v>
      </c>
      <c r="BU119" s="211"/>
      <c r="BV119" s="48"/>
      <c r="BW119" s="48"/>
      <c r="BX119" s="62"/>
    </row>
    <row r="120" spans="1:76">
      <c r="A120" s="229"/>
      <c r="H120" s="230"/>
      <c r="I120" s="224"/>
      <c r="J120" s="82" t="s">
        <v>131</v>
      </c>
      <c r="K120" s="82"/>
      <c r="L120" s="82"/>
      <c r="R120" s="63"/>
      <c r="S120" s="109"/>
      <c r="T120" s="48">
        <f>L117-T118</f>
        <v>0.77165057582961261</v>
      </c>
      <c r="U120" s="48">
        <f>M117-U118</f>
        <v>0.91878205725200335</v>
      </c>
      <c r="V120" s="48">
        <f>N117-V118</f>
        <v>0.97669975568023693</v>
      </c>
      <c r="W120" s="48"/>
      <c r="X120" s="48"/>
      <c r="Y120" s="48"/>
      <c r="Z120" s="63"/>
      <c r="AA120" s="48"/>
      <c r="AB120" s="48" t="s">
        <v>132</v>
      </c>
      <c r="AC120" s="48"/>
      <c r="AD120" s="62"/>
      <c r="AE120" s="62"/>
      <c r="AG120" s="63"/>
      <c r="AH120" s="109"/>
      <c r="AI120" s="48">
        <f>L$117-$AI118</f>
        <v>0.7853871555683607</v>
      </c>
      <c r="AJ120" s="48">
        <f>M$117-AJ118</f>
        <v>0.91866602957982391</v>
      </c>
      <c r="AK120" s="48">
        <f>N$117-AK118</f>
        <v>0.98849387618222473</v>
      </c>
      <c r="AL120" s="48"/>
      <c r="AM120" s="48"/>
      <c r="AN120" s="48"/>
      <c r="AO120" s="48"/>
      <c r="AP120" s="48"/>
      <c r="AQ120" s="48" t="s">
        <v>132</v>
      </c>
      <c r="AR120" s="48"/>
      <c r="AS120" s="48"/>
      <c r="AT120" s="62"/>
      <c r="AV120" s="63"/>
      <c r="AW120" s="109"/>
      <c r="AX120" s="48">
        <f>L117-AX118</f>
        <v>0.79404600630893984</v>
      </c>
      <c r="AY120" s="48">
        <f>M117-AY118</f>
        <v>0.91729292764379278</v>
      </c>
      <c r="AZ120" s="48">
        <f>N117-AZ118</f>
        <v>0.99626345908720815</v>
      </c>
      <c r="BA120" s="48"/>
      <c r="BB120" s="48"/>
      <c r="BC120" s="48"/>
      <c r="BD120" s="48"/>
      <c r="BE120" s="48"/>
      <c r="BF120" s="48" t="s">
        <v>132</v>
      </c>
      <c r="BG120" s="48"/>
      <c r="BH120" s="48"/>
      <c r="BI120" s="62"/>
      <c r="BK120" s="63"/>
      <c r="BL120" s="109"/>
      <c r="BM120" s="48">
        <f>L117-BM118</f>
        <v>0.88184542789812681</v>
      </c>
      <c r="BN120" s="48">
        <f>M117-BN118</f>
        <v>0.95017235544439638</v>
      </c>
      <c r="BO120" s="48">
        <f>N117-BO118</f>
        <v>0.99997337128532915</v>
      </c>
      <c r="BP120" s="48"/>
      <c r="BQ120" s="48"/>
      <c r="BR120" s="48"/>
      <c r="BS120" s="48"/>
      <c r="BT120" s="48"/>
      <c r="BU120" s="48" t="s">
        <v>132</v>
      </c>
      <c r="BV120" s="48"/>
      <c r="BW120" s="48"/>
      <c r="BX120" s="62"/>
    </row>
    <row r="121" spans="1:76">
      <c r="A121" s="229"/>
      <c r="H121" s="230"/>
      <c r="I121" s="224"/>
      <c r="J121" s="82" t="s">
        <v>133</v>
      </c>
      <c r="K121" t="s">
        <v>134</v>
      </c>
      <c r="R121" s="63"/>
      <c r="S121" s="109" t="s">
        <v>135</v>
      </c>
      <c r="T121" s="195" t="s">
        <v>136</v>
      </c>
      <c r="U121" s="195"/>
      <c r="V121" s="195"/>
      <c r="W121" s="195"/>
      <c r="X121" s="195"/>
      <c r="Y121" s="48"/>
      <c r="Z121" s="63"/>
      <c r="AA121" s="110" t="s">
        <v>137</v>
      </c>
      <c r="AB121" s="111">
        <f>PRODUCT(T124,J48)</f>
        <v>0.15502331740820707</v>
      </c>
      <c r="AC121" s="111">
        <f>PRODUCT(U124,K48)</f>
        <v>-9.201759399495478E-2</v>
      </c>
      <c r="AD121" s="124">
        <f>PRODUCT(V124,L48)</f>
        <v>3.5514633209732818E-2</v>
      </c>
      <c r="AE121" s="62"/>
      <c r="AG121" s="63"/>
      <c r="AH121" s="109" t="s">
        <v>135</v>
      </c>
      <c r="AI121" s="195" t="s">
        <v>136</v>
      </c>
      <c r="AJ121" s="195"/>
      <c r="AK121" s="195"/>
      <c r="AL121" s="195"/>
      <c r="AM121" s="195"/>
      <c r="AN121" s="48"/>
      <c r="AO121" s="48"/>
      <c r="AP121" s="110" t="s">
        <v>137</v>
      </c>
      <c r="AQ121" s="111">
        <f>PRODUCT(AI124,$J47)</f>
        <v>0.2317449828405162</v>
      </c>
      <c r="AR121" s="111">
        <f>PRODUCT(AJ124,K47)</f>
        <v>4.4887856285951509E-2</v>
      </c>
      <c r="AS121" s="111">
        <f>PRODUCT(AK124,L47)</f>
        <v>2.9809877871230028E-2</v>
      </c>
      <c r="AT121" s="62"/>
      <c r="AV121" s="63"/>
      <c r="AW121" s="109" t="s">
        <v>135</v>
      </c>
      <c r="AX121" s="195" t="s">
        <v>136</v>
      </c>
      <c r="AY121" s="195"/>
      <c r="AZ121" s="195"/>
      <c r="BA121" s="195"/>
      <c r="BB121" s="195"/>
      <c r="BC121" s="48"/>
      <c r="BD121" s="48"/>
      <c r="BE121" s="110" t="s">
        <v>137</v>
      </c>
      <c r="BF121" s="111">
        <f>PRODUCT(AX124,J46)</f>
        <v>0.20057285532196309</v>
      </c>
      <c r="BG121" s="111">
        <f>PRODUCT(AY124,K46)</f>
        <v>7.8178551360115048E-2</v>
      </c>
      <c r="BH121" s="111">
        <f>PRODUCT(AZ124,L46)</f>
        <v>2.544427104507314E-3</v>
      </c>
      <c r="BI121" s="62"/>
      <c r="BK121" s="63"/>
      <c r="BL121" s="109" t="s">
        <v>135</v>
      </c>
      <c r="BM121" s="195" t="s">
        <v>136</v>
      </c>
      <c r="BN121" s="195"/>
      <c r="BO121" s="195"/>
      <c r="BP121" s="195"/>
      <c r="BQ121" s="195"/>
      <c r="BR121" s="48"/>
      <c r="BS121" s="48"/>
      <c r="BT121" s="110" t="s">
        <v>137</v>
      </c>
      <c r="BU121" s="111">
        <f>PRODUCT(BM124,0)</f>
        <v>0</v>
      </c>
      <c r="BV121" s="111">
        <f>PRODUCT(BN124,0)</f>
        <v>0</v>
      </c>
      <c r="BW121" s="111">
        <f>PRODUCT(BO124,0)</f>
        <v>0</v>
      </c>
      <c r="BX121" s="62"/>
    </row>
    <row r="122" spans="1:76">
      <c r="A122" s="229"/>
      <c r="H122" s="230"/>
      <c r="I122" s="224"/>
      <c r="J122" s="82" t="s">
        <v>138</v>
      </c>
      <c r="K122" t="s">
        <v>139</v>
      </c>
      <c r="R122" s="63"/>
      <c r="S122" s="109"/>
      <c r="T122" s="82">
        <f>PRODUCT(T116,T120)</f>
        <v>0.30914498627584852</v>
      </c>
      <c r="U122" s="82">
        <f>PRODUCT(U116,U120)</f>
        <v>-0.31370659513757748</v>
      </c>
      <c r="V122" s="82">
        <f>PRODUCT(V116,V120)</f>
        <v>-0.32981375641997096</v>
      </c>
      <c r="W122" s="48"/>
      <c r="X122" s="48"/>
      <c r="Y122" s="48"/>
      <c r="Z122" s="106">
        <v>7</v>
      </c>
      <c r="AA122" s="211" t="s">
        <v>140</v>
      </c>
      <c r="AB122" s="211"/>
      <c r="AC122" s="48"/>
      <c r="AD122" s="62"/>
      <c r="AE122" s="62"/>
      <c r="AG122" s="63"/>
      <c r="AH122" s="109"/>
      <c r="AI122" s="82">
        <f>PRODUCT(AI116,AI120)</f>
        <v>0.2561157479581288</v>
      </c>
      <c r="AJ122" s="82">
        <f>PRODUCT(AJ116,AJ120)</f>
        <v>0.27672423815576236</v>
      </c>
      <c r="AK122" s="82">
        <f>PRODUCT(AK116,AK120)</f>
        <v>-0.37390144096205485</v>
      </c>
      <c r="AL122" s="48"/>
      <c r="AM122" s="48"/>
      <c r="AN122" s="48"/>
      <c r="AO122" s="120">
        <v>7</v>
      </c>
      <c r="AP122" s="211" t="s">
        <v>140</v>
      </c>
      <c r="AQ122" s="211"/>
      <c r="AR122" s="48"/>
      <c r="AS122" s="48"/>
      <c r="AT122" s="62"/>
      <c r="AV122" s="63"/>
      <c r="AW122" s="109"/>
      <c r="AX122" s="82">
        <f>PRODUCT(AX116,AX120)</f>
        <v>0.22647731958622441</v>
      </c>
      <c r="AY122" s="82">
        <f>PRODUCT(AY116,AY120)</f>
        <v>0.28415067321290693</v>
      </c>
      <c r="AZ122" s="82">
        <f>PRODUCT(AZ116,AZ120)</f>
        <v>-0.3251716269181093</v>
      </c>
      <c r="BA122" s="48"/>
      <c r="BB122" s="48"/>
      <c r="BC122" s="48"/>
      <c r="BD122" s="120">
        <v>7</v>
      </c>
      <c r="BE122" s="211" t="s">
        <v>140</v>
      </c>
      <c r="BF122" s="211"/>
      <c r="BG122" s="48"/>
      <c r="BH122" s="48"/>
      <c r="BI122" s="62"/>
      <c r="BK122" s="63"/>
      <c r="BL122" s="109"/>
      <c r="BM122" s="82">
        <f>PRODUCT(BM116,BM120)</f>
        <v>-0.41726777036289509</v>
      </c>
      <c r="BN122" s="82">
        <f>PRODUCT(BN116,BN120)</f>
        <v>-0.27303026520207435</v>
      </c>
      <c r="BO122" s="82">
        <f>PRODUCT(BO116,BO120)</f>
        <v>-0.29369381611710232</v>
      </c>
      <c r="BP122" s="48"/>
      <c r="BQ122" s="48"/>
      <c r="BR122" s="48"/>
      <c r="BS122" s="120">
        <v>7</v>
      </c>
      <c r="BT122" s="211" t="s">
        <v>140</v>
      </c>
      <c r="BU122" s="211"/>
      <c r="BV122" s="48"/>
      <c r="BW122" s="48"/>
      <c r="BX122" s="62"/>
    </row>
    <row r="123" spans="1:76">
      <c r="A123" s="229"/>
      <c r="H123" s="230"/>
      <c r="I123" s="224"/>
      <c r="J123" s="82" t="s">
        <v>141</v>
      </c>
      <c r="K123" t="s">
        <v>115</v>
      </c>
      <c r="R123" s="63"/>
      <c r="S123" s="109" t="s">
        <v>142</v>
      </c>
      <c r="T123" s="195" t="s">
        <v>143</v>
      </c>
      <c r="U123" s="195"/>
      <c r="V123" s="195"/>
      <c r="W123" s="195"/>
      <c r="X123" s="195"/>
      <c r="Y123" s="48"/>
      <c r="Z123" s="63"/>
      <c r="AA123" s="48"/>
      <c r="AB123" s="217" t="s">
        <v>144</v>
      </c>
      <c r="AC123" s="217"/>
      <c r="AD123" s="219"/>
      <c r="AE123" s="62"/>
      <c r="AG123" s="63"/>
      <c r="AH123" s="109" t="s">
        <v>142</v>
      </c>
      <c r="AI123" s="195" t="s">
        <v>143</v>
      </c>
      <c r="AJ123" s="195"/>
      <c r="AK123" s="195"/>
      <c r="AL123" s="195"/>
      <c r="AM123" s="195"/>
      <c r="AN123" s="48"/>
      <c r="AO123" s="48"/>
      <c r="AP123" s="48"/>
      <c r="AQ123" s="217" t="s">
        <v>144</v>
      </c>
      <c r="AR123" s="217"/>
      <c r="AS123" s="217"/>
      <c r="AT123" s="62"/>
      <c r="AV123" s="63"/>
      <c r="AW123" s="109" t="s">
        <v>142</v>
      </c>
      <c r="AX123" s="195" t="s">
        <v>143</v>
      </c>
      <c r="AY123" s="195"/>
      <c r="AZ123" s="195"/>
      <c r="BA123" s="195"/>
      <c r="BB123" s="195"/>
      <c r="BC123" s="48"/>
      <c r="BD123" s="48"/>
      <c r="BE123" s="48"/>
      <c r="BF123" s="217" t="s">
        <v>144</v>
      </c>
      <c r="BG123" s="217"/>
      <c r="BH123" s="217"/>
      <c r="BI123" s="62"/>
      <c r="BK123" s="63"/>
      <c r="BL123" s="109" t="s">
        <v>142</v>
      </c>
      <c r="BM123" s="195" t="s">
        <v>143</v>
      </c>
      <c r="BN123" s="195"/>
      <c r="BO123" s="195"/>
      <c r="BP123" s="195"/>
      <c r="BQ123" s="195"/>
      <c r="BR123" s="48"/>
      <c r="BS123" s="48"/>
      <c r="BT123" s="48"/>
      <c r="BU123" s="217" t="s">
        <v>144</v>
      </c>
      <c r="BV123" s="217"/>
      <c r="BW123" s="217"/>
      <c r="BX123" s="62"/>
    </row>
    <row r="124" spans="1:76">
      <c r="A124" s="229"/>
      <c r="H124" s="230"/>
      <c r="I124" s="224"/>
      <c r="J124" s="82"/>
      <c r="R124" s="63"/>
      <c r="S124" s="110" t="s">
        <v>145</v>
      </c>
      <c r="T124" s="111">
        <f>U114+T122</f>
        <v>0.30914498627584852</v>
      </c>
      <c r="U124" s="111">
        <f>V114+U122</f>
        <v>-0.31370659513757748</v>
      </c>
      <c r="V124" s="111">
        <f>W114+V122</f>
        <v>-0.32981375641997096</v>
      </c>
      <c r="W124" s="48"/>
      <c r="X124" s="48"/>
      <c r="Y124" s="48"/>
      <c r="Z124" s="98"/>
      <c r="AA124" s="99" t="s">
        <v>146</v>
      </c>
      <c r="AB124" s="125">
        <f>PRODUCT(T124,J77)</f>
        <v>0.21731379963269482</v>
      </c>
      <c r="AC124" s="125">
        <f>PRODUCT(U124,K77)</f>
        <v>-0.12504286846729623</v>
      </c>
      <c r="AD124" s="126">
        <f>PRODUCT(V124,L77)</f>
        <v>-0.113159752147038</v>
      </c>
      <c r="AE124" s="62"/>
      <c r="AG124" s="63"/>
      <c r="AH124" s="110" t="s">
        <v>145</v>
      </c>
      <c r="AI124" s="111">
        <f>AJ114+AI122</f>
        <v>0.47342954759082362</v>
      </c>
      <c r="AJ124" s="111">
        <f>AK114+AJ122</f>
        <v>0.15168136968846613</v>
      </c>
      <c r="AK124" s="111">
        <f>AL114+AK122</f>
        <v>-0.48706119310909285</v>
      </c>
      <c r="AL124" s="48"/>
      <c r="AM124" s="48"/>
      <c r="AN124" s="48"/>
      <c r="AO124" s="48"/>
      <c r="AP124" s="48" t="s">
        <v>146</v>
      </c>
      <c r="AQ124" s="111">
        <f>PRODUCT(AI124,$J76)</f>
        <v>0.33327673437204475</v>
      </c>
      <c r="AR124" s="111">
        <f>PRODUCT(AJ124,K76)</f>
        <v>6.018218627348268E-2</v>
      </c>
      <c r="AS124" s="111">
        <f>PRODUCT(AK124,L76)</f>
        <v>-0.16790118506857507</v>
      </c>
      <c r="AT124" s="62"/>
      <c r="AV124" s="63"/>
      <c r="AW124" s="110" t="s">
        <v>145</v>
      </c>
      <c r="AX124" s="111">
        <f>AY114+AX122</f>
        <v>0.55975405395826916</v>
      </c>
      <c r="AY124" s="111">
        <f>AZ114+AY122</f>
        <v>0.34433285948638959</v>
      </c>
      <c r="AZ124" s="111">
        <f>BA114+AZ122</f>
        <v>-0.4930728119866844</v>
      </c>
      <c r="BA124" s="48"/>
      <c r="BB124" s="48"/>
      <c r="BC124" s="48"/>
      <c r="BD124" s="48"/>
      <c r="BE124" s="48" t="s">
        <v>146</v>
      </c>
      <c r="BF124" s="111">
        <f>PRODUCT(AX124,J75)</f>
        <v>0.38341219751967637</v>
      </c>
      <c r="BG124" s="111">
        <f>PRODUCT(AY124,K75)</f>
        <v>0.13846558692372177</v>
      </c>
      <c r="BH124" s="111">
        <f>PRODUCT(AZ124,L75)</f>
        <v>-0.17413722986836652</v>
      </c>
      <c r="BI124" s="62"/>
      <c r="BK124" s="63"/>
      <c r="BL124" s="110" t="s">
        <v>145</v>
      </c>
      <c r="BM124" s="111">
        <f>BN114+BM122</f>
        <v>-3.3855572843218718E-2</v>
      </c>
      <c r="BN124" s="111">
        <f>BO114+BN122</f>
        <v>-0.13456467827835258</v>
      </c>
      <c r="BO124" s="111">
        <f>BP114+BO122</f>
        <v>-0.46783104598546887</v>
      </c>
      <c r="BP124" s="48"/>
      <c r="BQ124" s="48"/>
      <c r="BR124" s="48"/>
      <c r="BS124" s="48"/>
      <c r="BT124" s="48" t="s">
        <v>146</v>
      </c>
      <c r="BU124" s="111">
        <f>PRODUCT(BM124,J74)</f>
        <v>-2.1494219709740473E-2</v>
      </c>
      <c r="BV124" s="111">
        <f>PRODUCT(BN124,K74)</f>
        <v>-5.7022846854578084E-2</v>
      </c>
      <c r="BW124" s="111">
        <f>PRODUCT(BO124,L74)</f>
        <v>-0.17609553272733244</v>
      </c>
      <c r="BX124" s="62"/>
    </row>
    <row r="125" spans="1:76">
      <c r="A125" s="229"/>
      <c r="H125" s="230" t="s">
        <v>57</v>
      </c>
      <c r="I125" s="224"/>
      <c r="J125" s="11" t="s">
        <v>139</v>
      </c>
      <c r="K125" s="94" t="s">
        <v>147</v>
      </c>
      <c r="L125" s="82"/>
      <c r="R125" s="63"/>
      <c r="S125" s="48"/>
      <c r="T125" s="48"/>
      <c r="U125" s="48"/>
      <c r="V125" s="48"/>
      <c r="W125" s="48"/>
      <c r="X125" s="48"/>
      <c r="Y125" s="48"/>
      <c r="Z125" s="48"/>
      <c r="AA125" s="48"/>
      <c r="AB125" s="48"/>
      <c r="AC125" s="48"/>
      <c r="AD125" s="48"/>
      <c r="AE125" s="62"/>
      <c r="AG125" s="63"/>
      <c r="AH125" s="48"/>
      <c r="AI125" s="48"/>
      <c r="AJ125" s="48"/>
      <c r="AK125" s="48"/>
      <c r="AL125" s="48"/>
      <c r="AM125" s="48"/>
      <c r="AN125" s="48"/>
      <c r="AO125" s="48"/>
      <c r="AP125" s="48"/>
      <c r="AQ125" s="48"/>
      <c r="AR125" s="48"/>
      <c r="AS125" s="48"/>
      <c r="AT125" s="62"/>
      <c r="AV125" s="63"/>
      <c r="AW125" s="48"/>
      <c r="AX125" s="48"/>
      <c r="AY125" s="48"/>
      <c r="AZ125" s="48"/>
      <c r="BA125" s="48"/>
      <c r="BB125" s="48"/>
      <c r="BC125" s="48"/>
      <c r="BD125" s="48"/>
      <c r="BE125" s="48"/>
      <c r="BF125" s="48"/>
      <c r="BG125" s="48"/>
      <c r="BH125" s="48"/>
      <c r="BI125" s="62"/>
      <c r="BK125" s="63"/>
      <c r="BL125" s="48"/>
      <c r="BM125" s="48"/>
      <c r="BN125" s="48"/>
      <c r="BO125" s="48"/>
      <c r="BP125" s="48"/>
      <c r="BQ125" s="48"/>
      <c r="BR125" s="48"/>
      <c r="BS125" s="48"/>
      <c r="BT125" s="48"/>
      <c r="BU125" s="48"/>
      <c r="BV125" s="48"/>
      <c r="BW125" s="48"/>
      <c r="BX125" s="62"/>
    </row>
    <row r="126" spans="1:76">
      <c r="A126" s="229"/>
      <c r="H126" s="230"/>
      <c r="I126" s="224"/>
      <c r="J126" s="95">
        <f>T151</f>
        <v>-0.15960134318464808</v>
      </c>
      <c r="K126" s="95">
        <f>U151</f>
        <v>-0.1027241637499151</v>
      </c>
      <c r="L126" s="95">
        <f>V151</f>
        <v>-9.7333486319338081E-2</v>
      </c>
      <c r="R126" s="65" t="s">
        <v>148</v>
      </c>
      <c r="S126" s="48"/>
      <c r="T126" s="48"/>
      <c r="U126" s="48"/>
      <c r="V126" s="48"/>
      <c r="W126" s="48"/>
      <c r="X126" s="48"/>
      <c r="Y126" s="48"/>
      <c r="Z126" s="48"/>
      <c r="AA126" s="48"/>
      <c r="AB126" s="48"/>
      <c r="AC126" s="48"/>
      <c r="AD126" s="48"/>
      <c r="AE126" s="62"/>
      <c r="AG126" s="65" t="s">
        <v>148</v>
      </c>
      <c r="AH126" s="48"/>
      <c r="AI126" s="48"/>
      <c r="AJ126" s="48"/>
      <c r="AK126" s="48"/>
      <c r="AL126" s="48"/>
      <c r="AM126" s="48"/>
      <c r="AN126" s="48"/>
      <c r="AO126" s="48"/>
      <c r="AP126" s="48"/>
      <c r="AQ126" s="48"/>
      <c r="AR126" s="48"/>
      <c r="AS126" s="48"/>
      <c r="AT126" s="62"/>
      <c r="AV126" s="65" t="s">
        <v>148</v>
      </c>
      <c r="AW126" s="48"/>
      <c r="AX126" s="48"/>
      <c r="AY126" s="48"/>
      <c r="AZ126" s="48"/>
      <c r="BA126" s="48"/>
      <c r="BB126" s="48"/>
      <c r="BC126" s="48"/>
      <c r="BD126" s="48"/>
      <c r="BE126" s="48"/>
      <c r="BF126" s="48"/>
      <c r="BG126" s="48"/>
      <c r="BH126" s="48"/>
      <c r="BI126" s="62"/>
      <c r="BK126" s="65" t="s">
        <v>148</v>
      </c>
      <c r="BL126" s="48"/>
      <c r="BM126" s="48"/>
      <c r="BN126" s="48"/>
      <c r="BO126" s="48"/>
      <c r="BP126" s="48"/>
      <c r="BQ126" s="48"/>
      <c r="BR126" s="48"/>
      <c r="BS126" s="48"/>
      <c r="BT126" s="48"/>
      <c r="BU126" s="48"/>
      <c r="BV126" s="48"/>
      <c r="BW126" s="48"/>
      <c r="BX126" s="62"/>
    </row>
    <row r="127" spans="1:76">
      <c r="A127" s="229"/>
      <c r="H127" s="230"/>
      <c r="I127" s="224"/>
      <c r="J127">
        <f>AI151</f>
        <v>-0.25666821090664182</v>
      </c>
      <c r="K127">
        <f>AJ151</f>
        <v>-3.3854500225598681E-2</v>
      </c>
      <c r="L127">
        <f>AK151</f>
        <v>1.1132193573105542E-2</v>
      </c>
      <c r="R127" s="106">
        <v>8</v>
      </c>
      <c r="S127" s="103" t="s">
        <v>149</v>
      </c>
      <c r="T127" s="103"/>
      <c r="U127" s="48"/>
      <c r="V127" s="48"/>
      <c r="W127" s="48"/>
      <c r="X127" s="48"/>
      <c r="Y127" s="48"/>
      <c r="Z127" s="120">
        <v>10</v>
      </c>
      <c r="AA127" s="127" t="s">
        <v>150</v>
      </c>
      <c r="AB127" s="127"/>
      <c r="AC127" s="48"/>
      <c r="AD127" s="48"/>
      <c r="AE127" s="62"/>
      <c r="AG127" s="106">
        <v>8</v>
      </c>
      <c r="AH127" s="103" t="s">
        <v>149</v>
      </c>
      <c r="AI127" s="103"/>
      <c r="AJ127" s="48"/>
      <c r="AK127" s="48"/>
      <c r="AL127" s="48"/>
      <c r="AM127" s="48"/>
      <c r="AN127" s="48"/>
      <c r="AO127" s="120">
        <v>10</v>
      </c>
      <c r="AP127" s="127" t="s">
        <v>150</v>
      </c>
      <c r="AQ127" s="127"/>
      <c r="AR127" s="48"/>
      <c r="AS127" s="48"/>
      <c r="AT127" s="62"/>
      <c r="AV127" s="106">
        <v>8</v>
      </c>
      <c r="AW127" s="103" t="s">
        <v>149</v>
      </c>
      <c r="AX127" s="103"/>
      <c r="AY127" s="48"/>
      <c r="AZ127" s="48"/>
      <c r="BA127" s="48"/>
      <c r="BB127" s="48"/>
      <c r="BC127" s="48"/>
      <c r="BD127" s="120">
        <v>10</v>
      </c>
      <c r="BE127" s="127" t="s">
        <v>150</v>
      </c>
      <c r="BF127" s="127"/>
      <c r="BG127" s="48"/>
      <c r="BH127" s="48"/>
      <c r="BI127" s="62"/>
      <c r="BK127" s="106">
        <v>8</v>
      </c>
      <c r="BL127" s="103" t="s">
        <v>149</v>
      </c>
      <c r="BM127" s="103"/>
      <c r="BN127" s="48"/>
      <c r="BO127" s="48"/>
      <c r="BP127" s="48"/>
      <c r="BQ127" s="48"/>
      <c r="BR127" s="48"/>
      <c r="BS127" s="120">
        <v>10</v>
      </c>
      <c r="BT127" s="127" t="s">
        <v>150</v>
      </c>
      <c r="BU127" s="127"/>
      <c r="BV127" s="48"/>
      <c r="BW127" s="48"/>
      <c r="BX127" s="62"/>
    </row>
    <row r="128" spans="1:76">
      <c r="A128" s="229"/>
      <c r="H128" s="230"/>
      <c r="I128" s="224"/>
      <c r="J128" s="48">
        <f>AX151</f>
        <v>-0.26205779602335266</v>
      </c>
      <c r="K128" s="48">
        <f>AY151</f>
        <v>-3.1647049317952022E-2</v>
      </c>
      <c r="L128" s="48">
        <f>AZ151</f>
        <v>2.4517504653469746E-2</v>
      </c>
      <c r="R128" s="63"/>
      <c r="S128" s="110" t="s">
        <v>151</v>
      </c>
      <c r="T128" s="112" t="s">
        <v>152</v>
      </c>
      <c r="U128" s="112"/>
      <c r="V128" s="48"/>
      <c r="W128" s="48"/>
      <c r="X128" s="48"/>
      <c r="Y128" s="48"/>
      <c r="Z128" s="48"/>
      <c r="AA128" s="110" t="s">
        <v>151</v>
      </c>
      <c r="AB128" s="48" t="s">
        <v>153</v>
      </c>
      <c r="AC128" s="48"/>
      <c r="AD128" s="48"/>
      <c r="AE128" s="62"/>
      <c r="AG128" s="63"/>
      <c r="AH128" s="110" t="s">
        <v>151</v>
      </c>
      <c r="AI128" s="112" t="s">
        <v>152</v>
      </c>
      <c r="AJ128" s="112"/>
      <c r="AK128" s="48"/>
      <c r="AL128" s="48"/>
      <c r="AM128" s="48"/>
      <c r="AN128" s="48"/>
      <c r="AO128" s="48"/>
      <c r="AP128" s="110" t="s">
        <v>151</v>
      </c>
      <c r="AQ128" s="48" t="s">
        <v>153</v>
      </c>
      <c r="AR128" s="48"/>
      <c r="AS128" s="48"/>
      <c r="AT128" s="62"/>
      <c r="AV128" s="63"/>
      <c r="AW128" s="110" t="s">
        <v>151</v>
      </c>
      <c r="AX128" s="112" t="s">
        <v>152</v>
      </c>
      <c r="AY128" s="112"/>
      <c r="AZ128" s="48"/>
      <c r="BA128" s="48"/>
      <c r="BB128" s="48"/>
      <c r="BC128" s="48"/>
      <c r="BD128" s="48"/>
      <c r="BE128" s="110" t="s">
        <v>151</v>
      </c>
      <c r="BF128" s="48" t="s">
        <v>153</v>
      </c>
      <c r="BG128" s="48"/>
      <c r="BH128" s="48"/>
      <c r="BI128" s="62"/>
      <c r="BK128" s="63"/>
      <c r="BL128" s="110" t="s">
        <v>151</v>
      </c>
      <c r="BM128" s="112" t="s">
        <v>152</v>
      </c>
      <c r="BN128" s="112"/>
      <c r="BO128" s="48"/>
      <c r="BP128" s="48"/>
      <c r="BQ128" s="48"/>
      <c r="BR128" s="48"/>
      <c r="BS128" s="48"/>
      <c r="BT128" s="110" t="s">
        <v>151</v>
      </c>
      <c r="BU128" s="48" t="s">
        <v>153</v>
      </c>
      <c r="BV128" s="48"/>
      <c r="BW128" s="48"/>
      <c r="BX128" s="62"/>
    </row>
    <row r="129" spans="1:76">
      <c r="A129" s="229"/>
      <c r="H129" s="230"/>
      <c r="I129" s="224"/>
      <c r="J129" s="11" t="s">
        <v>115</v>
      </c>
      <c r="K129" s="11" t="s">
        <v>154</v>
      </c>
      <c r="R129" s="63"/>
      <c r="S129" s="48"/>
      <c r="T129" s="48">
        <f>TANH(AN26)^2</f>
        <v>7.3390539507144859E-2</v>
      </c>
      <c r="U129" s="48">
        <f>TANH(AO26)^2</f>
        <v>0.2950445906606553</v>
      </c>
      <c r="V129" s="48">
        <f>TANH(AP26)^2</f>
        <v>8.5010017910751454E-2</v>
      </c>
      <c r="W129" s="48"/>
      <c r="X129" s="48"/>
      <c r="Y129" s="48"/>
      <c r="Z129" s="48"/>
      <c r="AA129" s="48"/>
      <c r="AB129" s="48">
        <f>PRODUCT(AB121,J77)</f>
        <v>0.10897380722061104</v>
      </c>
      <c r="AC129" s="48">
        <f>PRODUCT(AC121,K77)</f>
        <v>-3.6678042734619991E-2</v>
      </c>
      <c r="AD129" s="48">
        <f>PRODUCT(AD121,L77)</f>
        <v>1.218514089657596E-2</v>
      </c>
      <c r="AE129" s="62"/>
      <c r="AG129" s="63"/>
      <c r="AH129" s="48"/>
      <c r="AI129" s="48">
        <f>TANH($AG26)^2</f>
        <v>6.3519008277064873E-2</v>
      </c>
      <c r="AJ129" s="48">
        <f>TANH(AH26)^2</f>
        <v>0.30325464403165381</v>
      </c>
      <c r="AK129" s="48">
        <f>TANH(AI26)^2</f>
        <v>4.9110620985964415E-2</v>
      </c>
      <c r="AL129" s="48"/>
      <c r="AM129" s="48"/>
      <c r="AN129" s="48"/>
      <c r="AO129" s="48"/>
      <c r="AP129" s="48"/>
      <c r="AQ129" s="48">
        <f>PRODUCT(AQ121,$J76)</f>
        <v>0.16313981981315995</v>
      </c>
      <c r="AR129" s="48">
        <f>PRODUCT(AR121,K76)</f>
        <v>1.7810027256260151E-2</v>
      </c>
      <c r="AS129" s="48">
        <f>PRODUCT(AS121,L76)</f>
        <v>1.0276149880427774E-2</v>
      </c>
      <c r="AT129" s="62"/>
      <c r="AV129" s="63"/>
      <c r="AW129" s="48"/>
      <c r="AX129" s="48">
        <f>TANH(Z26)^2</f>
        <v>0.14992532519477864</v>
      </c>
      <c r="AY129" s="48">
        <f>TANH(AA26)^2</f>
        <v>0.45982451935542368</v>
      </c>
      <c r="AZ129" s="48">
        <f>TANH(AB26)^2</f>
        <v>2.5756542784457662E-2</v>
      </c>
      <c r="BA129" s="48"/>
      <c r="BB129" s="48"/>
      <c r="BC129" s="48"/>
      <c r="BD129" s="48"/>
      <c r="BE129" s="48"/>
      <c r="BF129" s="48">
        <f>PRODUCT(BF121,J75)</f>
        <v>0.13738547970842063</v>
      </c>
      <c r="BG129" s="48">
        <f>PRODUCT(BG121,K75)</f>
        <v>3.1437717024949047E-2</v>
      </c>
      <c r="BH129" s="48">
        <f>PRODUCT(BH121,L75)</f>
        <v>8.9860863712124092E-4</v>
      </c>
      <c r="BI129" s="62"/>
      <c r="BK129" s="63"/>
      <c r="BL129" s="48"/>
      <c r="BM129" s="48">
        <f>TANH(S26)^2</f>
        <v>0.33474590921593261</v>
      </c>
      <c r="BN129" s="48">
        <f>TANH(T26)^2</f>
        <v>0.66002015685089721</v>
      </c>
      <c r="BO129" s="48">
        <f>TANH(U26)^2</f>
        <v>2.2027361719175416E-4</v>
      </c>
      <c r="BP129" s="48"/>
      <c r="BQ129" s="48"/>
      <c r="BR129" s="48"/>
      <c r="BS129" s="48"/>
      <c r="BT129" s="48"/>
      <c r="BU129" s="48">
        <f>PRODUCT(BU121,J74)</f>
        <v>0</v>
      </c>
      <c r="BV129" s="48">
        <f>PRODUCT(BV121,K74)</f>
        <v>0</v>
      </c>
      <c r="BW129" s="48">
        <f>PRODUCT(BW121,L74)</f>
        <v>0</v>
      </c>
      <c r="BX129" s="62"/>
    </row>
    <row r="130" spans="1:76">
      <c r="A130" s="229"/>
      <c r="H130" s="230"/>
      <c r="I130" s="224"/>
      <c r="J130">
        <f>AB124</f>
        <v>0.21731379963269482</v>
      </c>
      <c r="K130">
        <f>AC124</f>
        <v>-0.12504286846729623</v>
      </c>
      <c r="L130">
        <f>AD124</f>
        <v>-0.113159752147038</v>
      </c>
      <c r="R130" s="63"/>
      <c r="S130" s="110" t="s">
        <v>155</v>
      </c>
      <c r="T130" s="48" t="s">
        <v>156</v>
      </c>
      <c r="U130" s="48"/>
      <c r="V130" s="48"/>
      <c r="W130" s="48"/>
      <c r="X130" s="48"/>
      <c r="Y130" s="48"/>
      <c r="Z130" s="48"/>
      <c r="AA130" s="110" t="s">
        <v>155</v>
      </c>
      <c r="AB130" s="48" t="s">
        <v>157</v>
      </c>
      <c r="AC130" s="48"/>
      <c r="AD130" s="48"/>
      <c r="AE130" s="62"/>
      <c r="AG130" s="63"/>
      <c r="AH130" s="110" t="s">
        <v>155</v>
      </c>
      <c r="AI130" s="48" t="s">
        <v>156</v>
      </c>
      <c r="AJ130" s="48"/>
      <c r="AK130" s="48"/>
      <c r="AL130" s="48"/>
      <c r="AM130" s="48"/>
      <c r="AN130" s="48"/>
      <c r="AO130" s="48"/>
      <c r="AP130" s="110" t="s">
        <v>155</v>
      </c>
      <c r="AQ130" s="48" t="s">
        <v>157</v>
      </c>
      <c r="AR130" s="48"/>
      <c r="AS130" s="48"/>
      <c r="AT130" s="62"/>
      <c r="AV130" s="63"/>
      <c r="AW130" s="110" t="s">
        <v>155</v>
      </c>
      <c r="AX130" s="48" t="s">
        <v>156</v>
      </c>
      <c r="AY130" s="48"/>
      <c r="AZ130" s="48"/>
      <c r="BA130" s="48"/>
      <c r="BB130" s="48"/>
      <c r="BC130" s="48"/>
      <c r="BD130" s="48"/>
      <c r="BE130" s="110" t="s">
        <v>155</v>
      </c>
      <c r="BF130" s="48" t="s">
        <v>157</v>
      </c>
      <c r="BG130" s="48"/>
      <c r="BH130" s="48"/>
      <c r="BI130" s="62"/>
      <c r="BK130" s="63"/>
      <c r="BL130" s="110" t="s">
        <v>155</v>
      </c>
      <c r="BM130" s="48" t="s">
        <v>156</v>
      </c>
      <c r="BN130" s="48"/>
      <c r="BO130" s="48"/>
      <c r="BP130" s="48"/>
      <c r="BQ130" s="48"/>
      <c r="BR130" s="48"/>
      <c r="BS130" s="48"/>
      <c r="BT130" s="110" t="s">
        <v>155</v>
      </c>
      <c r="BU130" s="48" t="s">
        <v>157</v>
      </c>
      <c r="BV130" s="48"/>
      <c r="BW130" s="48"/>
      <c r="BX130" s="62"/>
    </row>
    <row r="131" spans="1:76">
      <c r="A131" s="229"/>
      <c r="H131" s="230"/>
      <c r="I131" s="224"/>
      <c r="J131">
        <f>AQ124</f>
        <v>0.33327673437204475</v>
      </c>
      <c r="K131">
        <f>AR124</f>
        <v>6.018218627348268E-2</v>
      </c>
      <c r="L131">
        <f>AS124</f>
        <v>-0.16790118506857507</v>
      </c>
      <c r="R131" s="63"/>
      <c r="S131" s="48"/>
      <c r="T131" s="48">
        <f>L117-T129</f>
        <v>0.9266094604928552</v>
      </c>
      <c r="U131" s="48">
        <f>M117-U129</f>
        <v>0.70495540933934464</v>
      </c>
      <c r="V131" s="48">
        <f>N117-V129</f>
        <v>0.91498998208924853</v>
      </c>
      <c r="W131" s="48"/>
      <c r="X131" s="48"/>
      <c r="Y131" s="48"/>
      <c r="Z131" s="48"/>
      <c r="AA131" s="48"/>
      <c r="AB131" s="48">
        <f>L117-J77</f>
        <v>0.29704892759028345</v>
      </c>
      <c r="AC131" s="48">
        <f>M117-K77</f>
        <v>0.60140184999152435</v>
      </c>
      <c r="AD131" s="48">
        <f>N117-L77</f>
        <v>0.65689802215846593</v>
      </c>
      <c r="AE131" s="62"/>
      <c r="AG131" s="63"/>
      <c r="AH131" s="48"/>
      <c r="AI131" s="48">
        <f>$L$117-AI129</f>
        <v>0.93648099172293509</v>
      </c>
      <c r="AJ131" s="48">
        <f>M$117-AJ129</f>
        <v>0.69674535596834619</v>
      </c>
      <c r="AK131" s="48">
        <f>N$117-AK129</f>
        <v>0.95088937901403559</v>
      </c>
      <c r="AL131" s="48"/>
      <c r="AM131" s="48"/>
      <c r="AN131" s="48"/>
      <c r="AO131" s="48"/>
      <c r="AP131" s="48"/>
      <c r="AQ131" s="48">
        <f>L$117-$J76</f>
        <v>0.29603731734105942</v>
      </c>
      <c r="AR131" s="48">
        <f>M$117-K76</f>
        <v>0.60323284001793298</v>
      </c>
      <c r="AS131" s="48">
        <f>N$117-L76</f>
        <v>0.65527702177051039</v>
      </c>
      <c r="AT131" s="62"/>
      <c r="AV131" s="63"/>
      <c r="AW131" s="48"/>
      <c r="AX131" s="48">
        <f>L$117-AX129</f>
        <v>0.85007467480522136</v>
      </c>
      <c r="AY131" s="48">
        <f>M$117-AY129</f>
        <v>0.54017548064457632</v>
      </c>
      <c r="AZ131" s="48">
        <f>N$117-AZ129</f>
        <v>0.97424345721554229</v>
      </c>
      <c r="BA131" s="48"/>
      <c r="BB131" s="48"/>
      <c r="BC131" s="48"/>
      <c r="BD131" s="48"/>
      <c r="BE131" s="48"/>
      <c r="BF131" s="48">
        <f>L117-J75</f>
        <v>0.31503453202634502</v>
      </c>
      <c r="BG131" s="48">
        <f>M117-K75</f>
        <v>0.59787286310618604</v>
      </c>
      <c r="BH131" s="48">
        <f>N117-L75</f>
        <v>0.64683262667285502</v>
      </c>
      <c r="BI131" s="62"/>
      <c r="BK131" s="63"/>
      <c r="BL131" s="48"/>
      <c r="BM131" s="48">
        <f>L117-BM129</f>
        <v>0.66525409078406739</v>
      </c>
      <c r="BN131" s="48">
        <f>M117-BN129</f>
        <v>0.33997984314910279</v>
      </c>
      <c r="BO131" s="48">
        <f>N117-BO129</f>
        <v>0.99977972638280821</v>
      </c>
      <c r="BP131" s="48"/>
      <c r="BQ131" s="48"/>
      <c r="BR131" s="48"/>
      <c r="BS131" s="48"/>
      <c r="BT131" s="48"/>
      <c r="BU131" s="48">
        <f>L117-J74</f>
        <v>0.36512018835782978</v>
      </c>
      <c r="BV131" s="48">
        <f>M117-K74</f>
        <v>0.5762420897954813</v>
      </c>
      <c r="BW131" s="48">
        <f>N117-L74</f>
        <v>0.62359160590466223</v>
      </c>
      <c r="BX131" s="62"/>
    </row>
    <row r="132" spans="1:76">
      <c r="A132" s="229"/>
      <c r="H132" s="230"/>
      <c r="I132" s="224"/>
      <c r="J132" s="63">
        <f>BF124</f>
        <v>0.38341219751967637</v>
      </c>
      <c r="K132">
        <f>BG124</f>
        <v>0.13846558692372177</v>
      </c>
      <c r="L132">
        <f>BH124</f>
        <v>-0.17413722986836652</v>
      </c>
      <c r="R132" s="63"/>
      <c r="S132" s="48"/>
      <c r="T132" s="48" t="s">
        <v>158</v>
      </c>
      <c r="U132" s="48"/>
      <c r="V132" s="48"/>
      <c r="W132" s="48"/>
      <c r="X132" s="48"/>
      <c r="Y132" s="48"/>
      <c r="Z132" s="48"/>
      <c r="AA132" s="48"/>
      <c r="AB132" s="48" t="s">
        <v>159</v>
      </c>
      <c r="AC132" s="48"/>
      <c r="AD132" s="48"/>
      <c r="AE132" s="62"/>
      <c r="AG132" s="63"/>
      <c r="AH132" s="48"/>
      <c r="AI132" s="48" t="s">
        <v>158</v>
      </c>
      <c r="AJ132" s="48"/>
      <c r="AK132" s="48"/>
      <c r="AL132" s="48"/>
      <c r="AM132" s="48"/>
      <c r="AN132" s="48"/>
      <c r="AO132" s="48"/>
      <c r="AP132" s="48"/>
      <c r="AQ132" s="48" t="s">
        <v>159</v>
      </c>
      <c r="AR132" s="48"/>
      <c r="AS132" s="48"/>
      <c r="AT132" s="62"/>
      <c r="AU132" s="82"/>
      <c r="AV132" s="63"/>
      <c r="AW132" s="48"/>
      <c r="AX132" s="48" t="s">
        <v>158</v>
      </c>
      <c r="AY132" s="48"/>
      <c r="AZ132" s="48"/>
      <c r="BA132" s="48"/>
      <c r="BB132" s="48"/>
      <c r="BC132" s="48"/>
      <c r="BD132" s="48"/>
      <c r="BE132" s="48"/>
      <c r="BF132" s="48" t="s">
        <v>159</v>
      </c>
      <c r="BG132" s="48"/>
      <c r="BH132" s="48"/>
      <c r="BI132" s="62"/>
      <c r="BK132" s="63"/>
      <c r="BL132" s="48"/>
      <c r="BM132" s="48" t="s">
        <v>158</v>
      </c>
      <c r="BN132" s="48"/>
      <c r="BO132" s="48"/>
      <c r="BP132" s="48"/>
      <c r="BQ132" s="48"/>
      <c r="BR132" s="48"/>
      <c r="BS132" s="48"/>
      <c r="BT132" s="48"/>
      <c r="BU132" s="48" t="s">
        <v>159</v>
      </c>
      <c r="BV132" s="48"/>
      <c r="BW132" s="48"/>
      <c r="BX132" s="62"/>
    </row>
    <row r="133" spans="1:76">
      <c r="A133" s="229"/>
      <c r="H133" s="230"/>
      <c r="I133" s="224"/>
      <c r="J133" s="63"/>
      <c r="R133" s="63"/>
      <c r="S133" s="110" t="s">
        <v>160</v>
      </c>
      <c r="T133" s="111">
        <f>PRODUCT(AB118,T131)</f>
        <v>0.17733177870371444</v>
      </c>
      <c r="U133" s="111">
        <f>PRODUCT(AC118,U131)</f>
        <v>-7.1731152168944226E-2</v>
      </c>
      <c r="V133" s="111">
        <f>PRODUCT(AD118,V131)</f>
        <v>-0.1209952988598974</v>
      </c>
      <c r="W133" s="48"/>
      <c r="X133" s="48"/>
      <c r="Y133" s="48"/>
      <c r="Z133" s="48"/>
      <c r="AA133" s="110" t="s">
        <v>161</v>
      </c>
      <c r="AB133" s="111">
        <f>PRODUCT(AB129,AB131)</f>
        <v>3.2370552570312794E-2</v>
      </c>
      <c r="AC133" s="111">
        <f>PRODUCT(AC129,AC131)</f>
        <v>-2.2058242754668653E-2</v>
      </c>
      <c r="AD133" s="111">
        <f>PRODUCT(AD129,AD131)</f>
        <v>8.0043949546829852E-3</v>
      </c>
      <c r="AE133" s="62"/>
      <c r="AG133" s="63"/>
      <c r="AH133" s="110" t="s">
        <v>160</v>
      </c>
      <c r="AI133" s="111">
        <f>PRODUCT(AQ118,AI131)</f>
        <v>0.27595188467573911</v>
      </c>
      <c r="AJ133" s="111">
        <f>PRODUCT(AR118,AJ131)</f>
        <v>3.3758580943067495E-2</v>
      </c>
      <c r="AK133" s="111">
        <f>PRODUCT(AS118,AK131)</f>
        <v>-0.180949103791086</v>
      </c>
      <c r="AL133" s="48"/>
      <c r="AM133" s="48"/>
      <c r="AN133" s="48"/>
      <c r="AO133" s="48"/>
      <c r="AP133" s="110" t="s">
        <v>161</v>
      </c>
      <c r="AQ133" s="111">
        <f>PRODUCT(AQ129,AQ131)</f>
        <v>4.8295474608991688E-2</v>
      </c>
      <c r="AR133" s="111">
        <f>PRODUCT(AR129,AR131)</f>
        <v>1.0743593322590606E-2</v>
      </c>
      <c r="AS133" s="111">
        <f>PRODUCT(AS129,AS131)</f>
        <v>6.7337248889140985E-3</v>
      </c>
      <c r="AT133" s="62"/>
      <c r="AV133" s="63"/>
      <c r="AW133" s="110" t="s">
        <v>160</v>
      </c>
      <c r="AX133" s="111">
        <f>PRODUCT(BF118,AX131)</f>
        <v>0.29992991255805274</v>
      </c>
      <c r="AY133" s="111">
        <f>PRODUCT(BG118,AY131)</f>
        <v>5.613023087546213E-2</v>
      </c>
      <c r="AZ133" s="111">
        <f>PRODUCT(BH118,AZ131)</f>
        <v>-0.1777390869862811</v>
      </c>
      <c r="BA133" s="48"/>
      <c r="BB133" s="48"/>
      <c r="BC133" s="48"/>
      <c r="BD133" s="48"/>
      <c r="BE133" s="110" t="s">
        <v>161</v>
      </c>
      <c r="BF133" s="111">
        <f>PRODUCT(BF129,BF131)</f>
        <v>4.328117030715721E-2</v>
      </c>
      <c r="BG133" s="111">
        <f>PRODUCT(BG129,BG131)</f>
        <v>1.8795757887228374E-2</v>
      </c>
      <c r="BH133" s="111">
        <f>PRODUCT(BH129,BH131)</f>
        <v>5.8124938510004662E-4</v>
      </c>
      <c r="BI133" s="62"/>
      <c r="BK133" s="63"/>
      <c r="BL133" s="110" t="s">
        <v>160</v>
      </c>
      <c r="BM133" s="111">
        <f>PRODUCT(BU118,BM131)</f>
        <v>-1.3948740366364834E-2</v>
      </c>
      <c r="BN133" s="111">
        <f>PRODUCT(BV118,BN131)</f>
        <v>-1.2785414040224728E-2</v>
      </c>
      <c r="BO133" s="111">
        <f>PRODUCT(BW118,BO131)</f>
        <v>-0.16262641186662619</v>
      </c>
      <c r="BP133" s="82"/>
      <c r="BQ133" s="48"/>
      <c r="BR133" s="48"/>
      <c r="BS133" s="48"/>
      <c r="BT133" s="110" t="s">
        <v>161</v>
      </c>
      <c r="BU133" s="111">
        <f>PRODUCT(BU129,BU131)</f>
        <v>0</v>
      </c>
      <c r="BV133" s="111">
        <f>PRODUCT(BV129,BV131)</f>
        <v>0</v>
      </c>
      <c r="BW133" s="111">
        <f>PRODUCT(BW129,BW131)</f>
        <v>0</v>
      </c>
      <c r="BX133" s="62"/>
    </row>
    <row r="134" spans="1:76">
      <c r="A134" s="229"/>
      <c r="H134" s="230"/>
      <c r="I134" s="224"/>
      <c r="J134" s="63" t="s">
        <v>162</v>
      </c>
      <c r="R134" s="106">
        <v>9</v>
      </c>
      <c r="S134" s="103" t="s">
        <v>163</v>
      </c>
      <c r="T134" s="103"/>
      <c r="U134" s="48"/>
      <c r="V134" s="48"/>
      <c r="W134" s="48"/>
      <c r="X134" s="48"/>
      <c r="Y134" s="48"/>
      <c r="Z134" s="120">
        <v>11</v>
      </c>
      <c r="AA134" s="103" t="s">
        <v>164</v>
      </c>
      <c r="AB134" s="103"/>
      <c r="AC134" s="48"/>
      <c r="AD134" s="48"/>
      <c r="AE134" s="62"/>
      <c r="AG134" s="106">
        <v>9</v>
      </c>
      <c r="AH134" s="103" t="s">
        <v>163</v>
      </c>
      <c r="AI134" s="103"/>
      <c r="AJ134" s="48"/>
      <c r="AK134" s="48"/>
      <c r="AL134" s="48"/>
      <c r="AM134" s="48"/>
      <c r="AN134" s="48"/>
      <c r="AO134" s="120">
        <v>11</v>
      </c>
      <c r="AP134" s="103" t="s">
        <v>164</v>
      </c>
      <c r="AQ134" s="103"/>
      <c r="AR134" s="48"/>
      <c r="AS134" s="48"/>
      <c r="AT134" s="62"/>
      <c r="AV134" s="106">
        <v>9</v>
      </c>
      <c r="AW134" s="103" t="s">
        <v>163</v>
      </c>
      <c r="AX134" s="103"/>
      <c r="AY134" s="48"/>
      <c r="AZ134" s="48"/>
      <c r="BA134" s="48"/>
      <c r="BB134" s="48"/>
      <c r="BC134" s="48"/>
      <c r="BD134" s="120">
        <v>11</v>
      </c>
      <c r="BE134" s="103" t="s">
        <v>164</v>
      </c>
      <c r="BF134" s="103"/>
      <c r="BG134" s="48"/>
      <c r="BH134" s="48"/>
      <c r="BI134" s="62"/>
      <c r="BK134" s="106">
        <v>9</v>
      </c>
      <c r="BL134" s="103" t="s">
        <v>163</v>
      </c>
      <c r="BM134" s="103"/>
      <c r="BN134" s="48"/>
      <c r="BO134" s="48"/>
      <c r="BP134" s="48"/>
      <c r="BQ134" s="48"/>
      <c r="BR134" s="48"/>
      <c r="BS134" s="120">
        <v>11</v>
      </c>
      <c r="BT134" s="103" t="s">
        <v>164</v>
      </c>
      <c r="BU134" s="103"/>
      <c r="BV134" s="48"/>
      <c r="BW134" s="48"/>
      <c r="BX134" s="62"/>
    </row>
    <row r="135" spans="1:76">
      <c r="A135" s="229"/>
      <c r="H135" s="230"/>
      <c r="I135" s="224"/>
      <c r="J135" s="63">
        <v>0.22890664782098299</v>
      </c>
      <c r="R135" s="63"/>
      <c r="S135" s="110" t="s">
        <v>151</v>
      </c>
      <c r="T135" s="48" t="s">
        <v>165</v>
      </c>
      <c r="U135" s="48"/>
      <c r="V135" s="48"/>
      <c r="W135" s="48"/>
      <c r="X135" s="48"/>
      <c r="Y135" s="48"/>
      <c r="Z135" s="48"/>
      <c r="AA135" s="110" t="s">
        <v>151</v>
      </c>
      <c r="AB135" s="48" t="s">
        <v>166</v>
      </c>
      <c r="AC135" s="48"/>
      <c r="AD135" s="48"/>
      <c r="AE135" s="62"/>
      <c r="AG135" s="63"/>
      <c r="AH135" s="110" t="s">
        <v>151</v>
      </c>
      <c r="AI135" s="48" t="s">
        <v>165</v>
      </c>
      <c r="AJ135" s="48"/>
      <c r="AK135" s="48"/>
      <c r="AL135" s="48"/>
      <c r="AM135" s="48"/>
      <c r="AN135" s="48"/>
      <c r="AO135" s="48"/>
      <c r="AP135" s="110" t="s">
        <v>151</v>
      </c>
      <c r="AQ135" s="48" t="s">
        <v>166</v>
      </c>
      <c r="AR135" s="48"/>
      <c r="AS135" s="48"/>
      <c r="AT135" s="62"/>
      <c r="AV135" s="63"/>
      <c r="AW135" s="110" t="s">
        <v>151</v>
      </c>
      <c r="AX135" s="48" t="s">
        <v>165</v>
      </c>
      <c r="AY135" s="48"/>
      <c r="AZ135" s="48"/>
      <c r="BA135" s="48"/>
      <c r="BB135" s="48"/>
      <c r="BC135" s="48"/>
      <c r="BD135" s="48"/>
      <c r="BE135" s="110" t="s">
        <v>151</v>
      </c>
      <c r="BF135" s="48" t="s">
        <v>166</v>
      </c>
      <c r="BG135" s="48"/>
      <c r="BH135" s="48"/>
      <c r="BI135" s="62"/>
      <c r="BK135" s="63"/>
      <c r="BL135" s="110" t="s">
        <v>151</v>
      </c>
      <c r="BM135" s="48" t="s">
        <v>165</v>
      </c>
      <c r="BN135" s="48"/>
      <c r="BO135" s="48"/>
      <c r="BP135" s="48"/>
      <c r="BQ135" s="48"/>
      <c r="BR135" s="48"/>
      <c r="BS135" s="48"/>
      <c r="BT135" s="110" t="s">
        <v>151</v>
      </c>
      <c r="BU135" s="48" t="s">
        <v>166</v>
      </c>
      <c r="BV135" s="48"/>
      <c r="BW135" s="48"/>
      <c r="BX135" s="62"/>
    </row>
    <row r="136" spans="1:76">
      <c r="A136" s="229"/>
      <c r="H136" s="230"/>
      <c r="I136" s="224"/>
      <c r="J136">
        <v>0.43950661770559901</v>
      </c>
      <c r="R136" s="63"/>
      <c r="S136" s="48"/>
      <c r="T136" s="48">
        <f>PRODUCT(AB115,J70)</f>
        <v>5.1845358325891523E-2</v>
      </c>
      <c r="U136" s="48">
        <f>PRODUCT(AC115,K70)</f>
        <v>-5.5270066569325239E-2</v>
      </c>
      <c r="V136" s="48">
        <f>PRODUCT(AD115,L70)</f>
        <v>3.8555577389773305E-2</v>
      </c>
      <c r="W136" s="48"/>
      <c r="X136" s="48"/>
      <c r="Y136" s="48"/>
      <c r="Z136" s="48"/>
      <c r="AA136" s="48"/>
      <c r="AB136" s="48">
        <f>PRODUCT(AB110,J56)</f>
        <v>0.19144387811196364</v>
      </c>
      <c r="AC136" s="48">
        <f>PRODUCT(AC110,K56)</f>
        <v>-9.7305443415763263E-2</v>
      </c>
      <c r="AD136" s="48">
        <f>PRODUCT(AD110,L56)</f>
        <v>5.1545163834270269E-2</v>
      </c>
      <c r="AE136" s="62"/>
      <c r="AG136" s="63"/>
      <c r="AH136" s="48"/>
      <c r="AI136" s="48">
        <f>PRODUCT(AQ115,$J69)</f>
        <v>7.4265353438164455E-2</v>
      </c>
      <c r="AJ136" s="48">
        <f>PRODUCT(AR115,K69)</f>
        <v>2.6681720475313215E-2</v>
      </c>
      <c r="AK136" s="48">
        <f>PRODUCT(AS115,L69)</f>
        <v>4.217102458472094E-2</v>
      </c>
      <c r="AL136" s="48"/>
      <c r="AM136" s="48"/>
      <c r="AN136" s="48"/>
      <c r="AO136" s="48"/>
      <c r="AP136" s="48"/>
      <c r="AQ136" s="48">
        <f>PRODUCT(AQ110,$J55)</f>
        <v>0.15107073561188475</v>
      </c>
      <c r="AR136" s="48">
        <f>PRODUCT(AR110,K55)</f>
        <v>8.590640198206019E-2</v>
      </c>
      <c r="AS136" s="48">
        <f>PRODUCT(AS110,L55)</f>
        <v>4.057398621267759E-2</v>
      </c>
      <c r="AT136" s="62"/>
      <c r="AV136" s="63"/>
      <c r="AW136" s="48"/>
      <c r="AX136" s="48">
        <f>PRODUCT(BF115,J68)</f>
        <v>0.136615571323534</v>
      </c>
      <c r="AY136" s="48">
        <f>PRODUCT(BG115,K68)</f>
        <v>7.0462496184498888E-2</v>
      </c>
      <c r="AZ136" s="48">
        <f>PRODUCT(BH115,L68)</f>
        <v>2.9279201697390143E-2</v>
      </c>
      <c r="BA136" s="48"/>
      <c r="BB136" s="48"/>
      <c r="BC136" s="48"/>
      <c r="BD136" s="48"/>
      <c r="BE136" s="48"/>
      <c r="BF136" s="48">
        <f>PRODUCT(BF110,J54)</f>
        <v>0.12943870507774258</v>
      </c>
      <c r="BG136" s="48">
        <f>PRODUCT(BG110,K54)</f>
        <v>8.9086514644066903E-2</v>
      </c>
      <c r="BH136" s="48">
        <f>PRODUCT(BH110,L54)</f>
        <v>1.9951397128934061E-2</v>
      </c>
      <c r="BI136" s="62"/>
      <c r="BK136" s="63"/>
      <c r="BL136" s="48"/>
      <c r="BM136" s="48">
        <f>PRODUCT(BU115,J67)</f>
        <v>-1.2131236684587437E-2</v>
      </c>
      <c r="BN136" s="48">
        <f>PRODUCT(BV115,K67)</f>
        <v>-3.0552040916842476E-2</v>
      </c>
      <c r="BO136" s="48">
        <f>PRODUCT(BW115,L67)</f>
        <v>2.4141708177728136E-3</v>
      </c>
      <c r="BP136" s="48"/>
      <c r="BQ136" s="48"/>
      <c r="BR136" s="48"/>
      <c r="BS136" s="48"/>
      <c r="BT136" s="48"/>
      <c r="BU136" s="48">
        <f>PRODUCT(BU110,J53)</f>
        <v>-0.16264759259935657</v>
      </c>
      <c r="BV136" s="48">
        <f>PRODUCT(BV110,K53)</f>
        <v>-6.4142159737648044E-2</v>
      </c>
      <c r="BW136" s="48">
        <f>PRODUCT(BW110,L53)</f>
        <v>1.5155890862544228E-3</v>
      </c>
      <c r="BX136" s="62"/>
    </row>
    <row r="137" spans="1:76">
      <c r="A137" s="229"/>
      <c r="H137" s="230"/>
      <c r="I137" s="225"/>
      <c r="J137">
        <v>0.59655102335189902</v>
      </c>
      <c r="R137" s="63"/>
      <c r="S137" s="110" t="s">
        <v>155</v>
      </c>
      <c r="T137" s="48" t="s">
        <v>167</v>
      </c>
      <c r="U137" s="48"/>
      <c r="V137" s="48"/>
      <c r="W137" s="48"/>
      <c r="X137" s="48"/>
      <c r="Y137" s="48"/>
      <c r="Z137" s="48"/>
      <c r="AA137" s="110" t="s">
        <v>155</v>
      </c>
      <c r="AB137" s="48" t="s">
        <v>168</v>
      </c>
      <c r="AC137" s="48"/>
      <c r="AD137" s="48"/>
      <c r="AE137" s="62"/>
      <c r="AG137" s="63"/>
      <c r="AH137" s="110" t="s">
        <v>155</v>
      </c>
      <c r="AI137" s="48" t="s">
        <v>167</v>
      </c>
      <c r="AJ137" s="48"/>
      <c r="AK137" s="48"/>
      <c r="AL137" s="48"/>
      <c r="AM137" s="48"/>
      <c r="AN137" s="48"/>
      <c r="AO137" s="48"/>
      <c r="AP137" s="110" t="s">
        <v>155</v>
      </c>
      <c r="AQ137" s="48" t="s">
        <v>168</v>
      </c>
      <c r="AR137" s="48"/>
      <c r="AS137" s="48"/>
      <c r="AT137" s="62"/>
      <c r="AV137" s="63"/>
      <c r="AW137" s="110" t="s">
        <v>155</v>
      </c>
      <c r="AX137" s="48" t="s">
        <v>167</v>
      </c>
      <c r="AY137" s="48"/>
      <c r="AZ137" s="48"/>
      <c r="BA137" s="48"/>
      <c r="BB137" s="48"/>
      <c r="BC137" s="48"/>
      <c r="BD137" s="48"/>
      <c r="BE137" s="110" t="s">
        <v>155</v>
      </c>
      <c r="BF137" s="48" t="s">
        <v>168</v>
      </c>
      <c r="BG137" s="48"/>
      <c r="BH137" s="48"/>
      <c r="BI137" s="62"/>
      <c r="BK137" s="63"/>
      <c r="BL137" s="110" t="s">
        <v>155</v>
      </c>
      <c r="BM137" s="48" t="s">
        <v>167</v>
      </c>
      <c r="BN137" s="48"/>
      <c r="BO137" s="48"/>
      <c r="BP137" s="48"/>
      <c r="BQ137" s="48"/>
      <c r="BR137" s="48"/>
      <c r="BS137" s="48"/>
      <c r="BT137" s="110" t="s">
        <v>155</v>
      </c>
      <c r="BU137" s="48" t="s">
        <v>168</v>
      </c>
      <c r="BV137" s="48"/>
      <c r="BW137" s="48"/>
      <c r="BX137" s="62"/>
    </row>
    <row r="138" spans="1:76">
      <c r="A138" s="229"/>
      <c r="H138" s="230"/>
      <c r="I138" s="226" t="s">
        <v>82</v>
      </c>
      <c r="J138">
        <v>0.87056591219832202</v>
      </c>
      <c r="M138" s="48"/>
      <c r="R138" s="63"/>
      <c r="S138" s="48"/>
      <c r="T138" s="48">
        <f>L117-J70</f>
        <v>0.3809472847830937</v>
      </c>
      <c r="U138" s="48">
        <f>M117-K70</f>
        <v>0.67564357113670204</v>
      </c>
      <c r="V138" s="48">
        <f>N117-L70</f>
        <v>0.59905630215472039</v>
      </c>
      <c r="W138" s="48"/>
      <c r="X138" s="48"/>
      <c r="Y138" s="48"/>
      <c r="Z138" s="48"/>
      <c r="AA138" s="48"/>
      <c r="AB138" s="48">
        <f>L117-J56</f>
        <v>0.59937179345264879</v>
      </c>
      <c r="AC138" s="48">
        <f>M117-K56</f>
        <v>0.65856255826779375</v>
      </c>
      <c r="AD138" s="48">
        <f>N117-L56</f>
        <v>0.66231817454457409</v>
      </c>
      <c r="AE138" s="62"/>
      <c r="AG138" s="63"/>
      <c r="AH138" s="48"/>
      <c r="AI138" s="48">
        <f>L$117-$J69</f>
        <v>0.37758645059432983</v>
      </c>
      <c r="AJ138" s="48">
        <f>M$117-K69</f>
        <v>0.68056841370602306</v>
      </c>
      <c r="AK138" s="48">
        <f>N$117-L69</f>
        <v>0.60930044944834338</v>
      </c>
      <c r="AL138" s="48"/>
      <c r="AM138" s="48"/>
      <c r="AN138" s="48"/>
      <c r="AO138" s="48"/>
      <c r="AP138" s="48"/>
      <c r="AQ138" s="48">
        <f>$L117-$J55</f>
        <v>0.60729552467442871</v>
      </c>
      <c r="AR138" s="48">
        <f>M117-K55</f>
        <v>0.66050694928591014</v>
      </c>
      <c r="AS138" s="48">
        <f>N117-L55</f>
        <v>0.65212726423366241</v>
      </c>
      <c r="AT138" s="62"/>
      <c r="AV138" s="63"/>
      <c r="AW138" s="48"/>
      <c r="AX138" s="48">
        <f>L117-J68</f>
        <v>0.36967366062091156</v>
      </c>
      <c r="AY138" s="48">
        <f>M117-K68</f>
        <v>0.69822483755364217</v>
      </c>
      <c r="AZ138" s="48">
        <f>N117-L68</f>
        <v>0.62999772798829667</v>
      </c>
      <c r="BA138" s="48"/>
      <c r="BB138" s="48"/>
      <c r="BC138" s="48"/>
      <c r="BD138" s="48"/>
      <c r="BE138" s="48"/>
      <c r="BF138" s="48">
        <f>$L117-J54</f>
        <v>0.60574113985219036</v>
      </c>
      <c r="BG138" s="48">
        <f>$L117-K54</f>
        <v>0.6726315537558164</v>
      </c>
      <c r="BH138" s="48">
        <f>$L117-L54</f>
        <v>0.66315578409381903</v>
      </c>
      <c r="BI138" s="62"/>
      <c r="BK138" s="63"/>
      <c r="BL138" s="48"/>
      <c r="BM138" s="48">
        <f>L117-J67</f>
        <v>0.38067691235965517</v>
      </c>
      <c r="BN138" s="48">
        <f>M117-K67</f>
        <v>0.72053298895157236</v>
      </c>
      <c r="BO138" s="48">
        <f>N117-L67</f>
        <v>0.65230558454190479</v>
      </c>
      <c r="BP138" s="48"/>
      <c r="BQ138" s="48"/>
      <c r="BR138" s="48"/>
      <c r="BS138" s="48"/>
      <c r="BT138" s="48"/>
      <c r="BU138" s="48">
        <f>$L117-J53</f>
        <v>0.61604006520002808</v>
      </c>
      <c r="BV138" s="48">
        <f>$L117-K53</f>
        <v>0.7132099610496041</v>
      </c>
      <c r="BW138" s="48">
        <f>$L117-L53</f>
        <v>0.68946142585864223</v>
      </c>
      <c r="BX138" s="62"/>
    </row>
    <row r="139" spans="1:76">
      <c r="A139" s="229"/>
      <c r="H139" s="230"/>
      <c r="I139" s="224"/>
      <c r="R139" s="63"/>
      <c r="S139" s="48"/>
      <c r="T139" s="48" t="s">
        <v>159</v>
      </c>
      <c r="U139" s="48"/>
      <c r="V139" s="48"/>
      <c r="W139" s="48"/>
      <c r="X139" s="48"/>
      <c r="Y139" s="48"/>
      <c r="Z139" s="48"/>
      <c r="AA139" s="48"/>
      <c r="AB139" s="48" t="s">
        <v>159</v>
      </c>
      <c r="AC139" s="48"/>
      <c r="AD139" s="48"/>
      <c r="AE139" s="62"/>
      <c r="AG139" s="63"/>
      <c r="AH139" s="48"/>
      <c r="AI139" s="48" t="s">
        <v>159</v>
      </c>
      <c r="AJ139" s="48"/>
      <c r="AK139" s="48"/>
      <c r="AL139" s="48"/>
      <c r="AM139" s="48"/>
      <c r="AN139" s="48"/>
      <c r="AO139" s="48"/>
      <c r="AP139" s="48"/>
      <c r="AQ139" s="48" t="s">
        <v>159</v>
      </c>
      <c r="AR139" s="48"/>
      <c r="AS139" s="48"/>
      <c r="AT139" s="62"/>
      <c r="AV139" s="63"/>
      <c r="AW139" s="48"/>
      <c r="AX139" s="48" t="s">
        <v>159</v>
      </c>
      <c r="AY139" s="48"/>
      <c r="AZ139" s="48"/>
      <c r="BA139" s="48"/>
      <c r="BB139" s="48"/>
      <c r="BC139" s="48"/>
      <c r="BD139" s="48"/>
      <c r="BE139" s="48"/>
      <c r="BF139" s="48" t="s">
        <v>159</v>
      </c>
      <c r="BG139" s="48"/>
      <c r="BH139" s="48"/>
      <c r="BI139" s="62"/>
      <c r="BK139" s="63"/>
      <c r="BL139" s="48"/>
      <c r="BM139" s="48" t="s">
        <v>159</v>
      </c>
      <c r="BN139" s="48"/>
      <c r="BO139" s="48"/>
      <c r="BP139" s="48"/>
      <c r="BQ139" s="48"/>
      <c r="BR139" s="48"/>
      <c r="BS139" s="48"/>
      <c r="BT139" s="48"/>
      <c r="BU139" s="48" t="s">
        <v>159</v>
      </c>
      <c r="BV139" s="48"/>
      <c r="BW139" s="48"/>
      <c r="BX139" s="62"/>
    </row>
    <row r="140" spans="1:76">
      <c r="A140" s="229"/>
      <c r="H140" s="230"/>
      <c r="I140" s="224"/>
      <c r="J140" t="s">
        <v>169</v>
      </c>
      <c r="R140" s="63"/>
      <c r="S140" s="110" t="s">
        <v>170</v>
      </c>
      <c r="T140" s="111">
        <f>PRODUCT(T136,T138)</f>
        <v>1.9750348482854937E-2</v>
      </c>
      <c r="U140" s="111">
        <f>PRODUCT(U136,U138)</f>
        <v>-3.7342865153862155E-2</v>
      </c>
      <c r="V140" s="111">
        <f>PRODUCT(V136,V138)</f>
        <v>2.3096961618557742E-2</v>
      </c>
      <c r="W140" s="48"/>
      <c r="X140" s="48"/>
      <c r="Y140" s="48"/>
      <c r="Z140" s="48"/>
      <c r="AA140" s="110" t="s">
        <v>161</v>
      </c>
      <c r="AB140" s="111">
        <f>PRODUCT(AB136,AB138)</f>
        <v>0.11474606056949795</v>
      </c>
      <c r="AC140" s="111">
        <f>PRODUCT(AC136,AC138)</f>
        <v>-6.4081721749267101E-2</v>
      </c>
      <c r="AD140" s="111">
        <f>PRODUCT(AD136,AD138)</f>
        <v>3.4139298817314881E-2</v>
      </c>
      <c r="AE140" s="62"/>
      <c r="AG140" s="63"/>
      <c r="AH140" s="110" t="s">
        <v>170</v>
      </c>
      <c r="AI140" s="111">
        <f>PRODUCT(AI136,AI138)</f>
        <v>2.8041591206849927E-2</v>
      </c>
      <c r="AJ140" s="111">
        <f>PRODUCT(AJ136,AJ138)</f>
        <v>1.8158736178831431E-2</v>
      </c>
      <c r="AK140" s="111">
        <f>PRODUCT(AK136,AK138)</f>
        <v>2.5694824233167608E-2</v>
      </c>
      <c r="AL140" s="48"/>
      <c r="AM140" s="48"/>
      <c r="AN140" s="48"/>
      <c r="AO140" s="48"/>
      <c r="AP140" s="110" t="s">
        <v>161</v>
      </c>
      <c r="AQ140" s="111">
        <f>PRODUCT(AQ136,AQ138)</f>
        <v>9.1744581646371448E-2</v>
      </c>
      <c r="AR140" s="111">
        <f>PRODUCT(AR136,AR138)</f>
        <v>5.674177549729964E-2</v>
      </c>
      <c r="AS140" s="111">
        <f>PRODUCT(AS136,AS138)</f>
        <v>2.6459402627927776E-2</v>
      </c>
      <c r="AT140" s="62"/>
      <c r="AV140" s="63"/>
      <c r="AW140" s="110" t="s">
        <v>170</v>
      </c>
      <c r="AX140" s="111">
        <f>PRODUCT(AX136,AX138)</f>
        <v>5.0503178348988043E-2</v>
      </c>
      <c r="AY140" s="111">
        <f>PRODUCT(AY136,AY138)</f>
        <v>4.9198664952045869E-2</v>
      </c>
      <c r="AZ140" s="111">
        <f>PRODUCT(AZ136,AZ138)</f>
        <v>1.8445830546666871E-2</v>
      </c>
      <c r="BA140" s="48"/>
      <c r="BB140" s="48"/>
      <c r="BC140" s="48"/>
      <c r="BD140" s="48"/>
      <c r="BE140" s="110" t="s">
        <v>161</v>
      </c>
      <c r="BF140" s="111">
        <f>PRODUCT(BF136,BF138)</f>
        <v>7.8406348754783292E-2</v>
      </c>
      <c r="BG140" s="111">
        <f>PRODUCT(BG136,BG138)</f>
        <v>5.9922400763729011E-2</v>
      </c>
      <c r="BH140" s="111">
        <f>PRODUCT(BH136,BH138)</f>
        <v>1.3230884406805437E-2</v>
      </c>
      <c r="BI140" s="62"/>
      <c r="BK140" s="63"/>
      <c r="BL140" s="110" t="s">
        <v>170</v>
      </c>
      <c r="BM140" s="111">
        <f>PRODUCT(BM136,BM138)</f>
        <v>-4.6180817241929257E-3</v>
      </c>
      <c r="BN140" s="111">
        <f>PRODUCT(BN136,BN138)</f>
        <v>-2.2013753360383248E-2</v>
      </c>
      <c r="BO140" s="111">
        <f>PRODUCT(BO136,BO138)</f>
        <v>1.5747771064713034E-3</v>
      </c>
      <c r="BP140" s="48"/>
      <c r="BQ140" s="48"/>
      <c r="BR140" s="48"/>
      <c r="BS140" s="48"/>
      <c r="BT140" s="110" t="s">
        <v>161</v>
      </c>
      <c r="BU140" s="111">
        <f>PRODUCT(BU136,BU138)</f>
        <v>-0.10019743354953523</v>
      </c>
      <c r="BV140" s="111">
        <f>PRODUCT(BV136,BV138)</f>
        <v>-4.5746827248125448E-2</v>
      </c>
      <c r="BW140" s="111">
        <f>PRODUCT(BW136,BW138)</f>
        <v>1.044940212424771E-3</v>
      </c>
      <c r="BX140" s="62"/>
    </row>
    <row r="141" spans="1:76">
      <c r="A141" s="229"/>
      <c r="H141" s="230"/>
      <c r="I141" s="224"/>
      <c r="J141" t="s">
        <v>171</v>
      </c>
      <c r="R141" s="63"/>
      <c r="S141" s="48"/>
      <c r="T141" s="48"/>
      <c r="U141" s="48"/>
      <c r="V141" s="48"/>
      <c r="W141" s="48"/>
      <c r="X141" s="48"/>
      <c r="Y141" s="48"/>
      <c r="Z141" s="48"/>
      <c r="AA141" s="48"/>
      <c r="AB141" s="48"/>
      <c r="AC141" s="48"/>
      <c r="AD141" s="48"/>
      <c r="AE141" s="62"/>
      <c r="AG141" s="63"/>
      <c r="AH141" s="48"/>
      <c r="AI141" s="48"/>
      <c r="AJ141" s="48"/>
      <c r="AK141" s="48"/>
      <c r="AL141" s="48"/>
      <c r="AM141" s="48"/>
      <c r="AN141" s="48"/>
      <c r="AO141" s="48"/>
      <c r="AP141" s="48"/>
      <c r="AQ141" s="48"/>
      <c r="AR141" s="48"/>
      <c r="AS141" s="48"/>
      <c r="AT141" s="62"/>
      <c r="AV141" s="63"/>
      <c r="AW141" s="48"/>
      <c r="AX141" s="48"/>
      <c r="AY141" s="48"/>
      <c r="AZ141" s="48"/>
      <c r="BA141" s="48"/>
      <c r="BB141" s="48"/>
      <c r="BC141" s="48"/>
      <c r="BD141" s="48"/>
      <c r="BE141" s="48"/>
      <c r="BF141" s="48"/>
      <c r="BG141" s="48"/>
      <c r="BH141" s="48"/>
      <c r="BI141" s="62"/>
      <c r="BK141" s="63"/>
      <c r="BL141" s="48"/>
      <c r="BM141" s="48"/>
      <c r="BN141" s="48"/>
      <c r="BO141" s="48"/>
      <c r="BP141" s="48"/>
      <c r="BQ141" s="48"/>
      <c r="BR141" s="48"/>
      <c r="BS141" s="48"/>
      <c r="BT141" s="48"/>
      <c r="BU141" s="48"/>
      <c r="BV141" s="48"/>
      <c r="BW141" s="48"/>
      <c r="BX141" s="62"/>
    </row>
    <row r="142" spans="1:76">
      <c r="A142" s="229"/>
      <c r="H142" s="230"/>
      <c r="I142" s="224"/>
      <c r="J142">
        <f>J135/V112</f>
        <v>5.7226661955245749E-2</v>
      </c>
      <c r="R142" s="63"/>
      <c r="S142" s="48"/>
      <c r="T142" s="48"/>
      <c r="U142" s="48"/>
      <c r="V142" s="48"/>
      <c r="W142" s="48"/>
      <c r="X142" s="48"/>
      <c r="Y142" s="48"/>
      <c r="Z142" s="48"/>
      <c r="AA142" s="48"/>
      <c r="AB142" s="48"/>
      <c r="AC142" s="48"/>
      <c r="AD142" s="48"/>
      <c r="AE142" s="62"/>
      <c r="AG142" s="63"/>
      <c r="AH142" s="48"/>
      <c r="AI142" s="48"/>
      <c r="AJ142" s="48"/>
      <c r="AK142" s="48"/>
      <c r="AL142" s="48"/>
      <c r="AM142" s="48"/>
      <c r="AN142" s="48"/>
      <c r="AO142" s="48"/>
      <c r="AP142" s="48"/>
      <c r="AQ142" s="48"/>
      <c r="AR142" s="48"/>
      <c r="AS142" s="48"/>
      <c r="AT142" s="62"/>
      <c r="AV142" s="63"/>
      <c r="AW142" s="48"/>
      <c r="AX142" s="48"/>
      <c r="AY142" s="48"/>
      <c r="AZ142" s="48"/>
      <c r="BA142" s="48"/>
      <c r="BB142" s="48"/>
      <c r="BC142" s="48"/>
      <c r="BD142" s="48"/>
      <c r="BE142" s="48"/>
      <c r="BF142" s="48"/>
      <c r="BG142" s="48"/>
      <c r="BH142" s="48"/>
      <c r="BI142" s="62"/>
      <c r="BK142" s="63"/>
      <c r="BL142" s="48"/>
      <c r="BM142" s="48"/>
      <c r="BN142" s="48"/>
      <c r="BO142" s="48"/>
      <c r="BP142" s="48"/>
      <c r="BQ142" s="48"/>
      <c r="BR142" s="48"/>
      <c r="BS142" s="48"/>
      <c r="BT142" s="48"/>
      <c r="BU142" s="48"/>
      <c r="BV142" s="48"/>
      <c r="BW142" s="48"/>
      <c r="BX142" s="62"/>
    </row>
    <row r="143" spans="1:76">
      <c r="A143" s="229"/>
      <c r="H143" s="230"/>
      <c r="I143" s="224"/>
      <c r="J143">
        <f>J136/3</f>
        <v>0.14650220590186633</v>
      </c>
      <c r="R143" s="140">
        <v>12</v>
      </c>
      <c r="S143" s="218" t="s">
        <v>172</v>
      </c>
      <c r="T143" s="218"/>
      <c r="U143" s="48"/>
      <c r="V143" s="48"/>
      <c r="W143" s="48"/>
      <c r="X143" s="48"/>
      <c r="Y143" s="48"/>
      <c r="Z143" s="48"/>
      <c r="AA143" s="48"/>
      <c r="AB143" s="48"/>
      <c r="AC143" s="48"/>
      <c r="AD143" s="48"/>
      <c r="AE143" s="62"/>
      <c r="AG143" s="140">
        <v>12</v>
      </c>
      <c r="AH143" s="218" t="s">
        <v>172</v>
      </c>
      <c r="AI143" s="218"/>
      <c r="AJ143" s="48"/>
      <c r="AK143" s="48"/>
      <c r="AL143" s="48"/>
      <c r="AM143" s="48"/>
      <c r="AN143" s="48"/>
      <c r="AO143" s="48"/>
      <c r="AP143" s="48"/>
      <c r="AQ143" s="48"/>
      <c r="AR143" s="48"/>
      <c r="AS143" s="48"/>
      <c r="AT143" s="62"/>
      <c r="AV143" s="140">
        <v>12</v>
      </c>
      <c r="AW143" s="218" t="s">
        <v>172</v>
      </c>
      <c r="AX143" s="218"/>
      <c r="AY143" s="48"/>
      <c r="AZ143" s="48"/>
      <c r="BA143" s="48"/>
      <c r="BB143" s="48"/>
      <c r="BC143" s="48"/>
      <c r="BD143" s="48"/>
      <c r="BE143" s="48"/>
      <c r="BF143" s="48"/>
      <c r="BG143" s="48"/>
      <c r="BH143" s="48"/>
      <c r="BI143" s="62"/>
      <c r="BK143" s="140">
        <v>12</v>
      </c>
      <c r="BL143" s="218" t="s">
        <v>172</v>
      </c>
      <c r="BM143" s="218"/>
      <c r="BN143" s="48"/>
      <c r="BO143" s="48"/>
      <c r="BP143" s="48"/>
      <c r="BQ143" s="48"/>
      <c r="BR143" s="48"/>
      <c r="BS143" s="48"/>
      <c r="BT143" s="48"/>
      <c r="BU143" s="48"/>
      <c r="BV143" s="48"/>
      <c r="BW143" s="48"/>
      <c r="BX143" s="62"/>
    </row>
    <row r="144" spans="1:76">
      <c r="A144" s="229"/>
      <c r="H144" s="230"/>
      <c r="I144" s="224"/>
      <c r="J144">
        <f>J137/2</f>
        <v>0.29827551167594951</v>
      </c>
      <c r="R144" s="63"/>
      <c r="S144" s="48"/>
      <c r="T144" s="48" t="s">
        <v>173</v>
      </c>
      <c r="U144" s="48"/>
      <c r="V144" s="48"/>
      <c r="W144" s="48"/>
      <c r="X144" s="48"/>
      <c r="Y144" s="48"/>
      <c r="Z144" s="48"/>
      <c r="AA144" s="48"/>
      <c r="AB144" s="48"/>
      <c r="AC144" s="48"/>
      <c r="AD144" s="48"/>
      <c r="AE144" s="62"/>
      <c r="AG144" s="63"/>
      <c r="AH144" s="48"/>
      <c r="AI144" s="48" t="s">
        <v>173</v>
      </c>
      <c r="AJ144" s="48"/>
      <c r="AK144" s="48"/>
      <c r="AL144" s="48"/>
      <c r="AM144" s="48"/>
      <c r="AN144" s="48"/>
      <c r="AO144" s="48"/>
      <c r="AP144" s="48"/>
      <c r="AQ144" s="48"/>
      <c r="AR144" s="48"/>
      <c r="AS144" s="48"/>
      <c r="AT144" s="62"/>
      <c r="AV144" s="63"/>
      <c r="AW144" s="48"/>
      <c r="AX144" s="48" t="s">
        <v>173</v>
      </c>
      <c r="AY144" s="48"/>
      <c r="AZ144" s="48"/>
      <c r="BA144" s="48"/>
      <c r="BB144" s="48"/>
      <c r="BC144" s="48"/>
      <c r="BD144" s="48"/>
      <c r="BE144" s="48"/>
      <c r="BF144" s="48"/>
      <c r="BG144" s="48"/>
      <c r="BH144" s="48"/>
      <c r="BI144" s="62"/>
      <c r="BK144" s="63"/>
      <c r="BL144" s="48"/>
      <c r="BM144" s="48" t="s">
        <v>173</v>
      </c>
      <c r="BN144" s="48"/>
      <c r="BO144" s="48"/>
      <c r="BP144" s="48"/>
      <c r="BQ144" s="48"/>
      <c r="BR144" s="48"/>
      <c r="BS144" s="48"/>
      <c r="BT144" s="48"/>
      <c r="BU144" s="48"/>
      <c r="BV144" s="48"/>
      <c r="BW144" s="48"/>
      <c r="BX144" s="62"/>
    </row>
    <row r="145" spans="1:76">
      <c r="A145" s="229"/>
      <c r="H145" s="230"/>
      <c r="I145" s="224"/>
      <c r="J145">
        <f>J138/1</f>
        <v>0.87056591219832202</v>
      </c>
      <c r="R145" s="63"/>
      <c r="S145" s="110" t="s">
        <v>174</v>
      </c>
      <c r="T145" s="48">
        <f>T133</f>
        <v>0.17733177870371444</v>
      </c>
      <c r="U145" s="48">
        <f>U133</f>
        <v>-7.1731152168944226E-2</v>
      </c>
      <c r="V145" s="48">
        <f>V133</f>
        <v>-0.1209952988598974</v>
      </c>
      <c r="W145" s="48">
        <f>T140</f>
        <v>1.9750348482854937E-2</v>
      </c>
      <c r="X145" s="48">
        <f>U140</f>
        <v>-3.7342865153862155E-2</v>
      </c>
      <c r="Y145" s="48">
        <f>V140</f>
        <v>2.3096961618557742E-2</v>
      </c>
      <c r="Z145" s="48">
        <f>AB133</f>
        <v>3.2370552570312794E-2</v>
      </c>
      <c r="AA145" s="48">
        <f>AC133</f>
        <v>-2.2058242754668653E-2</v>
      </c>
      <c r="AB145" s="48">
        <f>AD133</f>
        <v>8.0043949546829852E-3</v>
      </c>
      <c r="AC145" s="48">
        <f>AB140</f>
        <v>0.11474606056949795</v>
      </c>
      <c r="AD145" s="48">
        <f>AC140</f>
        <v>-6.4081721749267101E-2</v>
      </c>
      <c r="AE145" s="62">
        <f>AD140</f>
        <v>3.4139298817314881E-2</v>
      </c>
      <c r="AG145" s="63"/>
      <c r="AH145" s="110" t="s">
        <v>174</v>
      </c>
      <c r="AI145" s="48">
        <f>AI133</f>
        <v>0.27595188467573911</v>
      </c>
      <c r="AJ145" s="48">
        <f>AJ133</f>
        <v>3.3758580943067495E-2</v>
      </c>
      <c r="AK145" s="48">
        <f>AK133</f>
        <v>-0.180949103791086</v>
      </c>
      <c r="AL145" s="48">
        <f>AI140</f>
        <v>2.8041591206849927E-2</v>
      </c>
      <c r="AM145" s="48">
        <f>AJ140</f>
        <v>1.8158736178831431E-2</v>
      </c>
      <c r="AN145" s="48">
        <f>AK140</f>
        <v>2.5694824233167608E-2</v>
      </c>
      <c r="AO145" s="48">
        <f>AQ133</f>
        <v>4.8295474608991688E-2</v>
      </c>
      <c r="AP145" s="48">
        <f>AR133</f>
        <v>1.0743593322590606E-2</v>
      </c>
      <c r="AQ145" s="48">
        <f>AS133</f>
        <v>6.7337248889140985E-3</v>
      </c>
      <c r="AR145" s="48">
        <f>AQ140</f>
        <v>9.1744581646371448E-2</v>
      </c>
      <c r="AS145" s="48">
        <f>AR140</f>
        <v>5.674177549729964E-2</v>
      </c>
      <c r="AT145" s="62">
        <f>AS140</f>
        <v>2.6459402627927776E-2</v>
      </c>
      <c r="AV145" s="63"/>
      <c r="AW145" s="110" t="s">
        <v>174</v>
      </c>
      <c r="AX145" s="48">
        <f>AX133</f>
        <v>0.29992991255805274</v>
      </c>
      <c r="AY145" s="48">
        <f>AY133</f>
        <v>5.613023087546213E-2</v>
      </c>
      <c r="AZ145" s="48">
        <f>AZ133</f>
        <v>-0.1777390869862811</v>
      </c>
      <c r="BA145" s="48">
        <f>AX140</f>
        <v>5.0503178348988043E-2</v>
      </c>
      <c r="BB145" s="48">
        <f>AY140</f>
        <v>4.9198664952045869E-2</v>
      </c>
      <c r="BC145" s="48">
        <f>AZ140</f>
        <v>1.8445830546666871E-2</v>
      </c>
      <c r="BD145" s="48">
        <f>BF133</f>
        <v>4.328117030715721E-2</v>
      </c>
      <c r="BE145" s="48">
        <f>BG133</f>
        <v>1.8795757887228374E-2</v>
      </c>
      <c r="BF145" s="48">
        <f>BH133</f>
        <v>5.8124938510004662E-4</v>
      </c>
      <c r="BG145" s="48">
        <f>BF140</f>
        <v>7.8406348754783292E-2</v>
      </c>
      <c r="BH145" s="48">
        <f>BG140</f>
        <v>5.9922400763729011E-2</v>
      </c>
      <c r="BI145" s="62">
        <f>BH140</f>
        <v>1.3230884406805437E-2</v>
      </c>
      <c r="BK145" s="63"/>
      <c r="BL145" s="110" t="s">
        <v>174</v>
      </c>
      <c r="BM145" s="48">
        <f>BM133</f>
        <v>-1.3948740366364834E-2</v>
      </c>
      <c r="BN145" s="48">
        <f>BN133</f>
        <v>-1.2785414040224728E-2</v>
      </c>
      <c r="BO145" s="48">
        <f>BO133</f>
        <v>-0.16262641186662619</v>
      </c>
      <c r="BP145" s="48">
        <f>BM140</f>
        <v>-4.6180817241929257E-3</v>
      </c>
      <c r="BQ145" s="48">
        <f>BN140</f>
        <v>-2.2013753360383248E-2</v>
      </c>
      <c r="BR145" s="48">
        <f>BO140</f>
        <v>1.5747771064713034E-3</v>
      </c>
      <c r="BS145" s="48">
        <f>BU133</f>
        <v>0</v>
      </c>
      <c r="BT145" s="48">
        <f>BV133</f>
        <v>0</v>
      </c>
      <c r="BU145" s="48">
        <f>BW133</f>
        <v>0</v>
      </c>
      <c r="BV145" s="48">
        <f>BU140</f>
        <v>-0.10019743354953523</v>
      </c>
      <c r="BW145" s="48">
        <f>BV140</f>
        <v>-4.5746827248125448E-2</v>
      </c>
      <c r="BX145" s="62">
        <f>BW140</f>
        <v>1.044940212424771E-3</v>
      </c>
    </row>
    <row r="146" spans="1:76">
      <c r="A146" s="229"/>
      <c r="H146" s="230"/>
      <c r="I146" s="224"/>
      <c r="R146" s="140">
        <v>13</v>
      </c>
      <c r="S146" s="218" t="s">
        <v>175</v>
      </c>
      <c r="T146" s="218"/>
      <c r="U146" s="48"/>
      <c r="V146" s="48"/>
      <c r="W146" s="48"/>
      <c r="X146" s="48"/>
      <c r="Y146" s="48"/>
      <c r="Z146" s="48"/>
      <c r="AA146" s="48"/>
      <c r="AB146" s="48"/>
      <c r="AC146" s="48"/>
      <c r="AD146" s="48"/>
      <c r="AE146" s="62"/>
      <c r="AG146" s="140">
        <v>13</v>
      </c>
      <c r="AH146" s="218" t="s">
        <v>175</v>
      </c>
      <c r="AI146" s="218"/>
      <c r="AJ146" s="48"/>
      <c r="AK146" s="48"/>
      <c r="AL146" s="48"/>
      <c r="AM146" s="48"/>
      <c r="AN146" s="48"/>
      <c r="AO146" s="48"/>
      <c r="AP146" s="48"/>
      <c r="AQ146" s="48"/>
      <c r="AR146" s="48"/>
      <c r="AS146" s="48"/>
      <c r="AT146" s="62"/>
      <c r="AV146" s="140">
        <v>13</v>
      </c>
      <c r="AW146" s="218" t="s">
        <v>175</v>
      </c>
      <c r="AX146" s="218"/>
      <c r="AY146" s="48"/>
      <c r="AZ146" s="48"/>
      <c r="BA146" s="48"/>
      <c r="BB146" s="48"/>
      <c r="BC146" s="48"/>
      <c r="BD146" s="48"/>
      <c r="BE146" s="48"/>
      <c r="BF146" s="48"/>
      <c r="BG146" s="48"/>
      <c r="BH146" s="48"/>
      <c r="BI146" s="62"/>
      <c r="BK146" s="140">
        <v>13</v>
      </c>
      <c r="BL146" s="218" t="s">
        <v>175</v>
      </c>
      <c r="BM146" s="218"/>
      <c r="BN146" s="48"/>
      <c r="BO146" s="48"/>
      <c r="BP146" s="48"/>
      <c r="BQ146" s="48"/>
      <c r="BR146" s="48"/>
      <c r="BS146" s="48"/>
      <c r="BT146" s="48"/>
      <c r="BU146" s="48"/>
      <c r="BV146" s="48"/>
      <c r="BW146" s="48"/>
      <c r="BX146" s="62"/>
    </row>
    <row r="147" spans="1:76">
      <c r="A147" s="229"/>
      <c r="H147" s="230"/>
      <c r="I147" s="224"/>
      <c r="R147" s="63"/>
      <c r="S147" s="48"/>
      <c r="T147" s="48" t="s">
        <v>176</v>
      </c>
      <c r="U147" s="48"/>
      <c r="V147" s="48"/>
      <c r="W147" s="48"/>
      <c r="X147" s="48"/>
      <c r="Y147" s="48"/>
      <c r="Z147" s="48"/>
      <c r="AA147" s="48"/>
      <c r="AB147" s="48"/>
      <c r="AC147" s="48"/>
      <c r="AD147" s="48"/>
      <c r="AE147" s="62"/>
      <c r="AG147" s="63"/>
      <c r="AH147" s="48"/>
      <c r="AI147" s="48" t="s">
        <v>176</v>
      </c>
      <c r="AJ147" s="48"/>
      <c r="AK147" s="48"/>
      <c r="AL147" s="48"/>
      <c r="AM147" s="48"/>
      <c r="AN147" s="48"/>
      <c r="AO147" s="48"/>
      <c r="AP147" s="48"/>
      <c r="AQ147" s="48"/>
      <c r="AR147" s="48"/>
      <c r="AS147" s="48"/>
      <c r="AT147" s="62"/>
      <c r="AV147" s="63"/>
      <c r="AW147" s="48"/>
      <c r="AX147" s="48" t="s">
        <v>176</v>
      </c>
      <c r="AY147" s="48"/>
      <c r="AZ147" s="48"/>
      <c r="BA147" s="48"/>
      <c r="BB147" s="48"/>
      <c r="BC147" s="48"/>
      <c r="BD147" s="48"/>
      <c r="BE147" s="48"/>
      <c r="BF147" s="48"/>
      <c r="BG147" s="48"/>
      <c r="BH147" s="48"/>
      <c r="BI147" s="62"/>
      <c r="BK147" s="63"/>
      <c r="BL147" s="48"/>
      <c r="BM147" s="48" t="s">
        <v>176</v>
      </c>
      <c r="BN147" s="48"/>
      <c r="BO147" s="48"/>
      <c r="BP147" s="48"/>
      <c r="BQ147" s="48"/>
      <c r="BR147" s="48"/>
      <c r="BS147" s="48"/>
      <c r="BT147" s="48"/>
      <c r="BU147" s="48"/>
      <c r="BV147" s="48"/>
      <c r="BW147" s="48"/>
      <c r="BX147" s="62"/>
    </row>
    <row r="148" spans="1:76">
      <c r="A148" s="229"/>
      <c r="H148" s="230"/>
      <c r="I148" s="224"/>
      <c r="J148" s="66" t="str">
        <f>S154</f>
        <v>dE_dW_t</v>
      </c>
      <c r="R148" s="63"/>
      <c r="S148" s="110" t="s">
        <v>177</v>
      </c>
      <c r="T148" s="48">
        <f>$S156</f>
        <v>6.3022099007412458E-2</v>
      </c>
      <c r="U148" s="48">
        <f>S157</f>
        <v>8.6646342463594598E-3</v>
      </c>
      <c r="V148" s="48">
        <f>S158</f>
        <v>-1.7218966398077542E-2</v>
      </c>
      <c r="W148" s="48">
        <f>S159</f>
        <v>-0.21925393205431423</v>
      </c>
      <c r="X148" s="48">
        <f>S160</f>
        <v>7.9747303198481723E-2</v>
      </c>
      <c r="Y148" s="48">
        <f>S161</f>
        <v>5.9895840492674789E-2</v>
      </c>
      <c r="Z148" s="48">
        <f>S162</f>
        <v>-0.15960134318464808</v>
      </c>
      <c r="AA148" s="48">
        <f>S163</f>
        <v>-0.1027241637499151</v>
      </c>
      <c r="AB148" s="48">
        <f>S164</f>
        <v>-9.7333486319338081E-2</v>
      </c>
      <c r="AC148" s="48"/>
      <c r="AD148" s="48"/>
      <c r="AE148" s="62"/>
      <c r="AG148" s="63"/>
      <c r="AH148" s="110" t="s">
        <v>177</v>
      </c>
      <c r="AI148" s="165">
        <v>3.9782042043568097E-2</v>
      </c>
      <c r="AJ148" s="166">
        <v>3.4139868030280379E-2</v>
      </c>
      <c r="AK148">
        <v>8.8542431329094284E-2</v>
      </c>
      <c r="AL148">
        <v>-0.41787090367863483</v>
      </c>
      <c r="AM148">
        <v>0.2552897671379446</v>
      </c>
      <c r="AN148" s="82">
        <v>0.29617029955976332</v>
      </c>
      <c r="AO148" s="82">
        <v>-0.25666821090664182</v>
      </c>
      <c r="AP148" s="82">
        <v>-3.3854500225598681E-2</v>
      </c>
      <c r="AQ148">
        <v>1.1132193573105542E-2</v>
      </c>
      <c r="AR148" s="48"/>
      <c r="AS148" s="48"/>
      <c r="AT148" s="62"/>
      <c r="AV148" s="63"/>
      <c r="AW148" s="110" t="s">
        <v>177</v>
      </c>
      <c r="AX148" s="144">
        <v>4.5441496665352452E-2</v>
      </c>
      <c r="AY148" s="144">
        <v>3.5166765352371626E-3</v>
      </c>
      <c r="AZ148" s="144">
        <v>0.11373872395308841</v>
      </c>
      <c r="BA148" s="144">
        <v>-0.42146697344656175</v>
      </c>
      <c r="BB148" s="144">
        <v>0.31405048228527865</v>
      </c>
      <c r="BC148" s="145">
        <v>0.35032815583582527</v>
      </c>
      <c r="BD148" s="144">
        <v>-0.26205779602335266</v>
      </c>
      <c r="BE148" s="144">
        <v>-3.1647049317952022E-2</v>
      </c>
      <c r="BF148" s="144">
        <v>2.4517504653469746E-2</v>
      </c>
      <c r="BG148" s="48"/>
      <c r="BH148" s="48"/>
      <c r="BI148" s="62"/>
      <c r="BK148" s="63"/>
      <c r="BL148" s="110" t="s">
        <v>177</v>
      </c>
      <c r="BM148" s="144" t="s">
        <v>178</v>
      </c>
      <c r="BN148" s="144">
        <v>-0.11160505</v>
      </c>
      <c r="BO148" s="144" t="s">
        <v>179</v>
      </c>
      <c r="BP148" s="144" t="s">
        <v>180</v>
      </c>
      <c r="BQ148" s="144" t="s">
        <v>181</v>
      </c>
      <c r="BR148" s="144" t="s">
        <v>182</v>
      </c>
      <c r="BS148" s="147" t="s">
        <v>183</v>
      </c>
      <c r="BT148" s="144" t="s">
        <v>184</v>
      </c>
      <c r="BU148" s="144" t="s">
        <v>185</v>
      </c>
      <c r="BV148" s="48"/>
      <c r="BW148" s="48"/>
      <c r="BX148" s="62"/>
    </row>
    <row r="149" spans="1:76">
      <c r="A149" s="229"/>
      <c r="H149" s="230"/>
      <c r="I149" s="224"/>
      <c r="J149" s="79">
        <f>T156</f>
        <v>0.17733177870371453</v>
      </c>
      <c r="K149" s="79">
        <v>0</v>
      </c>
      <c r="L149" s="79" t="s">
        <v>186</v>
      </c>
      <c r="M149" s="79">
        <f>AB156</f>
        <v>-6.6171576933123141E-3</v>
      </c>
      <c r="N149" s="129">
        <f>AI156</f>
        <v>0.27595188467573917</v>
      </c>
      <c r="O149" s="130">
        <v>0</v>
      </c>
      <c r="P149" s="131" t="s">
        <v>187</v>
      </c>
      <c r="Q149" s="129">
        <f>AQ156</f>
        <v>-5.6819489802717891E-3</v>
      </c>
      <c r="R149" s="140">
        <v>14</v>
      </c>
      <c r="S149" s="211" t="s">
        <v>188</v>
      </c>
      <c r="T149" s="211"/>
      <c r="U149" s="48"/>
      <c r="V149" s="48"/>
      <c r="W149" s="48"/>
      <c r="X149" s="48"/>
      <c r="Y149" s="48"/>
      <c r="Z149" s="48"/>
      <c r="AA149" s="48"/>
      <c r="AB149" s="48"/>
      <c r="AC149" s="48"/>
      <c r="AD149" s="48"/>
      <c r="AE149" s="62"/>
      <c r="AG149" s="140">
        <v>14</v>
      </c>
      <c r="AH149" s="211" t="s">
        <v>188</v>
      </c>
      <c r="AI149" s="211"/>
      <c r="AJ149" s="48"/>
      <c r="AK149" s="48"/>
      <c r="AL149" s="48"/>
      <c r="AM149" s="48"/>
      <c r="AN149" s="48"/>
      <c r="AO149" s="48"/>
      <c r="AP149" s="48"/>
      <c r="AQ149" s="48"/>
      <c r="AR149" s="48"/>
      <c r="AS149" s="48"/>
      <c r="AT149" s="62"/>
      <c r="AV149" s="140">
        <v>14</v>
      </c>
      <c r="AW149" s="211" t="s">
        <v>188</v>
      </c>
      <c r="AX149" s="211"/>
      <c r="AY149" s="48"/>
      <c r="AZ149" s="48"/>
      <c r="BA149" s="48"/>
      <c r="BB149" s="48"/>
      <c r="BC149" s="48"/>
      <c r="BD149" s="48"/>
      <c r="BE149" s="48"/>
      <c r="BF149" s="48"/>
      <c r="BG149" s="48"/>
      <c r="BH149" s="48"/>
      <c r="BI149" s="62"/>
      <c r="BK149" s="140">
        <v>14</v>
      </c>
      <c r="BL149" s="211" t="s">
        <v>188</v>
      </c>
      <c r="BM149" s="211"/>
      <c r="BN149" s="48"/>
      <c r="BO149" s="48"/>
      <c r="BP149" s="48"/>
      <c r="BQ149" s="48"/>
      <c r="BR149" s="48"/>
      <c r="BS149" s="48"/>
      <c r="BT149" s="48"/>
      <c r="BU149" s="48"/>
      <c r="BV149" s="48"/>
      <c r="BW149" s="48"/>
      <c r="BX149" s="62"/>
    </row>
    <row r="150" spans="1:76">
      <c r="A150" s="229"/>
      <c r="H150" s="230"/>
      <c r="I150" s="224"/>
      <c r="J150" s="79">
        <f>T157</f>
        <v>-7.1731152168944226E-2</v>
      </c>
      <c r="K150" s="79">
        <v>0</v>
      </c>
      <c r="L150" s="79" t="s">
        <v>186</v>
      </c>
      <c r="M150" s="79">
        <f>AB157</f>
        <v>2.6766569923033375E-3</v>
      </c>
      <c r="N150" s="129">
        <f>AI157</f>
        <v>3.3758580943067502E-2</v>
      </c>
      <c r="O150" s="130">
        <v>0</v>
      </c>
      <c r="P150" s="131" t="s">
        <v>187</v>
      </c>
      <c r="Q150" s="129">
        <f>AQ157</f>
        <v>-6.9510137533678818E-4</v>
      </c>
      <c r="R150" s="63"/>
      <c r="S150" s="48"/>
      <c r="T150" s="48" t="s">
        <v>189</v>
      </c>
      <c r="U150" s="48"/>
      <c r="V150" s="48"/>
      <c r="W150" s="48"/>
      <c r="X150" s="48"/>
      <c r="Y150" s="48"/>
      <c r="Z150" s="48"/>
      <c r="AA150" s="48"/>
      <c r="AB150" s="48"/>
      <c r="AC150" s="48"/>
      <c r="AD150" s="48"/>
      <c r="AE150" s="62"/>
      <c r="AG150" s="63"/>
      <c r="AH150" s="48"/>
      <c r="AI150" s="48" t="s">
        <v>189</v>
      </c>
      <c r="AJ150" s="48"/>
      <c r="AK150" s="48"/>
      <c r="AL150" s="48"/>
      <c r="AM150" s="48"/>
      <c r="AN150" s="48"/>
      <c r="AO150" s="48"/>
      <c r="AP150" s="48"/>
      <c r="AQ150" s="48"/>
      <c r="AR150" s="48"/>
      <c r="AS150" s="48"/>
      <c r="AT150" s="62"/>
      <c r="AV150" s="63"/>
      <c r="AW150" s="48"/>
      <c r="AX150" s="48" t="s">
        <v>189</v>
      </c>
      <c r="AY150" s="48"/>
      <c r="AZ150" s="48"/>
      <c r="BA150" s="48"/>
      <c r="BB150" s="48"/>
      <c r="BC150" s="48"/>
      <c r="BD150" s="48"/>
      <c r="BE150" s="48"/>
      <c r="BF150" s="48"/>
      <c r="BG150" s="48"/>
      <c r="BH150" s="48"/>
      <c r="BI150" s="62"/>
      <c r="BK150" s="63"/>
      <c r="BL150" s="48"/>
      <c r="BM150" s="48" t="s">
        <v>189</v>
      </c>
      <c r="BN150" s="48"/>
      <c r="BO150" s="48"/>
      <c r="BP150" s="48"/>
      <c r="BQ150" s="48"/>
      <c r="BR150" s="48"/>
      <c r="BS150" s="48"/>
      <c r="BT150" s="48"/>
      <c r="BU150" s="48"/>
      <c r="BV150" s="48"/>
      <c r="BW150" s="48"/>
      <c r="BX150" s="62"/>
    </row>
    <row r="151" spans="1:76">
      <c r="A151" s="229"/>
      <c r="H151" s="230"/>
      <c r="I151" s="224"/>
      <c r="J151" s="79">
        <f>T158</f>
        <v>-0.1209952988598974</v>
      </c>
      <c r="K151" s="79">
        <v>0</v>
      </c>
      <c r="L151" s="79" t="s">
        <v>186</v>
      </c>
      <c r="M151" s="79">
        <f>AB158</f>
        <v>4.5149548409093012E-3</v>
      </c>
      <c r="N151" s="129">
        <f>AI158</f>
        <v>-0.180949103791086</v>
      </c>
      <c r="O151" s="130">
        <v>0</v>
      </c>
      <c r="P151" s="131" t="s">
        <v>187</v>
      </c>
      <c r="Q151" s="129">
        <f>AQ158</f>
        <v>3.7258074065157723E-3</v>
      </c>
      <c r="R151" s="63"/>
      <c r="S151" s="48"/>
      <c r="T151" s="48">
        <f>S162</f>
        <v>-0.15960134318464808</v>
      </c>
      <c r="U151" s="48">
        <f>S163</f>
        <v>-0.1027241637499151</v>
      </c>
      <c r="V151" s="48">
        <f>S164</f>
        <v>-9.7333486319338081E-2</v>
      </c>
      <c r="W151" s="48"/>
      <c r="X151" s="48"/>
      <c r="Y151" s="48"/>
      <c r="Z151" s="48"/>
      <c r="AA151" s="48"/>
      <c r="AB151" s="48"/>
      <c r="AC151" s="48"/>
      <c r="AD151" s="48"/>
      <c r="AE151" s="62"/>
      <c r="AG151" s="63"/>
      <c r="AH151" s="48"/>
      <c r="AI151" s="48">
        <f>AO148</f>
        <v>-0.25666821090664182</v>
      </c>
      <c r="AJ151" s="48">
        <f>AP148</f>
        <v>-3.3854500225598681E-2</v>
      </c>
      <c r="AK151" s="48">
        <f>AQ148</f>
        <v>1.1132193573105542E-2</v>
      </c>
      <c r="AL151" s="48"/>
      <c r="AM151" s="48"/>
      <c r="AN151" s="48"/>
      <c r="AO151" s="48"/>
      <c r="AP151" s="48"/>
      <c r="AQ151" s="48"/>
      <c r="AR151" s="48"/>
      <c r="AS151" s="48"/>
      <c r="AT151" s="62"/>
      <c r="AV151" s="63"/>
      <c r="AW151" s="48"/>
      <c r="AX151" s="48">
        <f>BD148</f>
        <v>-0.26205779602335266</v>
      </c>
      <c r="AY151" s="48">
        <f>BE148</f>
        <v>-3.1647049317952022E-2</v>
      </c>
      <c r="AZ151" s="48">
        <f>BF148</f>
        <v>2.4517504653469746E-2</v>
      </c>
      <c r="BA151" s="48"/>
      <c r="BB151" s="48"/>
      <c r="BC151" s="48"/>
      <c r="BD151" s="48"/>
      <c r="BE151" s="48"/>
      <c r="BF151" s="48"/>
      <c r="BG151" s="48"/>
      <c r="BH151" s="48"/>
      <c r="BI151" s="62"/>
      <c r="BK151" s="63"/>
      <c r="BL151" s="48"/>
      <c r="BM151" s="48" t="str">
        <f>BS148</f>
        <v xml:space="preserve"> -0.08853834  </v>
      </c>
      <c r="BN151" s="48" t="str">
        <f>BT148</f>
        <v>0.12068917</v>
      </c>
      <c r="BO151" s="48" t="str">
        <f>BU148</f>
        <v xml:space="preserve"> -0.07014264</v>
      </c>
      <c r="BP151" s="48"/>
      <c r="BQ151" s="48"/>
      <c r="BR151" s="48"/>
      <c r="BS151" s="48"/>
      <c r="BT151" s="48"/>
      <c r="BU151" s="48"/>
      <c r="BV151" s="48"/>
      <c r="BW151" s="48"/>
      <c r="BX151" s="62"/>
    </row>
    <row r="152" spans="1:76">
      <c r="A152" s="229"/>
      <c r="H152" s="230"/>
      <c r="I152" s="224"/>
      <c r="J152" s="79" t="s">
        <v>190</v>
      </c>
      <c r="K152" s="79" t="s">
        <v>190</v>
      </c>
      <c r="L152" s="79" t="s">
        <v>190</v>
      </c>
      <c r="M152" s="79" t="s">
        <v>190</v>
      </c>
      <c r="N152" s="131" t="s">
        <v>187</v>
      </c>
      <c r="O152" s="131" t="s">
        <v>187</v>
      </c>
      <c r="P152" s="131" t="s">
        <v>187</v>
      </c>
      <c r="Q152" s="131" t="s">
        <v>187</v>
      </c>
      <c r="R152" s="63"/>
      <c r="S152" s="48" t="s">
        <v>191</v>
      </c>
      <c r="T152" s="48" t="s">
        <v>192</v>
      </c>
      <c r="U152" s="48" t="s">
        <v>193</v>
      </c>
      <c r="V152" s="48"/>
      <c r="W152" s="48"/>
      <c r="X152" s="48"/>
      <c r="Y152" s="48"/>
      <c r="Z152" s="48"/>
      <c r="AA152" s="48"/>
      <c r="AB152" s="48"/>
      <c r="AC152" s="48"/>
      <c r="AD152" s="48"/>
      <c r="AE152" s="62"/>
      <c r="AG152" s="63"/>
      <c r="AH152" s="48" t="s">
        <v>191</v>
      </c>
      <c r="AI152" s="48" t="s">
        <v>192</v>
      </c>
      <c r="AJ152" s="48" t="s">
        <v>193</v>
      </c>
      <c r="AK152" s="48"/>
      <c r="AL152" s="48"/>
      <c r="AM152" s="48"/>
      <c r="AN152" s="48"/>
      <c r="AO152" s="48"/>
      <c r="AP152" s="48"/>
      <c r="AQ152" s="48"/>
      <c r="AR152" s="48"/>
      <c r="AS152" s="48"/>
      <c r="AT152" s="62"/>
      <c r="AV152" s="63"/>
      <c r="AW152" s="48" t="s">
        <v>191</v>
      </c>
      <c r="AX152" s="48" t="s">
        <v>192</v>
      </c>
      <c r="AY152" s="48" t="s">
        <v>193</v>
      </c>
      <c r="AZ152" s="48"/>
      <c r="BA152" s="48"/>
      <c r="BB152" s="48"/>
      <c r="BC152" s="48"/>
      <c r="BD152" s="48"/>
      <c r="BE152" s="48"/>
      <c r="BF152" s="48"/>
      <c r="BG152" s="48"/>
      <c r="BH152" s="48"/>
      <c r="BI152" s="62"/>
      <c r="BK152" s="63"/>
      <c r="BL152" s="48" t="s">
        <v>191</v>
      </c>
      <c r="BM152" s="48" t="s">
        <v>192</v>
      </c>
      <c r="BN152" s="48" t="s">
        <v>193</v>
      </c>
      <c r="BO152" s="48"/>
      <c r="BP152" s="48"/>
      <c r="BQ152" s="48"/>
      <c r="BR152" s="48"/>
      <c r="BS152" s="48"/>
      <c r="BT152" s="48"/>
      <c r="BU152" s="48"/>
      <c r="BV152" s="48"/>
      <c r="BW152" s="48"/>
      <c r="BX152" s="62"/>
    </row>
    <row r="153" spans="1:76">
      <c r="A153" s="229"/>
      <c r="H153" s="230" t="s">
        <v>57</v>
      </c>
      <c r="I153" s="224"/>
      <c r="J153" s="79" t="s">
        <v>190</v>
      </c>
      <c r="K153" s="79" t="s">
        <v>190</v>
      </c>
      <c r="L153" s="79" t="s">
        <v>190</v>
      </c>
      <c r="M153" s="79" t="s">
        <v>190</v>
      </c>
      <c r="N153" s="131" t="s">
        <v>194</v>
      </c>
      <c r="O153" s="131" t="s">
        <v>194</v>
      </c>
      <c r="P153" s="131" t="s">
        <v>187</v>
      </c>
      <c r="Q153" s="131" t="s">
        <v>194</v>
      </c>
      <c r="R153" s="63"/>
      <c r="S153" s="48"/>
      <c r="T153" s="48"/>
      <c r="U153" s="48"/>
      <c r="V153" s="48"/>
      <c r="W153" s="48"/>
      <c r="X153" s="48"/>
      <c r="Y153" s="48"/>
      <c r="Z153" s="48"/>
      <c r="AA153" s="48"/>
      <c r="AB153" s="48"/>
      <c r="AC153" s="48"/>
      <c r="AD153" s="48"/>
      <c r="AE153" s="62"/>
      <c r="AG153" s="63"/>
      <c r="AH153" s="48"/>
      <c r="AI153" s="48"/>
      <c r="AJ153" s="48"/>
      <c r="AK153" s="48"/>
      <c r="AL153" s="48"/>
      <c r="AM153" s="48"/>
      <c r="AN153" s="48"/>
      <c r="AO153" s="48"/>
      <c r="AP153" s="48"/>
      <c r="AQ153" s="48"/>
      <c r="AR153" s="48"/>
      <c r="AS153" s="48"/>
      <c r="AT153" s="62"/>
      <c r="AV153" s="63"/>
      <c r="AW153" s="48"/>
      <c r="AX153" s="48"/>
      <c r="AY153" s="48"/>
      <c r="AZ153" s="48"/>
      <c r="BA153" s="48"/>
      <c r="BB153" s="48"/>
      <c r="BC153" s="48"/>
      <c r="BD153" s="48"/>
      <c r="BE153" s="48"/>
      <c r="BF153" s="48"/>
      <c r="BG153" s="48"/>
      <c r="BH153" s="48"/>
      <c r="BI153" s="62"/>
      <c r="BK153" s="63"/>
      <c r="BL153" s="48"/>
      <c r="BM153" s="48"/>
      <c r="BN153" s="48"/>
      <c r="BO153" s="48"/>
      <c r="BP153" s="48"/>
      <c r="BQ153" s="48"/>
      <c r="BR153" s="48"/>
      <c r="BS153" s="48"/>
      <c r="BT153" s="48"/>
      <c r="BU153" s="48"/>
      <c r="BV153" s="48"/>
      <c r="BW153" s="48"/>
      <c r="BX153" s="62"/>
    </row>
    <row r="154" spans="1:76">
      <c r="A154" s="229"/>
      <c r="H154" s="230"/>
      <c r="I154" s="224"/>
      <c r="J154" s="132">
        <f>T167</f>
        <v>3.4139298817314881E-2</v>
      </c>
      <c r="K154" s="132">
        <v>0</v>
      </c>
      <c r="L154" s="132" t="s">
        <v>186</v>
      </c>
      <c r="M154" s="132">
        <f>AB167</f>
        <v>-1.2739122421521799E-3</v>
      </c>
      <c r="N154" s="129">
        <f>AI167</f>
        <v>2.6459402627927776E-2</v>
      </c>
      <c r="O154" s="130">
        <v>0</v>
      </c>
      <c r="P154" s="131" t="s">
        <v>187</v>
      </c>
      <c r="Q154" s="129">
        <f>AQ167</f>
        <v>-5.4480865733899598E-4</v>
      </c>
      <c r="R154" s="63"/>
      <c r="S154" s="211" t="s">
        <v>134</v>
      </c>
      <c r="T154" s="211"/>
      <c r="U154" s="48"/>
      <c r="V154" s="48"/>
      <c r="W154" s="48"/>
      <c r="X154" s="48"/>
      <c r="Y154" s="48"/>
      <c r="Z154" s="48"/>
      <c r="AA154" s="48"/>
      <c r="AB154" s="48"/>
      <c r="AC154" s="48"/>
      <c r="AD154" s="48"/>
      <c r="AE154" s="62"/>
      <c r="AG154" s="63"/>
      <c r="AH154" s="211" t="s">
        <v>134</v>
      </c>
      <c r="AI154" s="211"/>
      <c r="AJ154" s="48"/>
      <c r="AK154" s="48"/>
      <c r="AL154" s="48"/>
      <c r="AM154" s="48"/>
      <c r="AN154" s="48"/>
      <c r="AO154" s="48"/>
      <c r="AP154" s="48"/>
      <c r="AQ154" s="48"/>
      <c r="AR154" s="48"/>
      <c r="AS154" s="48"/>
      <c r="AT154" s="62"/>
      <c r="AV154" s="63"/>
      <c r="AW154" s="211" t="s">
        <v>134</v>
      </c>
      <c r="AX154" s="211"/>
      <c r="AY154" s="48"/>
      <c r="AZ154" s="48"/>
      <c r="BA154" s="48"/>
      <c r="BB154" s="48"/>
      <c r="BC154" s="48"/>
      <c r="BD154" s="48"/>
      <c r="BE154" s="48"/>
      <c r="BF154" s="48"/>
      <c r="BG154" s="48"/>
      <c r="BH154" s="48"/>
      <c r="BI154" s="62"/>
      <c r="BK154" s="63"/>
      <c r="BL154" s="211" t="s">
        <v>134</v>
      </c>
      <c r="BM154" s="211"/>
      <c r="BN154" s="48"/>
      <c r="BO154" s="48"/>
      <c r="BP154" s="48"/>
      <c r="BQ154" s="48"/>
      <c r="BR154" s="48"/>
      <c r="BS154" s="48"/>
      <c r="BT154" s="48"/>
      <c r="BU154" s="48"/>
      <c r="BV154" s="48"/>
      <c r="BW154" s="48"/>
      <c r="BX154" s="62"/>
    </row>
    <row r="155" spans="1:76">
      <c r="A155" s="229"/>
      <c r="H155" s="230"/>
      <c r="I155" s="224"/>
      <c r="J155" s="133">
        <f>AX156</f>
        <v>0.29483584738087459</v>
      </c>
      <c r="K155" s="134">
        <v>0</v>
      </c>
      <c r="L155" s="17" t="s">
        <v>187</v>
      </c>
      <c r="M155" s="134">
        <f>BF156</f>
        <v>-4.7246625021240077E-4</v>
      </c>
      <c r="N155" s="50">
        <f>BM156</f>
        <v>-1.3948740366364811E-2</v>
      </c>
      <c r="O155" s="51">
        <v>0</v>
      </c>
      <c r="P155" s="135" t="s">
        <v>194</v>
      </c>
      <c r="Q155" s="51">
        <v>0</v>
      </c>
      <c r="R155" s="63"/>
      <c r="S155" s="48"/>
      <c r="T155" s="48" t="s">
        <v>195</v>
      </c>
      <c r="U155" s="48"/>
      <c r="V155" s="48"/>
      <c r="W155" s="48"/>
      <c r="X155" s="48"/>
      <c r="Y155" s="48"/>
      <c r="Z155" s="48"/>
      <c r="AA155" s="48"/>
      <c r="AB155" s="48"/>
      <c r="AC155" s="48"/>
      <c r="AD155" s="48"/>
      <c r="AE155" s="62"/>
      <c r="AG155" s="63"/>
      <c r="AH155" s="48"/>
      <c r="AI155" s="48" t="s">
        <v>195</v>
      </c>
      <c r="AJ155" s="48"/>
      <c r="AK155" s="48"/>
      <c r="AL155" s="48"/>
      <c r="AM155" s="48"/>
      <c r="AN155" s="48"/>
      <c r="AO155" s="48"/>
      <c r="AP155" s="48"/>
      <c r="AQ155" s="48"/>
      <c r="AR155" s="48"/>
      <c r="AS155" s="48"/>
      <c r="AT155" s="62"/>
      <c r="AV155" s="63"/>
      <c r="AW155" s="48"/>
      <c r="AX155" s="48" t="s">
        <v>195</v>
      </c>
      <c r="AY155" s="48"/>
      <c r="AZ155" s="48"/>
      <c r="BA155" s="48"/>
      <c r="BB155" s="48"/>
      <c r="BC155" s="48"/>
      <c r="BD155" s="48"/>
      <c r="BE155" s="48"/>
      <c r="BF155" s="48"/>
      <c r="BG155" s="48"/>
      <c r="BH155" s="48"/>
      <c r="BI155" s="62"/>
      <c r="BK155" s="63"/>
      <c r="BL155" s="48"/>
      <c r="BM155" s="48" t="s">
        <v>195</v>
      </c>
      <c r="BN155" s="48"/>
      <c r="BO155" s="48"/>
      <c r="BP155" s="48"/>
      <c r="BQ155" s="48"/>
      <c r="BR155" s="48"/>
      <c r="BS155" s="48"/>
      <c r="BT155" s="48"/>
      <c r="BU155" s="48"/>
      <c r="BV155" s="48"/>
      <c r="BW155" s="48"/>
      <c r="BX155" s="62"/>
    </row>
    <row r="156" spans="1:76">
      <c r="A156" s="229"/>
      <c r="H156" s="230"/>
      <c r="I156" s="224"/>
      <c r="J156" s="133">
        <f>AX157</f>
        <v>5.5819455336979705E-2</v>
      </c>
      <c r="K156" s="134">
        <v>0</v>
      </c>
      <c r="L156" s="17" t="s">
        <v>187</v>
      </c>
      <c r="M156" s="134">
        <f>BF157</f>
        <v>-8.9449125627836168E-5</v>
      </c>
      <c r="N156" s="50">
        <f>BM157</f>
        <v>-1.2785414040224732E-2</v>
      </c>
      <c r="O156" s="51">
        <v>0</v>
      </c>
      <c r="P156" s="135" t="s">
        <v>194</v>
      </c>
      <c r="Q156" s="167">
        <v>0</v>
      </c>
      <c r="R156" s="169">
        <v>0.17733177870371453</v>
      </c>
      <c r="S156" s="170">
        <f t="array" ref="S156:S164">MMULT(S80:AD88,R156:R167)</f>
        <v>6.3022099007412458E-2</v>
      </c>
      <c r="T156" s="79">
        <f t="array" ref="T156:AB167">MMULT(R156:R167,S94:AA94)</f>
        <v>0.17733177870371453</v>
      </c>
      <c r="U156" s="79">
        <v>0</v>
      </c>
      <c r="V156" s="79">
        <v>1.1259829943850604E-2</v>
      </c>
      <c r="W156" s="79">
        <v>1.1625083270576833E-2</v>
      </c>
      <c r="X156" s="79">
        <v>1.6333190143763176E-2</v>
      </c>
      <c r="Y156" s="79">
        <v>1.7672876716221603E-2</v>
      </c>
      <c r="Z156" s="79">
        <v>3.2261182067507943E-2</v>
      </c>
      <c r="AA156" s="79">
        <v>1.7169333867919342E-2</v>
      </c>
      <c r="AB156" s="79">
        <v>-6.6171576933123141E-3</v>
      </c>
      <c r="AC156" s="61"/>
      <c r="AD156" s="48"/>
      <c r="AE156" s="62"/>
      <c r="AG156" s="169">
        <v>0.27595188467573917</v>
      </c>
      <c r="AH156" s="170">
        <f t="array" ref="AH156:AH164">MMULT(S80:AD88,AG156:AG167)</f>
        <v>3.9782042043568097E-2</v>
      </c>
      <c r="AI156" s="141">
        <f t="array" ref="AI156:AQ167">MMULT(AG156:AG167,S93:AA93)</f>
        <v>0.27595188467573917</v>
      </c>
      <c r="AJ156" s="142">
        <v>0</v>
      </c>
      <c r="AK156" s="141">
        <v>2.5659259669016412E-2</v>
      </c>
      <c r="AL156" s="141">
        <v>2.4774346979777481E-2</v>
      </c>
      <c r="AM156" s="141">
        <v>2.2366626442138868E-2</v>
      </c>
      <c r="AN156" s="141">
        <v>2.0283149252912025E-2</v>
      </c>
      <c r="AO156" s="141">
        <v>4.9374184483868086E-2</v>
      </c>
      <c r="AP156" s="141">
        <v>2.5980141116744213E-2</v>
      </c>
      <c r="AQ156" s="141">
        <v>-5.6819489802717891E-3</v>
      </c>
      <c r="AR156" s="61"/>
      <c r="AS156" s="48"/>
      <c r="AT156" s="62"/>
      <c r="AV156" s="169">
        <v>0.29483584738087459</v>
      </c>
      <c r="AW156" s="170">
        <f t="array" ref="AW156:AW164">MMULT(S80:AD88,AV156:AV167)</f>
        <v>4.5441496665352452E-2</v>
      </c>
      <c r="AX156" s="133">
        <f t="array" ref="AX156:BF167">MMULT(AV156:AV167,S92:AA92)</f>
        <v>0.29483584738087459</v>
      </c>
      <c r="AY156" s="134">
        <v>0</v>
      </c>
      <c r="AZ156" s="133">
        <v>5.4900468132990404E-2</v>
      </c>
      <c r="BA156" s="133">
        <v>4.6584063886178188E-2</v>
      </c>
      <c r="BB156" s="133">
        <v>3.9880427777307818E-2</v>
      </c>
      <c r="BC156" s="133">
        <v>4.5039009905945726E-2</v>
      </c>
      <c r="BD156" s="133">
        <v>3.891270902225491E-2</v>
      </c>
      <c r="BE156" s="133">
        <v>1.8874677257833476E-2</v>
      </c>
      <c r="BF156" s="133">
        <v>-4.7246625021240077E-4</v>
      </c>
      <c r="BG156" s="61"/>
      <c r="BH156" s="48"/>
      <c r="BI156" s="62"/>
      <c r="BK156" s="169">
        <v>-1.3948740366364811E-2</v>
      </c>
      <c r="BL156" s="170">
        <f t="array" ref="BL156:BL164">MMULT(S80:AD88,BK156:BK167)</f>
        <v>0.12482310927908245</v>
      </c>
      <c r="BM156" s="50">
        <f t="array" ref="BM156:BU167">MMULT(BK156:BK167,S91:AA91)</f>
        <v>-1.3948740366364811E-2</v>
      </c>
      <c r="BN156" s="51">
        <v>0</v>
      </c>
      <c r="BO156" s="50">
        <v>-4.4284348131027355E-3</v>
      </c>
      <c r="BP156" s="50">
        <v>-4.7890675257852471E-3</v>
      </c>
      <c r="BQ156" s="50">
        <v>-3.7221112451299799E-3</v>
      </c>
      <c r="BR156" s="50">
        <v>-3.6632318409181891E-3</v>
      </c>
      <c r="BS156" s="51">
        <v>0</v>
      </c>
      <c r="BT156" s="51">
        <v>0</v>
      </c>
      <c r="BU156" s="51">
        <v>0</v>
      </c>
      <c r="BV156" s="61"/>
      <c r="BW156" s="48"/>
      <c r="BX156" s="62"/>
    </row>
    <row r="157" spans="1:76">
      <c r="A157" s="229"/>
      <c r="H157" s="230"/>
      <c r="I157" s="224"/>
      <c r="J157" s="133">
        <f>AX158</f>
        <v>-0.17922877293817432</v>
      </c>
      <c r="K157" s="134">
        <v>0</v>
      </c>
      <c r="L157" s="17" t="s">
        <v>187</v>
      </c>
      <c r="M157" s="134">
        <f>BF158</f>
        <v>2.8720912681583926E-4</v>
      </c>
      <c r="N157" s="50">
        <f>BM158</f>
        <v>-0.16262641186662619</v>
      </c>
      <c r="O157" s="51">
        <v>0</v>
      </c>
      <c r="P157" s="135" t="s">
        <v>194</v>
      </c>
      <c r="Q157" s="167">
        <v>0</v>
      </c>
      <c r="R157" s="169">
        <v>-7.1731152168944226E-2</v>
      </c>
      <c r="S157" s="170">
        <v>8.6646342463594598E-3</v>
      </c>
      <c r="T157" s="79">
        <v>-7.1731152168944226E-2</v>
      </c>
      <c r="U157" s="79">
        <v>0</v>
      </c>
      <c r="V157" s="79">
        <v>-4.5546296383134639E-3</v>
      </c>
      <c r="W157" s="79">
        <v>-4.7023755310752289E-3</v>
      </c>
      <c r="X157" s="79">
        <v>-6.6068166471395977E-3</v>
      </c>
      <c r="Y157" s="79">
        <v>-7.1487232478074101E-3</v>
      </c>
      <c r="Z157" s="79">
        <v>-1.3049729591337784E-2</v>
      </c>
      <c r="AA157" s="79">
        <v>-6.9450388944490554E-3</v>
      </c>
      <c r="AB157" s="79">
        <v>2.6766569923033375E-3</v>
      </c>
      <c r="AC157" s="48"/>
      <c r="AD157" s="48"/>
      <c r="AE157" s="62"/>
      <c r="AG157" s="169">
        <v>3.3758580943067502E-2</v>
      </c>
      <c r="AH157" s="170">
        <v>3.4139868030280379E-2</v>
      </c>
      <c r="AI157" s="141">
        <v>3.3758580943067502E-2</v>
      </c>
      <c r="AJ157" s="142">
        <v>0</v>
      </c>
      <c r="AK157" s="141">
        <v>3.1390261947061579E-3</v>
      </c>
      <c r="AL157" s="141">
        <v>3.0307703779998388E-3</v>
      </c>
      <c r="AM157" s="141">
        <v>2.7362218238065252E-3</v>
      </c>
      <c r="AN157" s="141">
        <v>2.4813395880203936E-3</v>
      </c>
      <c r="AO157" s="141">
        <v>6.0401921347817793E-3</v>
      </c>
      <c r="AP157" s="141">
        <v>3.1782812349062874E-3</v>
      </c>
      <c r="AQ157" s="141">
        <v>-6.9510137533678818E-4</v>
      </c>
      <c r="AR157" s="48"/>
      <c r="AS157" s="48"/>
      <c r="AT157" s="62"/>
      <c r="AV157" s="169">
        <v>5.5819455336979705E-2</v>
      </c>
      <c r="AW157" s="170">
        <v>3.5166765352371626E-3</v>
      </c>
      <c r="AX157" s="133">
        <v>5.5819455336979705E-2</v>
      </c>
      <c r="AY157" s="134">
        <v>0</v>
      </c>
      <c r="AZ157" s="133">
        <v>1.0393967545506559E-2</v>
      </c>
      <c r="BA157" s="133">
        <v>8.8194739432427942E-3</v>
      </c>
      <c r="BB157" s="133">
        <v>7.5503158008441056E-3</v>
      </c>
      <c r="BC157" s="133">
        <v>8.5269583878619139E-3</v>
      </c>
      <c r="BD157" s="133">
        <v>7.3671035683211972E-3</v>
      </c>
      <c r="BE157" s="133">
        <v>3.5734264118586468E-3</v>
      </c>
      <c r="BF157" s="146">
        <v>-8.9449125627836168E-5</v>
      </c>
      <c r="BG157" s="48"/>
      <c r="BH157" s="48"/>
      <c r="BI157" s="62"/>
      <c r="BK157" s="169">
        <v>-1.2785414040224732E-2</v>
      </c>
      <c r="BL157" s="170">
        <v>-0.11211642974870843</v>
      </c>
      <c r="BM157" s="50">
        <v>-1.2785414040224732E-2</v>
      </c>
      <c r="BN157" s="51">
        <v>0</v>
      </c>
      <c r="BO157" s="50">
        <v>-4.059102911700356E-3</v>
      </c>
      <c r="BP157" s="50">
        <v>-4.3896588204771535E-3</v>
      </c>
      <c r="BQ157" s="50">
        <v>-3.4116867991547061E-3</v>
      </c>
      <c r="BR157" s="50">
        <v>-3.3577179430775831E-3</v>
      </c>
      <c r="BS157" s="51">
        <v>0</v>
      </c>
      <c r="BT157" s="51">
        <v>0</v>
      </c>
      <c r="BU157" s="51">
        <v>0</v>
      </c>
      <c r="BV157" s="48"/>
      <c r="BW157" s="48"/>
      <c r="BX157" s="62"/>
    </row>
    <row r="158" spans="1:76">
      <c r="A158" s="229"/>
      <c r="H158" s="230"/>
      <c r="I158" s="224"/>
      <c r="J158" s="17" t="s">
        <v>187</v>
      </c>
      <c r="K158" s="17" t="s">
        <v>187</v>
      </c>
      <c r="L158" s="17" t="s">
        <v>187</v>
      </c>
      <c r="M158" s="17" t="s">
        <v>187</v>
      </c>
      <c r="N158" s="135" t="s">
        <v>194</v>
      </c>
      <c r="O158" s="135" t="s">
        <v>194</v>
      </c>
      <c r="P158" s="135" t="s">
        <v>194</v>
      </c>
      <c r="Q158" s="168" t="s">
        <v>194</v>
      </c>
      <c r="R158" s="169">
        <v>-0.1209952988598974</v>
      </c>
      <c r="S158" s="170">
        <v>-1.7218966398077542E-2</v>
      </c>
      <c r="T158" s="79">
        <v>-0.1209952988598974</v>
      </c>
      <c r="U158" s="79">
        <v>0</v>
      </c>
      <c r="V158" s="79">
        <v>-7.682697929986354E-3</v>
      </c>
      <c r="W158" s="79">
        <v>-7.9319140363710468E-3</v>
      </c>
      <c r="X158" s="79">
        <v>-1.1144303842358967E-2</v>
      </c>
      <c r="Y158" s="79">
        <v>-1.2058385787502192E-2</v>
      </c>
      <c r="Z158" s="79">
        <v>-2.2012136766267724E-2</v>
      </c>
      <c r="AA158" s="79">
        <v>-1.171481331637229E-2</v>
      </c>
      <c r="AB158" s="79">
        <v>4.5149548409093012E-3</v>
      </c>
      <c r="AC158" s="48"/>
      <c r="AD158" s="48"/>
      <c r="AE158" s="62"/>
      <c r="AG158" s="169">
        <v>-0.180949103791086</v>
      </c>
      <c r="AH158" s="170">
        <v>8.8542431329094284E-2</v>
      </c>
      <c r="AI158" s="141">
        <v>-0.180949103791086</v>
      </c>
      <c r="AJ158" s="142">
        <v>0</v>
      </c>
      <c r="AK158" s="141">
        <v>-1.6825469579622981E-2</v>
      </c>
      <c r="AL158" s="141">
        <v>-1.6245208429244169E-2</v>
      </c>
      <c r="AM158" s="141">
        <v>-1.4666401044119608E-2</v>
      </c>
      <c r="AN158" s="141">
        <v>-1.3300208779831324E-2</v>
      </c>
      <c r="AO158" s="141">
        <v>-3.2375986282064853E-2</v>
      </c>
      <c r="AP158" s="141">
        <v>-1.7035880211381336E-2</v>
      </c>
      <c r="AQ158" s="141">
        <v>3.7258074065157723E-3</v>
      </c>
      <c r="AR158" s="48"/>
      <c r="AS158" s="48"/>
      <c r="AT158" s="62"/>
      <c r="AV158" s="169">
        <v>-0.17922877293817432</v>
      </c>
      <c r="AW158" s="170">
        <v>0.11373872395308841</v>
      </c>
      <c r="AX158" s="133">
        <v>-0.17922877293817432</v>
      </c>
      <c r="AY158" s="134">
        <v>0</v>
      </c>
      <c r="AZ158" s="133">
        <v>-3.337363358159106E-2</v>
      </c>
      <c r="BA158" s="133">
        <v>-2.8318146124231544E-2</v>
      </c>
      <c r="BB158" s="133">
        <v>-2.424304981321624E-2</v>
      </c>
      <c r="BC158" s="133">
        <v>-2.7378917969106371E-2</v>
      </c>
      <c r="BD158" s="133">
        <v>-2.3654779945226499E-2</v>
      </c>
      <c r="BE158" s="133">
        <v>-1.1473792195137937E-2</v>
      </c>
      <c r="BF158" s="133">
        <v>2.8720912681583926E-4</v>
      </c>
      <c r="BG158" s="48"/>
      <c r="BH158" s="48"/>
      <c r="BI158" s="62"/>
      <c r="BK158" s="169">
        <v>-0.16262641186662619</v>
      </c>
      <c r="BL158" s="170">
        <v>-0.12862601111837307</v>
      </c>
      <c r="BM158" s="50">
        <v>-0.16262641186662619</v>
      </c>
      <c r="BN158" s="51">
        <v>0</v>
      </c>
      <c r="BO158" s="50">
        <v>-5.163050174600374E-2</v>
      </c>
      <c r="BP158" s="50">
        <v>-5.5835068074208266E-2</v>
      </c>
      <c r="BQ158" s="50">
        <v>-4.339557411388395E-2</v>
      </c>
      <c r="BR158" s="50">
        <v>-4.2709107380092155E-2</v>
      </c>
      <c r="BS158" s="51">
        <v>0</v>
      </c>
      <c r="BT158" s="51">
        <v>0</v>
      </c>
      <c r="BU158" s="51">
        <v>0</v>
      </c>
      <c r="BV158" s="48"/>
      <c r="BW158" s="48"/>
      <c r="BX158" s="62"/>
    </row>
    <row r="159" spans="1:76">
      <c r="A159" s="229"/>
      <c r="H159" s="230"/>
      <c r="I159" s="224"/>
      <c r="J159" s="17" t="s">
        <v>187</v>
      </c>
      <c r="K159" s="17" t="s">
        <v>187</v>
      </c>
      <c r="L159" s="17" t="s">
        <v>187</v>
      </c>
      <c r="M159" s="17" t="s">
        <v>187</v>
      </c>
      <c r="N159" s="135" t="s">
        <v>194</v>
      </c>
      <c r="O159" s="135" t="s">
        <v>194</v>
      </c>
      <c r="P159" s="135" t="s">
        <v>194</v>
      </c>
      <c r="Q159" s="168" t="s">
        <v>194</v>
      </c>
      <c r="R159" s="169">
        <v>1.9750348482854941E-2</v>
      </c>
      <c r="S159" s="170">
        <v>-0.21925393205431423</v>
      </c>
      <c r="T159" s="79">
        <v>1.9750348482854941E-2</v>
      </c>
      <c r="U159" s="79">
        <v>0</v>
      </c>
      <c r="V159" s="79">
        <v>1.2540649333941192E-3</v>
      </c>
      <c r="W159" s="79">
        <v>1.2947450672093784E-3</v>
      </c>
      <c r="X159" s="79">
        <v>1.8191110444734807E-3</v>
      </c>
      <c r="Y159" s="79">
        <v>1.9683187998869281E-3</v>
      </c>
      <c r="Z159" s="79">
        <v>3.5930930877690784E-3</v>
      </c>
      <c r="AA159" s="79">
        <v>1.9122366537385196E-3</v>
      </c>
      <c r="AB159" s="79">
        <v>-7.369867452087154E-4</v>
      </c>
      <c r="AC159" s="48"/>
      <c r="AD159" s="48"/>
      <c r="AE159" s="62"/>
      <c r="AG159" s="169">
        <v>2.8041591206849927E-2</v>
      </c>
      <c r="AH159" s="170">
        <v>-0.41787090367863483</v>
      </c>
      <c r="AI159" s="141">
        <v>2.8041591206849927E-2</v>
      </c>
      <c r="AJ159" s="142">
        <v>0</v>
      </c>
      <c r="AK159" s="141">
        <v>2.6074345212552491E-3</v>
      </c>
      <c r="AL159" s="141">
        <v>2.5175117439038609E-3</v>
      </c>
      <c r="AM159" s="141">
        <v>2.2728447609762581E-3</v>
      </c>
      <c r="AN159" s="141">
        <v>2.0611266359206975E-3</v>
      </c>
      <c r="AO159" s="141">
        <v>5.0172902391847482E-3</v>
      </c>
      <c r="AP159" s="141">
        <v>2.6400417505684981E-3</v>
      </c>
      <c r="AQ159" s="141">
        <v>-5.7738649167112281E-4</v>
      </c>
      <c r="AR159" s="48"/>
      <c r="AS159" s="48"/>
      <c r="AT159" s="62"/>
      <c r="AV159" s="169">
        <v>3.9381395369142917E-2</v>
      </c>
      <c r="AW159" s="170">
        <v>-0.42146697344656175</v>
      </c>
      <c r="AX159" s="133">
        <v>3.9381395369142917E-2</v>
      </c>
      <c r="AY159" s="134">
        <v>0</v>
      </c>
      <c r="AZ159" s="133">
        <v>7.3330874135645379E-3</v>
      </c>
      <c r="BA159" s="133">
        <v>6.2222604683245808E-3</v>
      </c>
      <c r="BB159" s="133">
        <v>5.3268518999314432E-3</v>
      </c>
      <c r="BC159" s="133">
        <v>6.015886710849969E-3</v>
      </c>
      <c r="BD159" s="133">
        <v>5.1975931437882586E-3</v>
      </c>
      <c r="BE159" s="133">
        <v>2.5211016033456976E-3</v>
      </c>
      <c r="BF159" s="146">
        <v>-6.3107591439364163E-5</v>
      </c>
      <c r="BG159" s="48"/>
      <c r="BH159" s="48"/>
      <c r="BI159" s="62"/>
      <c r="BK159" s="169">
        <v>-4.6180817241929187E-3</v>
      </c>
      <c r="BL159" s="170">
        <v>-5.5624417634613767E-2</v>
      </c>
      <c r="BM159" s="50">
        <v>-4.6180817241929187E-3</v>
      </c>
      <c r="BN159" s="51">
        <v>0</v>
      </c>
      <c r="BO159" s="50">
        <v>-1.4661448517948965E-3</v>
      </c>
      <c r="BP159" s="50">
        <v>-1.5855413919729005E-3</v>
      </c>
      <c r="BQ159" s="50">
        <v>-1.2322986495609529E-3</v>
      </c>
      <c r="BR159" s="50">
        <v>-1.212805140227486E-3</v>
      </c>
      <c r="BS159" s="51">
        <v>0</v>
      </c>
      <c r="BT159" s="51">
        <v>0</v>
      </c>
      <c r="BU159" s="51">
        <v>0</v>
      </c>
      <c r="BV159" s="48"/>
      <c r="BW159" s="48"/>
      <c r="BX159" s="62"/>
    </row>
    <row r="160" spans="1:76">
      <c r="A160" s="229"/>
      <c r="H160" s="230"/>
      <c r="I160" s="224"/>
      <c r="J160" s="133">
        <f>AX167</f>
        <v>1.5404330884845384E-2</v>
      </c>
      <c r="K160" s="134">
        <v>0</v>
      </c>
      <c r="L160" s="17" t="s">
        <v>187</v>
      </c>
      <c r="M160" s="134">
        <f>BF167</f>
        <v>-2.4685012066365453E-5</v>
      </c>
      <c r="N160" s="50">
        <f>BM167</f>
        <v>1.044940212424771E-3</v>
      </c>
      <c r="O160" s="51">
        <v>0</v>
      </c>
      <c r="P160" s="135" t="s">
        <v>194</v>
      </c>
      <c r="Q160" s="167">
        <v>0</v>
      </c>
      <c r="R160" s="169">
        <v>-3.7342865153862155E-2</v>
      </c>
      <c r="S160" s="170">
        <v>7.9747303198481723E-2</v>
      </c>
      <c r="T160" s="79">
        <v>-3.7342865153862155E-2</v>
      </c>
      <c r="U160" s="79">
        <v>0</v>
      </c>
      <c r="V160" s="79">
        <v>-2.3711165270109864E-3</v>
      </c>
      <c r="W160" s="79">
        <v>-2.4480322711976283E-3</v>
      </c>
      <c r="X160" s="79">
        <v>-3.4394744220662501E-3</v>
      </c>
      <c r="Y160" s="79">
        <v>-3.7215881830032619E-3</v>
      </c>
      <c r="Z160" s="79">
        <v>-6.7936214279111038E-3</v>
      </c>
      <c r="AA160" s="79">
        <v>-3.6155511668474593E-3</v>
      </c>
      <c r="AB160" s="79">
        <v>1.3934537241408005E-3</v>
      </c>
      <c r="AC160" s="48"/>
      <c r="AD160" s="48"/>
      <c r="AE160" s="62"/>
      <c r="AG160" s="169">
        <v>1.8158736178831431E-2</v>
      </c>
      <c r="AH160" s="170">
        <v>0.2552897671379446</v>
      </c>
      <c r="AI160" s="141">
        <v>1.8158736178831431E-2</v>
      </c>
      <c r="AJ160" s="142">
        <v>0</v>
      </c>
      <c r="AK160" s="141">
        <v>1.6884817707308178E-3</v>
      </c>
      <c r="AL160" s="141">
        <v>1.6302509813884223E-3</v>
      </c>
      <c r="AM160" s="141">
        <v>1.4718133534421271E-3</v>
      </c>
      <c r="AN160" s="141">
        <v>1.334712232867285E-3</v>
      </c>
      <c r="AO160" s="141">
        <v>3.2490185422761014E-3</v>
      </c>
      <c r="AP160" s="141">
        <v>1.7095970516096475E-3</v>
      </c>
      <c r="AQ160" s="141">
        <v>-3.7389493692197527E-4</v>
      </c>
      <c r="AR160" s="48"/>
      <c r="AS160" s="48"/>
      <c r="AT160" s="62"/>
      <c r="AV160" s="169">
        <v>4.9178998220889412E-2</v>
      </c>
      <c r="AW160" s="170">
        <v>0.31405048228527865</v>
      </c>
      <c r="AX160" s="133">
        <v>4.9178998220889412E-2</v>
      </c>
      <c r="AY160" s="134">
        <v>0</v>
      </c>
      <c r="AZ160" s="133">
        <v>9.1574686342345748E-3</v>
      </c>
      <c r="BA160" s="133">
        <v>7.7702817189005272E-3</v>
      </c>
      <c r="BB160" s="133">
        <v>6.6521066014571546E-3</v>
      </c>
      <c r="BC160" s="133">
        <v>7.5125647295316176E-3</v>
      </c>
      <c r="BD160" s="133">
        <v>6.4906898695507769E-3</v>
      </c>
      <c r="BE160" s="133">
        <v>3.1483204214436621E-3</v>
      </c>
      <c r="BF160" s="146">
        <v>-7.880797767650687E-5</v>
      </c>
      <c r="BG160" s="48"/>
      <c r="BH160" s="48"/>
      <c r="BI160" s="62"/>
      <c r="BK160" s="169">
        <v>-2.2013753360383255E-2</v>
      </c>
      <c r="BL160" s="170">
        <v>2.4695601569962429E-2</v>
      </c>
      <c r="BM160" s="50">
        <v>-2.2013753360383255E-2</v>
      </c>
      <c r="BN160" s="51">
        <v>0</v>
      </c>
      <c r="BO160" s="50">
        <v>-6.9889086173868286E-3</v>
      </c>
      <c r="BP160" s="50">
        <v>-7.5580553203982437E-3</v>
      </c>
      <c r="BQ160" s="50">
        <v>-5.8741962914285861E-3</v>
      </c>
      <c r="BR160" s="50">
        <v>-5.7812734433232375E-3</v>
      </c>
      <c r="BS160" s="51">
        <v>0</v>
      </c>
      <c r="BT160" s="51">
        <v>0</v>
      </c>
      <c r="BU160" s="51">
        <v>0</v>
      </c>
      <c r="BV160" s="48"/>
      <c r="BW160" s="48"/>
      <c r="BX160" s="62"/>
    </row>
    <row r="161" spans="1:76">
      <c r="A161" s="229"/>
      <c r="H161" s="230"/>
      <c r="I161" s="224"/>
      <c r="R161" s="169">
        <v>2.3096961618557742E-2</v>
      </c>
      <c r="S161" s="170">
        <v>5.9895840492674789E-2</v>
      </c>
      <c r="T161" s="79">
        <v>2.3096961618557742E-2</v>
      </c>
      <c r="U161" s="79">
        <v>0</v>
      </c>
      <c r="V161" s="79">
        <v>1.4665609398703732E-3</v>
      </c>
      <c r="W161" s="79">
        <v>1.5141341505498953E-3</v>
      </c>
      <c r="X161" s="79">
        <v>2.1273517280250543E-3</v>
      </c>
      <c r="Y161" s="79">
        <v>2.3018421074210028E-3</v>
      </c>
      <c r="Z161" s="79">
        <v>4.2019275362229595E-3</v>
      </c>
      <c r="AA161" s="79">
        <v>2.2362570784681918E-3</v>
      </c>
      <c r="AB161" s="79">
        <v>-8.618660365536455E-4</v>
      </c>
      <c r="AC161" s="48"/>
      <c r="AD161" s="48"/>
      <c r="AE161" s="62"/>
      <c r="AG161" s="169">
        <v>2.5694824233167608E-2</v>
      </c>
      <c r="AH161" s="170">
        <v>0.29617029955976332</v>
      </c>
      <c r="AI161" s="141">
        <v>2.5694824233167608E-2</v>
      </c>
      <c r="AJ161" s="142">
        <v>0</v>
      </c>
      <c r="AK161" s="141">
        <v>2.3892214685299726E-3</v>
      </c>
      <c r="AL161" s="141">
        <v>2.3068242200443814E-3</v>
      </c>
      <c r="AM161" s="141">
        <v>2.082633122056744E-3</v>
      </c>
      <c r="AN161" s="141">
        <v>1.8886334317342651E-3</v>
      </c>
      <c r="AO161" s="141">
        <v>4.5973992656717618E-3</v>
      </c>
      <c r="AP161" s="141">
        <v>2.4190998381187095E-3</v>
      </c>
      <c r="AQ161" s="141">
        <v>-5.2906571202245944E-4</v>
      </c>
      <c r="AR161" s="48"/>
      <c r="AS161" s="48"/>
      <c r="AT161" s="62"/>
      <c r="AV161" s="169">
        <v>2.1041001325183072E-2</v>
      </c>
      <c r="AW161" s="170">
        <v>0.35032815583582527</v>
      </c>
      <c r="AX161" s="133">
        <v>2.1041001325183072E-2</v>
      </c>
      <c r="AY161" s="134">
        <v>0</v>
      </c>
      <c r="AZ161" s="133">
        <v>3.9179795571030523E-3</v>
      </c>
      <c r="BA161" s="133">
        <v>3.3244782093789253E-3</v>
      </c>
      <c r="BB161" s="133">
        <v>2.8460722845116081E-3</v>
      </c>
      <c r="BC161" s="133">
        <v>3.2142152168210558E-3</v>
      </c>
      <c r="BD161" s="133">
        <v>2.7770109007336408E-3</v>
      </c>
      <c r="BE161" s="133">
        <v>1.3469939721455959E-3</v>
      </c>
      <c r="BF161" s="146">
        <v>-3.371761977091346E-5</v>
      </c>
      <c r="BG161" s="48"/>
      <c r="BH161" s="48"/>
      <c r="BI161" s="62"/>
      <c r="BK161" s="169">
        <v>1.5747771064713034E-3</v>
      </c>
      <c r="BL161" s="170">
        <v>0.20275969135339997</v>
      </c>
      <c r="BM161" s="50">
        <v>1.5747771064713034E-3</v>
      </c>
      <c r="BN161" s="51">
        <v>0</v>
      </c>
      <c r="BO161" s="50">
        <v>4.9995896245878422E-4</v>
      </c>
      <c r="BP161" s="50">
        <v>5.406734732218136E-4</v>
      </c>
      <c r="BQ161" s="50">
        <v>4.2021683841102691E-4</v>
      </c>
      <c r="BR161" s="50">
        <v>4.1356950428908838E-4</v>
      </c>
      <c r="BS161" s="51">
        <v>0</v>
      </c>
      <c r="BT161" s="51">
        <v>0</v>
      </c>
      <c r="BU161" s="51">
        <v>0</v>
      </c>
      <c r="BV161" s="48"/>
      <c r="BW161" s="48"/>
      <c r="BX161" s="62"/>
    </row>
    <row r="162" spans="1:76">
      <c r="A162" s="229"/>
      <c r="H162" s="230"/>
      <c r="I162" s="224"/>
      <c r="J162" s="136" t="s">
        <v>196</v>
      </c>
      <c r="K162" s="137"/>
      <c r="R162" s="169">
        <v>3.2370552570312794E-2</v>
      </c>
      <c r="S162" s="170">
        <v>-0.15960134318464808</v>
      </c>
      <c r="T162" s="79">
        <v>3.2370552570312794E-2</v>
      </c>
      <c r="U162" s="79">
        <v>0</v>
      </c>
      <c r="V162" s="79">
        <v>2.0553953712897787E-3</v>
      </c>
      <c r="W162" s="79">
        <v>2.1220695573871706E-3</v>
      </c>
      <c r="X162" s="79">
        <v>2.9814982630551245E-3</v>
      </c>
      <c r="Y162" s="79">
        <v>3.2260477450403256E-3</v>
      </c>
      <c r="Z162" s="79">
        <v>5.8890307069074882E-3</v>
      </c>
      <c r="AA162" s="79">
        <v>3.1341298701871821E-3</v>
      </c>
      <c r="AB162" s="79">
        <v>-1.2079112528121797E-3</v>
      </c>
      <c r="AC162" s="48"/>
      <c r="AD162" s="48"/>
      <c r="AE162" s="62"/>
      <c r="AG162" s="169">
        <v>4.8295474608991661E-2</v>
      </c>
      <c r="AH162" s="170">
        <v>-0.25666821090664182</v>
      </c>
      <c r="AI162" s="141">
        <v>4.8295474608991661E-2</v>
      </c>
      <c r="AJ162" s="142">
        <v>0</v>
      </c>
      <c r="AK162" s="141">
        <v>4.4907325974115906E-3</v>
      </c>
      <c r="AL162" s="141">
        <v>4.3358603871183638E-3</v>
      </c>
      <c r="AM162" s="141">
        <v>3.9144753104130101E-3</v>
      </c>
      <c r="AN162" s="141">
        <v>3.5498373960571937E-3</v>
      </c>
      <c r="AO162" s="141">
        <v>8.641179152961094E-3</v>
      </c>
      <c r="AP162" s="141">
        <v>4.5468913796914961E-3</v>
      </c>
      <c r="AQ162" s="141">
        <v>-9.9442126669565655E-4</v>
      </c>
      <c r="AR162" s="48"/>
      <c r="AS162" s="48"/>
      <c r="AT162" s="62"/>
      <c r="AV162" s="169">
        <v>4.2356064190188232E-2</v>
      </c>
      <c r="AW162" s="170">
        <v>-0.26205779602335266</v>
      </c>
      <c r="AX162" s="133">
        <v>4.2356064190188232E-2</v>
      </c>
      <c r="AY162" s="134">
        <v>0</v>
      </c>
      <c r="AZ162" s="133">
        <v>7.8869912630005617E-3</v>
      </c>
      <c r="BA162" s="133">
        <v>6.6922581420497404E-3</v>
      </c>
      <c r="BB162" s="133">
        <v>5.7292149983570462E-3</v>
      </c>
      <c r="BC162" s="133">
        <v>6.4702959683677454E-3</v>
      </c>
      <c r="BD162" s="133">
        <v>5.5901926980798343E-3</v>
      </c>
      <c r="BE162" s="133">
        <v>2.7115327006662347E-3</v>
      </c>
      <c r="BF162" s="146">
        <v>-6.7874415541616085E-5</v>
      </c>
      <c r="BG162" s="48"/>
      <c r="BH162" s="48"/>
      <c r="BI162" s="62"/>
      <c r="BK162" s="169">
        <v>0</v>
      </c>
      <c r="BL162" s="170">
        <v>-7.9803718570963383E-2</v>
      </c>
      <c r="BM162" s="51">
        <v>0</v>
      </c>
      <c r="BN162" s="51">
        <v>0</v>
      </c>
      <c r="BO162" s="51">
        <v>0</v>
      </c>
      <c r="BP162" s="51">
        <v>0</v>
      </c>
      <c r="BQ162" s="51">
        <v>0</v>
      </c>
      <c r="BR162" s="51">
        <v>0</v>
      </c>
      <c r="BS162" s="51">
        <v>0</v>
      </c>
      <c r="BT162" s="51">
        <v>0</v>
      </c>
      <c r="BU162" s="51">
        <v>0</v>
      </c>
      <c r="BV162" s="48"/>
      <c r="BW162" s="48"/>
      <c r="BX162" s="62"/>
    </row>
    <row r="163" spans="1:76">
      <c r="A163" s="229"/>
      <c r="H163" s="230"/>
      <c r="I163" s="224"/>
      <c r="J163" s="136" t="s">
        <v>197</v>
      </c>
      <c r="K163" s="91"/>
      <c r="R163" s="169">
        <v>-2.2058242754668653E-2</v>
      </c>
      <c r="S163" s="170">
        <v>-0.1027241637499151</v>
      </c>
      <c r="T163" s="79">
        <v>-2.2058242754668653E-2</v>
      </c>
      <c r="U163" s="79">
        <v>0</v>
      </c>
      <c r="V163" s="79">
        <v>-1.4006066148624333E-3</v>
      </c>
      <c r="W163" s="79">
        <v>-1.4460403583616106E-3</v>
      </c>
      <c r="X163" s="79">
        <v>-2.0316802537194804E-3</v>
      </c>
      <c r="Y163" s="79">
        <v>-2.1983234343522758E-3</v>
      </c>
      <c r="Z163" s="79">
        <v>-4.0129580315473772E-3</v>
      </c>
      <c r="AA163" s="79">
        <v>-2.1356879018694795E-3</v>
      </c>
      <c r="AB163" s="79">
        <v>8.2310611110984614E-4</v>
      </c>
      <c r="AC163" s="48"/>
      <c r="AD163" s="48"/>
      <c r="AE163" s="62"/>
      <c r="AG163" s="169">
        <v>1.0743593322590599E-2</v>
      </c>
      <c r="AH163" s="170">
        <v>-3.3854500225598681E-2</v>
      </c>
      <c r="AI163" s="141">
        <v>1.0743593322590599E-2</v>
      </c>
      <c r="AJ163" s="142">
        <v>0</v>
      </c>
      <c r="AK163" s="141">
        <v>9.9898810680925667E-4</v>
      </c>
      <c r="AL163" s="141">
        <v>9.6453593385035629E-4</v>
      </c>
      <c r="AM163" s="141">
        <v>8.7079651140997531E-4</v>
      </c>
      <c r="AN163" s="141">
        <v>7.896808066042263E-4</v>
      </c>
      <c r="AO163" s="141">
        <v>1.9222777164669882E-3</v>
      </c>
      <c r="AP163" s="141">
        <v>1.0114809360689753E-3</v>
      </c>
      <c r="AQ163" s="141">
        <v>-2.2121446713610835E-4</v>
      </c>
      <c r="AR163" s="48"/>
      <c r="AS163" s="48"/>
      <c r="AT163" s="62"/>
      <c r="AV163" s="169">
        <v>1.8756847344642426E-2</v>
      </c>
      <c r="AW163" s="170">
        <v>-3.1647049317952022E-2</v>
      </c>
      <c r="AX163" s="133">
        <v>1.8756847344642426E-2</v>
      </c>
      <c r="AY163" s="134">
        <v>0</v>
      </c>
      <c r="AZ163" s="133">
        <v>3.4926543331403113E-3</v>
      </c>
      <c r="BA163" s="133">
        <v>2.9635818804535034E-3</v>
      </c>
      <c r="BB163" s="133">
        <v>2.5371104039858469E-3</v>
      </c>
      <c r="BC163" s="133">
        <v>2.8652887390193983E-3</v>
      </c>
      <c r="BD163" s="133">
        <v>2.4755461365389966E-3</v>
      </c>
      <c r="BE163" s="133">
        <v>1.20076796342622E-3</v>
      </c>
      <c r="BF163" s="146">
        <v>-3.0057326507117574E-5</v>
      </c>
      <c r="BG163" s="48"/>
      <c r="BH163" s="48"/>
      <c r="BI163" s="62"/>
      <c r="BK163" s="169">
        <v>0</v>
      </c>
      <c r="BL163" s="170">
        <v>0.14360289102757964</v>
      </c>
      <c r="BM163" s="51">
        <v>0</v>
      </c>
      <c r="BN163" s="51">
        <v>0</v>
      </c>
      <c r="BO163" s="51">
        <v>0</v>
      </c>
      <c r="BP163" s="51">
        <v>0</v>
      </c>
      <c r="BQ163" s="51">
        <v>0</v>
      </c>
      <c r="BR163" s="51">
        <v>0</v>
      </c>
      <c r="BS163" s="51">
        <v>0</v>
      </c>
      <c r="BT163" s="51">
        <v>0</v>
      </c>
      <c r="BU163" s="51">
        <v>0</v>
      </c>
      <c r="BV163" s="48"/>
      <c r="BW163" s="48"/>
      <c r="BX163" s="62"/>
    </row>
    <row r="164" spans="1:76">
      <c r="A164" s="229"/>
      <c r="H164" s="230"/>
      <c r="I164" s="224"/>
      <c r="J164" s="136" t="s">
        <v>198</v>
      </c>
      <c r="K164" s="101"/>
      <c r="R164" s="169">
        <v>8.0043949546829852E-3</v>
      </c>
      <c r="S164" s="170">
        <v>-9.7333486319338081E-2</v>
      </c>
      <c r="T164" s="79">
        <v>8.0043949546829852E-3</v>
      </c>
      <c r="U164" s="79">
        <v>0</v>
      </c>
      <c r="V164" s="79">
        <v>5.0824576763385443E-4</v>
      </c>
      <c r="W164" s="79">
        <v>5.2473255814032864E-4</v>
      </c>
      <c r="X164" s="79">
        <v>7.3724690372080099E-4</v>
      </c>
      <c r="Y164" s="79">
        <v>7.9771762430923753E-4</v>
      </c>
      <c r="Z164" s="79">
        <v>1.456203985889759E-3</v>
      </c>
      <c r="AA164" s="79">
        <v>7.7498872673723745E-4</v>
      </c>
      <c r="AB164" s="79">
        <v>-2.9868500751456859E-4</v>
      </c>
      <c r="AC164" s="48"/>
      <c r="AD164" s="48"/>
      <c r="AE164" s="62"/>
      <c r="AG164" s="169">
        <v>6.7337248889140985E-3</v>
      </c>
      <c r="AH164" s="170">
        <v>1.1132193573105542E-2</v>
      </c>
      <c r="AI164" s="141">
        <v>6.7337248889140985E-3</v>
      </c>
      <c r="AJ164" s="142">
        <v>0</v>
      </c>
      <c r="AK164" s="141">
        <v>6.2613232617489E-4</v>
      </c>
      <c r="AL164" s="141">
        <v>6.0453885669362148E-4</v>
      </c>
      <c r="AM164" s="141">
        <v>5.45786122575143E-4</v>
      </c>
      <c r="AN164" s="141">
        <v>4.9494551236852239E-4</v>
      </c>
      <c r="AO164" s="141">
        <v>1.2048193666788489E-3</v>
      </c>
      <c r="AP164" s="141">
        <v>6.3396241363196414E-4</v>
      </c>
      <c r="AQ164" s="141">
        <v>-1.3864982770802576E-4</v>
      </c>
      <c r="AR164" s="48"/>
      <c r="AS164" s="48"/>
      <c r="AT164" s="62"/>
      <c r="AV164" s="169">
        <v>5.8225244349975657E-4</v>
      </c>
      <c r="AW164" s="170">
        <v>2.4517504653469746E-2</v>
      </c>
      <c r="AX164" s="133">
        <v>5.8225244349975657E-4</v>
      </c>
      <c r="AY164" s="134">
        <v>0</v>
      </c>
      <c r="AZ164" s="134">
        <v>1.084194205137477E-4</v>
      </c>
      <c r="BA164" s="146">
        <v>9.1995886072961534E-5</v>
      </c>
      <c r="BB164" s="146">
        <v>7.8757304199704006E-5</v>
      </c>
      <c r="BC164" s="146">
        <v>8.8944657861328097E-5</v>
      </c>
      <c r="BD164" s="146">
        <v>7.6846218370909872E-5</v>
      </c>
      <c r="BE164" s="146">
        <v>3.7274392009211681E-5</v>
      </c>
      <c r="BF164" s="146">
        <v>-9.3304335650191556E-7</v>
      </c>
      <c r="BG164" s="48"/>
      <c r="BH164" s="48"/>
      <c r="BI164" s="62"/>
      <c r="BK164" s="173">
        <v>0</v>
      </c>
      <c r="BL164" s="170">
        <v>-6.6454061503394404E-2</v>
      </c>
      <c r="BM164" s="51">
        <v>0</v>
      </c>
      <c r="BN164" s="51">
        <v>0</v>
      </c>
      <c r="BO164" s="51">
        <v>0</v>
      </c>
      <c r="BP164" s="51">
        <v>0</v>
      </c>
      <c r="BQ164" s="51">
        <v>0</v>
      </c>
      <c r="BR164" s="51">
        <v>0</v>
      </c>
      <c r="BS164" s="51">
        <v>0</v>
      </c>
      <c r="BT164" s="51">
        <v>0</v>
      </c>
      <c r="BU164" s="51">
        <v>0</v>
      </c>
      <c r="BV164" s="48"/>
      <c r="BW164" s="48"/>
      <c r="BX164" s="62"/>
    </row>
    <row r="165" spans="1:76">
      <c r="A165" s="229"/>
      <c r="H165" s="230"/>
      <c r="I165" s="224"/>
      <c r="J165" s="136" t="s">
        <v>199</v>
      </c>
      <c r="K165" s="138"/>
      <c r="R165" s="169">
        <v>0.11474606056949788</v>
      </c>
      <c r="S165" s="170"/>
      <c r="T165" s="79">
        <v>0.11474606056949788</v>
      </c>
      <c r="U165" s="79">
        <v>0</v>
      </c>
      <c r="V165" s="79">
        <v>7.2858973060775135E-3</v>
      </c>
      <c r="W165" s="79">
        <v>7.5222417484448554E-3</v>
      </c>
      <c r="X165" s="79">
        <v>1.0568716105085326E-2</v>
      </c>
      <c r="Y165" s="79">
        <v>1.1435586993716626E-2</v>
      </c>
      <c r="Z165" s="79">
        <v>2.0875240628736351E-2</v>
      </c>
      <c r="AA165" s="79">
        <v>1.110975956113238E-2</v>
      </c>
      <c r="AB165" s="79">
        <v>-4.2817637257412172E-3</v>
      </c>
      <c r="AC165" s="48"/>
      <c r="AD165" s="48"/>
      <c r="AE165" s="62"/>
      <c r="AG165" s="169">
        <v>9.1744581646371448E-2</v>
      </c>
      <c r="AH165" s="170"/>
      <c r="AI165" s="141">
        <v>9.1744581646371448E-2</v>
      </c>
      <c r="AJ165" s="142">
        <v>0</v>
      </c>
      <c r="AK165" s="141">
        <v>8.5308279247874527E-3</v>
      </c>
      <c r="AL165" s="141">
        <v>8.236624663363128E-3</v>
      </c>
      <c r="AM165" s="141">
        <v>7.4361397755480048E-3</v>
      </c>
      <c r="AN165" s="141">
        <v>6.7434547325739905E-3</v>
      </c>
      <c r="AO165" s="141">
        <v>1.6415230883188418E-2</v>
      </c>
      <c r="AP165" s="141">
        <v>8.6375100524143811E-3</v>
      </c>
      <c r="AQ165" s="141">
        <v>-1.889054074566689E-3</v>
      </c>
      <c r="AR165" s="48"/>
      <c r="AS165" s="48"/>
      <c r="AT165" s="62"/>
      <c r="AV165" s="169">
        <v>6.5853483252302655E-2</v>
      </c>
      <c r="AW165" s="170"/>
      <c r="AX165" s="133">
        <v>6.5853483252302655E-2</v>
      </c>
      <c r="AY165" s="134">
        <v>0</v>
      </c>
      <c r="AZ165" s="133">
        <v>1.226237274353221E-2</v>
      </c>
      <c r="BA165" s="133">
        <v>1.040485035386382E-2</v>
      </c>
      <c r="BB165" s="133">
        <v>8.9075501030746324E-3</v>
      </c>
      <c r="BC165" s="133">
        <v>1.0059752607728144E-2</v>
      </c>
      <c r="BD165" s="133">
        <v>8.6914038935993268E-3</v>
      </c>
      <c r="BE165" s="133">
        <v>4.2157805902267743E-3</v>
      </c>
      <c r="BF165" s="133">
        <v>-1.0552837645772256E-4</v>
      </c>
      <c r="BG165" s="48"/>
      <c r="BH165" s="48"/>
      <c r="BI165" s="62"/>
      <c r="BK165" s="173">
        <v>-0.100197433549535</v>
      </c>
      <c r="BL165" s="170"/>
      <c r="BM165" s="50">
        <v>-0.100197433549535</v>
      </c>
      <c r="BN165" s="51">
        <v>0</v>
      </c>
      <c r="BO165" s="50">
        <v>-3.1810600187545557E-2</v>
      </c>
      <c r="BP165" s="50">
        <v>-3.440111885200698E-2</v>
      </c>
      <c r="BQ165" s="50">
        <v>-2.6736894110323296E-2</v>
      </c>
      <c r="BR165" s="50">
        <v>-2.6313948020856109E-2</v>
      </c>
      <c r="BS165" s="51">
        <v>0</v>
      </c>
      <c r="BT165" s="51">
        <v>0</v>
      </c>
      <c r="BU165" s="51">
        <v>0</v>
      </c>
      <c r="BV165" s="48"/>
      <c r="BW165" s="48"/>
      <c r="BX165" s="62"/>
    </row>
    <row r="166" spans="1:76">
      <c r="A166" s="229"/>
      <c r="H166" s="230"/>
      <c r="I166" s="224"/>
      <c r="R166" s="169">
        <v>-6.4081721749267101E-2</v>
      </c>
      <c r="S166" s="170"/>
      <c r="T166" s="79">
        <v>-6.4081721749267101E-2</v>
      </c>
      <c r="U166" s="79">
        <v>0</v>
      </c>
      <c r="V166" s="79">
        <v>-4.0689226413922284E-3</v>
      </c>
      <c r="W166" s="79">
        <v>-4.2009128702297288E-3</v>
      </c>
      <c r="X166" s="79">
        <v>-5.9022638453272306E-3</v>
      </c>
      <c r="Y166" s="79">
        <v>-6.3863813723439048E-3</v>
      </c>
      <c r="Z166" s="79">
        <v>-1.1658102725099352E-2</v>
      </c>
      <c r="AA166" s="79">
        <v>-6.2044179762193331E-3</v>
      </c>
      <c r="AB166" s="79">
        <v>2.3912175311924483E-3</v>
      </c>
      <c r="AC166" s="48"/>
      <c r="AD166" s="48"/>
      <c r="AE166" s="62"/>
      <c r="AG166" s="169">
        <v>5.674177549729964E-2</v>
      </c>
      <c r="AH166" s="170"/>
      <c r="AI166" s="141">
        <v>5.674177549729964E-2</v>
      </c>
      <c r="AJ166" s="142">
        <v>0</v>
      </c>
      <c r="AK166" s="141">
        <v>5.2761080188927847E-3</v>
      </c>
      <c r="AL166" s="141">
        <v>5.0941505113131251E-3</v>
      </c>
      <c r="AM166" s="141">
        <v>4.599070224517973E-3</v>
      </c>
      <c r="AN166" s="141">
        <v>4.1706615000630899E-3</v>
      </c>
      <c r="AO166" s="141">
        <v>1.0152418037071679E-2</v>
      </c>
      <c r="AP166" s="141">
        <v>5.342088300526353E-3</v>
      </c>
      <c r="AQ166" s="141">
        <v>-1.1683336528197201E-3</v>
      </c>
      <c r="AR166" s="48"/>
      <c r="AS166" s="48"/>
      <c r="AT166" s="62"/>
      <c r="AV166" s="169">
        <v>6.0219637314835192E-2</v>
      </c>
      <c r="AW166" s="170"/>
      <c r="AX166" s="133">
        <v>6.0219637314835192E-2</v>
      </c>
      <c r="AY166" s="134">
        <v>0</v>
      </c>
      <c r="AZ166" s="133">
        <v>1.1213311775865856E-2</v>
      </c>
      <c r="BA166" s="133">
        <v>9.5147026957439606E-3</v>
      </c>
      <c r="BB166" s="133">
        <v>8.145498310480349E-3</v>
      </c>
      <c r="BC166" s="133">
        <v>9.1991284833543557E-3</v>
      </c>
      <c r="BD166" s="133">
        <v>7.9478436732653267E-3</v>
      </c>
      <c r="BE166" s="133">
        <v>3.8551154108237879E-3</v>
      </c>
      <c r="BF166" s="146">
        <v>-9.6500294940514612E-5</v>
      </c>
      <c r="BG166" s="48"/>
      <c r="BH166" s="48"/>
      <c r="BI166" s="62"/>
      <c r="BK166" s="169">
        <v>-4.5746827248125427E-2</v>
      </c>
      <c r="BL166" s="170"/>
      <c r="BM166" s="50">
        <v>-4.5746827248125427E-2</v>
      </c>
      <c r="BN166" s="51">
        <v>0</v>
      </c>
      <c r="BO166" s="50">
        <v>-1.4523665725623632E-2</v>
      </c>
      <c r="BP166" s="50">
        <v>-1.5706410688523048E-2</v>
      </c>
      <c r="BQ166" s="50">
        <v>-1.2207179691999789E-2</v>
      </c>
      <c r="BR166" s="50">
        <v>-1.2014076525534351E-2</v>
      </c>
      <c r="BS166" s="51">
        <v>0</v>
      </c>
      <c r="BT166" s="51">
        <v>0</v>
      </c>
      <c r="BU166" s="51">
        <v>0</v>
      </c>
      <c r="BV166" s="48"/>
      <c r="BW166" s="48"/>
      <c r="BX166" s="62"/>
    </row>
    <row r="167" spans="1:76">
      <c r="A167" s="229"/>
      <c r="H167" s="230"/>
      <c r="I167" s="224"/>
      <c r="J167" s="136" t="s">
        <v>200</v>
      </c>
      <c r="K167" t="s">
        <v>201</v>
      </c>
      <c r="M167" t="s">
        <v>202</v>
      </c>
      <c r="R167" s="171">
        <v>3.4139298817314881E-2</v>
      </c>
      <c r="S167" s="172"/>
      <c r="T167" s="79">
        <v>3.4139298817314881E-2</v>
      </c>
      <c r="U167" s="79">
        <v>0</v>
      </c>
      <c r="V167" s="79">
        <v>2.1677033969614927E-3</v>
      </c>
      <c r="W167" s="79">
        <v>2.238020700246196E-3</v>
      </c>
      <c r="X167" s="79">
        <v>3.1444091015947907E-3</v>
      </c>
      <c r="Y167" s="79">
        <v>3.4023209127378917E-3</v>
      </c>
      <c r="Z167" s="79">
        <v>6.210810847629443E-3</v>
      </c>
      <c r="AA167" s="79">
        <v>3.3053805905284431E-3</v>
      </c>
      <c r="AB167" s="79">
        <v>-1.2739122421521799E-3</v>
      </c>
      <c r="AC167" s="99"/>
      <c r="AD167" s="99"/>
      <c r="AE167" s="100"/>
      <c r="AG167" s="171">
        <v>2.6459402627927776E-2</v>
      </c>
      <c r="AH167" s="172"/>
      <c r="AI167" s="141">
        <v>2.6459402627927776E-2</v>
      </c>
      <c r="AJ167" s="142">
        <v>0</v>
      </c>
      <c r="AK167" s="141">
        <v>2.460315440551667E-3</v>
      </c>
      <c r="AL167" s="141">
        <v>2.37546636926285E-3</v>
      </c>
      <c r="AM167" s="141">
        <v>2.1446042130004628E-3</v>
      </c>
      <c r="AN167" s="141">
        <v>1.9448318436954492E-3</v>
      </c>
      <c r="AO167" s="141">
        <v>4.7342000516480097E-3</v>
      </c>
      <c r="AP167" s="141">
        <v>2.491082874632572E-3</v>
      </c>
      <c r="AQ167" s="141">
        <v>-5.4480865733899598E-4</v>
      </c>
      <c r="AR167" s="99"/>
      <c r="AS167" s="99"/>
      <c r="AT167" s="100"/>
      <c r="AV167" s="171">
        <v>1.5404330884845384E-2</v>
      </c>
      <c r="AW167" s="172"/>
      <c r="AX167" s="133">
        <v>1.5404330884845384E-2</v>
      </c>
      <c r="AY167" s="134">
        <v>0</v>
      </c>
      <c r="AZ167" s="133">
        <v>2.8683926475229315E-3</v>
      </c>
      <c r="BA167" s="133">
        <v>2.4338842798055705E-3</v>
      </c>
      <c r="BB167" s="133">
        <v>2.083638440739615E-3</v>
      </c>
      <c r="BC167" s="133">
        <v>2.3531596224822629E-3</v>
      </c>
      <c r="BD167" s="133">
        <v>2.033077899887035E-3</v>
      </c>
      <c r="BE167" s="133">
        <v>9.8614797490596275E-4</v>
      </c>
      <c r="BF167" s="134">
        <v>-2.4685012066365453E-5</v>
      </c>
      <c r="BG167" s="99"/>
      <c r="BH167" s="99"/>
      <c r="BI167" s="100"/>
      <c r="BK167" s="171">
        <v>1.044940212424771E-3</v>
      </c>
      <c r="BL167" s="172"/>
      <c r="BM167" s="50">
        <v>1.044940212424771E-3</v>
      </c>
      <c r="BN167" s="51">
        <v>0</v>
      </c>
      <c r="BO167" s="50">
        <v>3.3174677374246556E-4</v>
      </c>
      <c r="BP167" s="50">
        <v>3.5876280626583767E-4</v>
      </c>
      <c r="BQ167" s="50">
        <v>2.7883404615755742E-4</v>
      </c>
      <c r="BR167" s="50">
        <v>2.7442322084082331E-4</v>
      </c>
      <c r="BS167" s="51">
        <v>0</v>
      </c>
      <c r="BT167" s="51">
        <v>0</v>
      </c>
      <c r="BU167" s="51">
        <v>0</v>
      </c>
      <c r="BV167" s="99"/>
      <c r="BW167" s="99"/>
      <c r="BX167" s="100"/>
    </row>
    <row r="168" spans="1:76">
      <c r="A168" s="229"/>
      <c r="H168" s="230"/>
      <c r="I168" s="224"/>
      <c r="J168" s="66" t="s">
        <v>203</v>
      </c>
    </row>
    <row r="169" spans="1:76">
      <c r="A169" s="229"/>
      <c r="H169" s="230"/>
      <c r="I169" s="224"/>
      <c r="J169" s="79">
        <f>J149+$K$80</f>
        <v>0.17733177870371453</v>
      </c>
      <c r="K169" s="79">
        <f t="shared" ref="J169:K171" si="6">K149+$K$80</f>
        <v>0</v>
      </c>
      <c r="L169" s="139" t="s">
        <v>194</v>
      </c>
      <c r="M169" s="79">
        <f>M149+$K$80</f>
        <v>-6.6171576933123141E-3</v>
      </c>
      <c r="N169" s="129">
        <f>J169+N149</f>
        <v>0.45328366337945369</v>
      </c>
      <c r="O169" s="129">
        <f>K149+O149</f>
        <v>0</v>
      </c>
      <c r="P169" s="131" t="s">
        <v>187</v>
      </c>
      <c r="Q169" s="129">
        <f>M169+Q149</f>
        <v>-1.2299106673584102E-2</v>
      </c>
      <c r="T169">
        <v>0.177331778703715</v>
      </c>
      <c r="U169">
        <v>0</v>
      </c>
      <c r="V169">
        <v>1.1259829943850604E-2</v>
      </c>
      <c r="W169">
        <v>1.1625083270576833E-2</v>
      </c>
      <c r="X169">
        <v>1.6333190143763176E-2</v>
      </c>
      <c r="Y169">
        <v>1.7672876716221603E-2</v>
      </c>
      <c r="Z169">
        <v>3.2261182067507943E-2</v>
      </c>
      <c r="AA169">
        <v>1.7169333867919342E-2</v>
      </c>
      <c r="AB169">
        <v>-6.6171576933123141E-3</v>
      </c>
      <c r="BQ169" s="82"/>
      <c r="BR169" s="82"/>
      <c r="BS169" s="148"/>
      <c r="BT169" s="148"/>
    </row>
    <row r="170" spans="1:76">
      <c r="A170" s="229"/>
      <c r="H170" s="230"/>
      <c r="I170" s="224"/>
      <c r="J170" s="79">
        <f t="shared" si="6"/>
        <v>-7.1731152168944226E-2</v>
      </c>
      <c r="K170" s="79">
        <f t="shared" si="6"/>
        <v>0</v>
      </c>
      <c r="L170" s="139" t="s">
        <v>204</v>
      </c>
      <c r="M170" s="79">
        <f>M150+$K$80</f>
        <v>2.6766569923033375E-3</v>
      </c>
      <c r="N170" s="129">
        <f>J170+N150</f>
        <v>-3.7972571225876724E-2</v>
      </c>
      <c r="O170" s="129">
        <f>K150+O150</f>
        <v>0</v>
      </c>
      <c r="P170" s="131" t="s">
        <v>187</v>
      </c>
      <c r="Q170" s="129">
        <f>M170+Q150</f>
        <v>1.9815556169665493E-3</v>
      </c>
      <c r="T170">
        <v>-7.1731152168944226E-2</v>
      </c>
      <c r="U170">
        <v>0</v>
      </c>
      <c r="V170" s="95">
        <v>-4.5546296383134639E-3</v>
      </c>
      <c r="W170" s="95">
        <v>-4.7023755310752289E-3</v>
      </c>
      <c r="X170" s="95">
        <v>-6.6068166471395977E-3</v>
      </c>
      <c r="Y170" s="95">
        <v>-7.1487232478074101E-3</v>
      </c>
      <c r="Z170" s="95">
        <v>-1.3049729591337784E-2</v>
      </c>
      <c r="AA170" s="95">
        <v>-6.9450388944490554E-3</v>
      </c>
      <c r="AB170" s="95">
        <v>2.6766569923033375E-3</v>
      </c>
      <c r="AC170" s="95"/>
      <c r="AI170">
        <f>T169+AI156</f>
        <v>0.45328366337945414</v>
      </c>
      <c r="AJ170">
        <f t="shared" ref="AJ170:AQ170" si="7">U169+AJ156</f>
        <v>0</v>
      </c>
      <c r="AK170">
        <f t="shared" si="7"/>
        <v>3.6919089612867016E-2</v>
      </c>
      <c r="AL170">
        <f t="shared" si="7"/>
        <v>3.6399430250354317E-2</v>
      </c>
      <c r="AM170">
        <f t="shared" si="7"/>
        <v>3.8699816585902047E-2</v>
      </c>
      <c r="AN170">
        <f t="shared" si="7"/>
        <v>3.7956025969133625E-2</v>
      </c>
      <c r="AO170">
        <f t="shared" si="7"/>
        <v>8.1635366551376029E-2</v>
      </c>
      <c r="AP170">
        <f t="shared" si="7"/>
        <v>4.3149474984663552E-2</v>
      </c>
      <c r="AQ170">
        <f t="shared" si="7"/>
        <v>-1.2299106673584102E-2</v>
      </c>
      <c r="AX170">
        <f>AI170+AX156</f>
        <v>0.74811951076032868</v>
      </c>
      <c r="AY170">
        <f t="shared" ref="AY170:BF170" si="8">AJ170+AY156</f>
        <v>0</v>
      </c>
      <c r="AZ170">
        <f t="shared" si="8"/>
        <v>9.1819557745857427E-2</v>
      </c>
      <c r="BA170">
        <f t="shared" si="8"/>
        <v>8.2983494136532499E-2</v>
      </c>
      <c r="BB170">
        <f t="shared" si="8"/>
        <v>7.8580244363209872E-2</v>
      </c>
      <c r="BC170">
        <f t="shared" si="8"/>
        <v>8.2995035875079351E-2</v>
      </c>
      <c r="BD170">
        <f t="shared" si="8"/>
        <v>0.12054807557363094</v>
      </c>
      <c r="BE170">
        <f t="shared" si="8"/>
        <v>6.2024152242497028E-2</v>
      </c>
      <c r="BF170">
        <f t="shared" si="8"/>
        <v>-1.2771572923796503E-2</v>
      </c>
      <c r="BM170">
        <f>AX170+BM156</f>
        <v>0.73417077039396383</v>
      </c>
      <c r="BN170">
        <f t="shared" ref="BN170:BU170" si="9">AY170+BN156</f>
        <v>0</v>
      </c>
      <c r="BO170">
        <f t="shared" si="9"/>
        <v>8.7391122932754695E-2</v>
      </c>
      <c r="BP170">
        <f t="shared" si="9"/>
        <v>7.8194426610747256E-2</v>
      </c>
      <c r="BQ170">
        <f t="shared" si="9"/>
        <v>7.4858133118079886E-2</v>
      </c>
      <c r="BR170">
        <f t="shared" si="9"/>
        <v>7.9331804034161166E-2</v>
      </c>
      <c r="BS170">
        <f t="shared" si="9"/>
        <v>0.12054807557363094</v>
      </c>
      <c r="BT170">
        <f t="shared" si="9"/>
        <v>6.2024152242497028E-2</v>
      </c>
      <c r="BU170">
        <f t="shared" si="9"/>
        <v>-1.2771572923796503E-2</v>
      </c>
    </row>
    <row r="171" spans="1:76">
      <c r="A171" s="229"/>
      <c r="H171" s="230"/>
      <c r="I171" s="224"/>
      <c r="J171" s="79">
        <f t="shared" si="6"/>
        <v>-0.1209952988598974</v>
      </c>
      <c r="K171" s="79">
        <f t="shared" si="6"/>
        <v>0</v>
      </c>
      <c r="L171" s="139" t="s">
        <v>204</v>
      </c>
      <c r="M171" s="79">
        <f>M151+$K$80</f>
        <v>4.5149548409093012E-3</v>
      </c>
      <c r="N171" s="129">
        <f>J171+N151</f>
        <v>-0.30194440265098343</v>
      </c>
      <c r="O171" s="129">
        <f>K151+O151</f>
        <v>0</v>
      </c>
      <c r="P171" s="131" t="s">
        <v>187</v>
      </c>
      <c r="Q171" s="129">
        <f>M171+Q151</f>
        <v>8.2407622474250739E-3</v>
      </c>
      <c r="T171">
        <v>-0.1209952988598974</v>
      </c>
      <c r="U171">
        <v>0</v>
      </c>
      <c r="V171" s="95">
        <v>-7.682697929986354E-3</v>
      </c>
      <c r="W171" s="95">
        <v>-7.9319140363710468E-3</v>
      </c>
      <c r="X171" s="95">
        <v>-1.1144303842358967E-2</v>
      </c>
      <c r="Y171" s="95">
        <v>-1.2058385787502192E-2</v>
      </c>
      <c r="Z171" s="95">
        <v>-2.2012136766267724E-2</v>
      </c>
      <c r="AA171" s="95">
        <v>-1.171481331637229E-2</v>
      </c>
      <c r="AB171" s="95">
        <v>4.5149548409093012E-3</v>
      </c>
      <c r="AC171" s="95"/>
      <c r="AI171">
        <f t="shared" ref="AI171:AI180" si="10">T170+AI157</f>
        <v>-3.7972571225876724E-2</v>
      </c>
      <c r="AJ171">
        <f t="shared" ref="AJ171:AJ181" si="11">U170+AJ157</f>
        <v>0</v>
      </c>
      <c r="AK171">
        <f t="shared" ref="AK171:AK181" si="12">V170+AK157</f>
        <v>-1.4156034436073059E-3</v>
      </c>
      <c r="AL171">
        <f t="shared" ref="AL171:AL181" si="13">W170+AL157</f>
        <v>-1.6716051530753901E-3</v>
      </c>
      <c r="AM171">
        <f t="shared" ref="AM171:AM181" si="14">X170+AM157</f>
        <v>-3.8705948233330725E-3</v>
      </c>
      <c r="AN171">
        <f t="shared" ref="AN171:AN181" si="15">Y170+AN157</f>
        <v>-4.6673836597870165E-3</v>
      </c>
      <c r="AO171">
        <f t="shared" ref="AO171:AO181" si="16">Z170+AO157</f>
        <v>-7.0095374565560045E-3</v>
      </c>
      <c r="AP171">
        <f t="shared" ref="AP171:AP181" si="17">AA170+AP157</f>
        <v>-3.766757659542768E-3</v>
      </c>
      <c r="AQ171">
        <f t="shared" ref="AQ171:AQ181" si="18">AB170+AQ157</f>
        <v>1.9815556169665493E-3</v>
      </c>
      <c r="AX171">
        <f t="shared" ref="AX171:AX181" si="19">AI171+AX157</f>
        <v>1.7846884111102981E-2</v>
      </c>
      <c r="AY171">
        <f t="shared" ref="AY171:AY181" si="20">AJ171+AY157</f>
        <v>0</v>
      </c>
      <c r="AZ171">
        <f t="shared" ref="AZ171:AZ181" si="21">AK171+AZ157</f>
        <v>8.978364101899252E-3</v>
      </c>
      <c r="BA171">
        <f t="shared" ref="BA171:BA181" si="22">AL171+BA157</f>
        <v>7.1478687901674037E-3</v>
      </c>
      <c r="BB171">
        <f t="shared" ref="BB171:BB181" si="23">AM171+BB157</f>
        <v>3.6797209775110331E-3</v>
      </c>
      <c r="BC171">
        <f t="shared" ref="BC171:BC181" si="24">AN171+BC157</f>
        <v>3.8595747280748974E-3</v>
      </c>
      <c r="BD171">
        <f t="shared" ref="BD171:BD181" si="25">AO171+BD157</f>
        <v>3.5756611176519272E-4</v>
      </c>
      <c r="BE171">
        <f t="shared" ref="BE171:BE181" si="26">AP171+BE157</f>
        <v>-1.9333124768412119E-4</v>
      </c>
      <c r="BF171">
        <f t="shared" ref="BF171:BF181" si="27">AQ171+BF157</f>
        <v>1.8921064913387132E-3</v>
      </c>
      <c r="BM171">
        <f t="shared" ref="BM171:BM181" si="28">AX171+BM157</f>
        <v>5.0614700708782497E-3</v>
      </c>
      <c r="BN171">
        <f t="shared" ref="BN171:BN181" si="29">AY171+BN157</f>
        <v>0</v>
      </c>
      <c r="BO171">
        <f t="shared" ref="BO171:BO181" si="30">AZ171+BO157</f>
        <v>4.919261190198896E-3</v>
      </c>
      <c r="BP171">
        <f t="shared" ref="BP171:BP181" si="31">BA171+BP157</f>
        <v>2.7582099696902502E-3</v>
      </c>
      <c r="BQ171">
        <f t="shared" ref="BQ171:BQ181" si="32">BB171+BQ157</f>
        <v>2.68034178356327E-4</v>
      </c>
      <c r="BR171">
        <f t="shared" ref="BR171:BR181" si="33">BC171+BR157</f>
        <v>5.0185678499731429E-4</v>
      </c>
      <c r="BS171">
        <f t="shared" ref="BS171:BS181" si="34">BD171+BS157</f>
        <v>3.5756611176519272E-4</v>
      </c>
      <c r="BT171">
        <f t="shared" ref="BT171:BT181" si="35">BE171+BT157</f>
        <v>-1.9333124768412119E-4</v>
      </c>
      <c r="BU171">
        <f t="shared" ref="BU171:BU181" si="36">BF171+BU157</f>
        <v>1.8921064913387132E-3</v>
      </c>
    </row>
    <row r="172" spans="1:76">
      <c r="A172" s="229"/>
      <c r="H172" s="230"/>
      <c r="I172" s="224"/>
      <c r="J172" s="139" t="s">
        <v>204</v>
      </c>
      <c r="K172" s="139" t="s">
        <v>204</v>
      </c>
      <c r="L172" s="139" t="s">
        <v>204</v>
      </c>
      <c r="M172" s="139" t="s">
        <v>204</v>
      </c>
      <c r="N172" s="131" t="s">
        <v>187</v>
      </c>
      <c r="O172" s="131" t="s">
        <v>187</v>
      </c>
      <c r="P172" s="131" t="s">
        <v>187</v>
      </c>
      <c r="Q172" s="131" t="s">
        <v>187</v>
      </c>
      <c r="T172">
        <v>1.9750348482854941E-2</v>
      </c>
      <c r="U172">
        <v>0</v>
      </c>
      <c r="V172" s="95">
        <v>1.2540649333941192E-3</v>
      </c>
      <c r="W172" s="95">
        <v>1.2947450672093784E-3</v>
      </c>
      <c r="X172" s="95">
        <v>1.8191110444734807E-3</v>
      </c>
      <c r="Y172" s="95">
        <v>1.9683187998869281E-3</v>
      </c>
      <c r="Z172" s="95">
        <v>3.5930930877690784E-3</v>
      </c>
      <c r="AA172" s="95">
        <v>1.9122366537385196E-3</v>
      </c>
      <c r="AB172" s="95">
        <v>-7.369867452087154E-4</v>
      </c>
      <c r="AC172" s="95"/>
      <c r="AI172">
        <f t="shared" si="10"/>
        <v>-0.30194440265098343</v>
      </c>
      <c r="AJ172">
        <f t="shared" si="11"/>
        <v>0</v>
      </c>
      <c r="AK172">
        <f t="shared" si="12"/>
        <v>-2.4508167509609335E-2</v>
      </c>
      <c r="AL172">
        <f t="shared" si="13"/>
        <v>-2.4177122465615215E-2</v>
      </c>
      <c r="AM172">
        <f t="shared" si="14"/>
        <v>-2.5810704886478575E-2</v>
      </c>
      <c r="AN172">
        <f t="shared" si="15"/>
        <v>-2.5358594567333515E-2</v>
      </c>
      <c r="AO172">
        <f t="shared" si="16"/>
        <v>-5.4388123048332578E-2</v>
      </c>
      <c r="AP172">
        <f t="shared" si="17"/>
        <v>-2.8750693527753626E-2</v>
      </c>
      <c r="AQ172">
        <f t="shared" si="18"/>
        <v>8.2407622474250739E-3</v>
      </c>
      <c r="AX172">
        <f t="shared" si="19"/>
        <v>-0.48117317558915773</v>
      </c>
      <c r="AY172">
        <f t="shared" si="20"/>
        <v>0</v>
      </c>
      <c r="AZ172">
        <f t="shared" si="21"/>
        <v>-5.7881801091200391E-2</v>
      </c>
      <c r="BA172">
        <f t="shared" si="22"/>
        <v>-5.2495268589846759E-2</v>
      </c>
      <c r="BB172">
        <f t="shared" si="23"/>
        <v>-5.0053754699694815E-2</v>
      </c>
      <c r="BC172">
        <f t="shared" si="24"/>
        <v>-5.2737512536439886E-2</v>
      </c>
      <c r="BD172">
        <f t="shared" si="25"/>
        <v>-7.804290299355908E-2</v>
      </c>
      <c r="BE172">
        <f t="shared" si="26"/>
        <v>-4.0224485722891563E-2</v>
      </c>
      <c r="BF172">
        <f t="shared" si="27"/>
        <v>8.5279713742409131E-3</v>
      </c>
      <c r="BM172">
        <f t="shared" si="28"/>
        <v>-0.64379958745578392</v>
      </c>
      <c r="BN172">
        <f t="shared" si="29"/>
        <v>0</v>
      </c>
      <c r="BO172">
        <f t="shared" si="30"/>
        <v>-0.10951230283720413</v>
      </c>
      <c r="BP172">
        <f t="shared" si="31"/>
        <v>-0.10833033666405503</v>
      </c>
      <c r="BQ172">
        <f t="shared" si="32"/>
        <v>-9.3449328813578758E-2</v>
      </c>
      <c r="BR172">
        <f t="shared" si="33"/>
        <v>-9.5446619916532041E-2</v>
      </c>
      <c r="BS172">
        <f t="shared" si="34"/>
        <v>-7.804290299355908E-2</v>
      </c>
      <c r="BT172">
        <f t="shared" si="35"/>
        <v>-4.0224485722891563E-2</v>
      </c>
      <c r="BU172">
        <f t="shared" si="36"/>
        <v>8.5279713742409131E-3</v>
      </c>
    </row>
    <row r="173" spans="1:76">
      <c r="A173" s="229"/>
      <c r="H173" s="230"/>
      <c r="I173" s="224"/>
      <c r="J173" s="139" t="s">
        <v>204</v>
      </c>
      <c r="K173" s="139" t="s">
        <v>204</v>
      </c>
      <c r="L173" s="139" t="s">
        <v>204</v>
      </c>
      <c r="M173" s="139" t="s">
        <v>204</v>
      </c>
      <c r="N173" s="131" t="s">
        <v>187</v>
      </c>
      <c r="O173" s="131" t="s">
        <v>187</v>
      </c>
      <c r="P173" s="131" t="s">
        <v>187</v>
      </c>
      <c r="Q173" s="131" t="s">
        <v>187</v>
      </c>
      <c r="T173">
        <v>-3.7342865153862155E-2</v>
      </c>
      <c r="U173">
        <v>0</v>
      </c>
      <c r="V173" s="95">
        <v>-2.3711165270109864E-3</v>
      </c>
      <c r="W173" s="95">
        <v>-2.4480322711976283E-3</v>
      </c>
      <c r="X173" s="95">
        <v>-3.4394744220662501E-3</v>
      </c>
      <c r="Y173" s="95">
        <v>-3.7215881830032619E-3</v>
      </c>
      <c r="Z173" s="95">
        <v>-6.7936214279111038E-3</v>
      </c>
      <c r="AA173" s="95">
        <v>-3.6155511668474593E-3</v>
      </c>
      <c r="AB173" s="95">
        <v>1.3934537241408005E-3</v>
      </c>
      <c r="AC173" s="95"/>
      <c r="AI173">
        <f t="shared" si="10"/>
        <v>4.7791939689704868E-2</v>
      </c>
      <c r="AJ173">
        <f t="shared" si="11"/>
        <v>0</v>
      </c>
      <c r="AK173">
        <f t="shared" si="12"/>
        <v>3.8614994546493685E-3</v>
      </c>
      <c r="AL173">
        <f t="shared" si="13"/>
        <v>3.8122568111132391E-3</v>
      </c>
      <c r="AM173">
        <f t="shared" si="14"/>
        <v>4.0919558054497386E-3</v>
      </c>
      <c r="AN173">
        <f t="shared" si="15"/>
        <v>4.0294454358076257E-3</v>
      </c>
      <c r="AO173">
        <f t="shared" si="16"/>
        <v>8.6103833269538261E-3</v>
      </c>
      <c r="AP173">
        <f t="shared" si="17"/>
        <v>4.5522784043070174E-3</v>
      </c>
      <c r="AQ173">
        <f t="shared" si="18"/>
        <v>-1.3143732368798382E-3</v>
      </c>
      <c r="AX173">
        <f t="shared" si="19"/>
        <v>8.7173335058847778E-2</v>
      </c>
      <c r="AY173">
        <f t="shared" si="20"/>
        <v>0</v>
      </c>
      <c r="AZ173">
        <f t="shared" si="21"/>
        <v>1.1194586868213906E-2</v>
      </c>
      <c r="BA173">
        <f t="shared" si="22"/>
        <v>1.003451727943782E-2</v>
      </c>
      <c r="BB173">
        <f t="shared" si="23"/>
        <v>9.4188077053811818E-3</v>
      </c>
      <c r="BC173">
        <f t="shared" si="24"/>
        <v>1.0045332146657595E-2</v>
      </c>
      <c r="BD173">
        <f t="shared" si="25"/>
        <v>1.3807976470742084E-2</v>
      </c>
      <c r="BE173">
        <f t="shared" si="26"/>
        <v>7.073380007652715E-3</v>
      </c>
      <c r="BF173">
        <f t="shared" si="27"/>
        <v>-1.3774808283192024E-3</v>
      </c>
      <c r="BM173">
        <f t="shared" si="28"/>
        <v>8.2555253334654854E-2</v>
      </c>
      <c r="BN173">
        <f t="shared" si="29"/>
        <v>0</v>
      </c>
      <c r="BO173">
        <f t="shared" si="30"/>
        <v>9.7284420164190106E-3</v>
      </c>
      <c r="BP173">
        <f t="shared" si="31"/>
        <v>8.4489758874649185E-3</v>
      </c>
      <c r="BQ173">
        <f t="shared" si="32"/>
        <v>8.1865090558202284E-3</v>
      </c>
      <c r="BR173">
        <f t="shared" si="33"/>
        <v>8.8325270064301079E-3</v>
      </c>
      <c r="BS173">
        <f t="shared" si="34"/>
        <v>1.3807976470742084E-2</v>
      </c>
      <c r="BT173">
        <f t="shared" si="35"/>
        <v>7.073380007652715E-3</v>
      </c>
      <c r="BU173">
        <f t="shared" si="36"/>
        <v>-1.3774808283192024E-3</v>
      </c>
    </row>
    <row r="174" spans="1:76">
      <c r="A174" s="229"/>
      <c r="H174" s="230"/>
      <c r="I174" s="224"/>
      <c r="J174" s="79">
        <f>J154+$K$80</f>
        <v>3.4139298817314881E-2</v>
      </c>
      <c r="K174" s="79">
        <f>K154+$K$80</f>
        <v>0</v>
      </c>
      <c r="L174" s="139" t="s">
        <v>204</v>
      </c>
      <c r="M174" s="79">
        <f>M154+$K$80</f>
        <v>-1.2739122421521799E-3</v>
      </c>
      <c r="N174" s="129">
        <f>J174+N154</f>
        <v>6.0598701445242653E-2</v>
      </c>
      <c r="O174" s="129">
        <f>K154+O154</f>
        <v>0</v>
      </c>
      <c r="P174" s="131" t="s">
        <v>187</v>
      </c>
      <c r="Q174" s="129">
        <f>M174+Q154</f>
        <v>-1.8187208994911758E-3</v>
      </c>
      <c r="T174">
        <v>2.3096961618557742E-2</v>
      </c>
      <c r="U174">
        <v>0</v>
      </c>
      <c r="V174" s="95">
        <v>1.4665609398703732E-3</v>
      </c>
      <c r="W174" s="95">
        <v>1.5141341505498953E-3</v>
      </c>
      <c r="X174" s="95">
        <v>2.1273517280250543E-3</v>
      </c>
      <c r="Y174" s="95">
        <v>2.3018421074210028E-3</v>
      </c>
      <c r="Z174" s="95">
        <v>4.2019275362229595E-3</v>
      </c>
      <c r="AA174" s="95">
        <v>2.2362570784681918E-3</v>
      </c>
      <c r="AB174" s="95">
        <v>-8.618660365536455E-4</v>
      </c>
      <c r="AC174" s="95"/>
      <c r="AI174">
        <f t="shared" si="10"/>
        <v>-1.9184128975030725E-2</v>
      </c>
      <c r="AJ174">
        <f t="shared" si="11"/>
        <v>0</v>
      </c>
      <c r="AK174">
        <f t="shared" si="12"/>
        <v>-6.8263475628016859E-4</v>
      </c>
      <c r="AL174">
        <f t="shared" si="13"/>
        <v>-8.1778128980920599E-4</v>
      </c>
      <c r="AM174">
        <f t="shared" si="14"/>
        <v>-1.9676610686241228E-3</v>
      </c>
      <c r="AN174">
        <f t="shared" si="15"/>
        <v>-2.3868759501359769E-3</v>
      </c>
      <c r="AO174">
        <f t="shared" si="16"/>
        <v>-3.5446028856350024E-3</v>
      </c>
      <c r="AP174">
        <f t="shared" si="17"/>
        <v>-1.9059541152378118E-3</v>
      </c>
      <c r="AQ174">
        <f t="shared" si="18"/>
        <v>1.0195587872188251E-3</v>
      </c>
      <c r="AX174">
        <f t="shared" si="19"/>
        <v>2.9994869245858688E-2</v>
      </c>
      <c r="AY174">
        <f t="shared" si="20"/>
        <v>0</v>
      </c>
      <c r="AZ174">
        <f t="shared" si="21"/>
        <v>8.4748338779544064E-3</v>
      </c>
      <c r="BA174">
        <f t="shared" si="22"/>
        <v>6.952500429091321E-3</v>
      </c>
      <c r="BB174">
        <f t="shared" si="23"/>
        <v>4.6844455328330318E-3</v>
      </c>
      <c r="BC174">
        <f t="shared" si="24"/>
        <v>5.1256887793956407E-3</v>
      </c>
      <c r="BD174">
        <f t="shared" si="25"/>
        <v>2.9460869839157745E-3</v>
      </c>
      <c r="BE174">
        <f t="shared" si="26"/>
        <v>1.2423663062058503E-3</v>
      </c>
      <c r="BF174">
        <f t="shared" si="27"/>
        <v>9.4075080954231823E-4</v>
      </c>
      <c r="BM174">
        <f t="shared" si="28"/>
        <v>7.981115885475433E-3</v>
      </c>
      <c r="BN174">
        <f t="shared" si="29"/>
        <v>0</v>
      </c>
      <c r="BO174">
        <f t="shared" si="30"/>
        <v>1.4859252605675779E-3</v>
      </c>
      <c r="BP174">
        <f t="shared" si="31"/>
        <v>-6.055548913069227E-4</v>
      </c>
      <c r="BQ174">
        <f t="shared" si="32"/>
        <v>-1.1897507585955543E-3</v>
      </c>
      <c r="BR174">
        <f t="shared" si="33"/>
        <v>-6.5558466392759678E-4</v>
      </c>
      <c r="BS174">
        <f t="shared" si="34"/>
        <v>2.9460869839157745E-3</v>
      </c>
      <c r="BT174">
        <f t="shared" si="35"/>
        <v>1.2423663062058503E-3</v>
      </c>
      <c r="BU174">
        <f t="shared" si="36"/>
        <v>9.4075080954231823E-4</v>
      </c>
    </row>
    <row r="175" spans="1:76">
      <c r="A175" s="229"/>
      <c r="H175" s="230"/>
      <c r="I175" s="224"/>
      <c r="J175" s="133">
        <f>N169+J155</f>
        <v>0.74811951076032823</v>
      </c>
      <c r="K175" s="133">
        <f>K155+O169</f>
        <v>0</v>
      </c>
      <c r="L175" s="133" t="s">
        <v>194</v>
      </c>
      <c r="M175" s="133">
        <f>M155+Q169</f>
        <v>-1.2771572923796503E-2</v>
      </c>
      <c r="N175" s="50">
        <f>J175+N155</f>
        <v>0.73417077039396339</v>
      </c>
      <c r="O175" s="50">
        <f t="shared" ref="O175:Q177" si="37">K175+O155</f>
        <v>0</v>
      </c>
      <c r="P175" s="135" t="s">
        <v>187</v>
      </c>
      <c r="Q175" s="50">
        <f t="shared" si="37"/>
        <v>-1.2771572923796503E-2</v>
      </c>
      <c r="T175">
        <v>3.2370552570312794E-2</v>
      </c>
      <c r="U175">
        <v>0</v>
      </c>
      <c r="V175" s="95">
        <v>2.0553953712897787E-3</v>
      </c>
      <c r="W175" s="95">
        <v>2.1220695573871706E-3</v>
      </c>
      <c r="X175" s="95">
        <v>2.9814982630551245E-3</v>
      </c>
      <c r="Y175" s="95">
        <v>3.2260477450403256E-3</v>
      </c>
      <c r="Z175" s="95">
        <v>5.8890307069074882E-3</v>
      </c>
      <c r="AA175" s="95">
        <v>3.1341298701871821E-3</v>
      </c>
      <c r="AB175" s="95">
        <v>-1.2079112528121797E-3</v>
      </c>
      <c r="AC175" s="95"/>
      <c r="AI175">
        <f t="shared" si="10"/>
        <v>4.8791785851725347E-2</v>
      </c>
      <c r="AJ175">
        <f t="shared" si="11"/>
        <v>0</v>
      </c>
      <c r="AK175">
        <f t="shared" si="12"/>
        <v>3.855782408400346E-3</v>
      </c>
      <c r="AL175">
        <f t="shared" si="13"/>
        <v>3.8209583705942768E-3</v>
      </c>
      <c r="AM175">
        <f t="shared" si="14"/>
        <v>4.2099848500817983E-3</v>
      </c>
      <c r="AN175">
        <f t="shared" si="15"/>
        <v>4.1904755391552681E-3</v>
      </c>
      <c r="AO175">
        <f t="shared" si="16"/>
        <v>8.7993268018947204E-3</v>
      </c>
      <c r="AP175">
        <f t="shared" si="17"/>
        <v>4.6553569165869012E-3</v>
      </c>
      <c r="AQ175">
        <f t="shared" si="18"/>
        <v>-1.3909317485761049E-3</v>
      </c>
      <c r="AX175">
        <f t="shared" si="19"/>
        <v>6.9832787176908412E-2</v>
      </c>
      <c r="AY175">
        <f t="shared" si="20"/>
        <v>0</v>
      </c>
      <c r="AZ175">
        <f t="shared" si="21"/>
        <v>7.7737619655033983E-3</v>
      </c>
      <c r="BA175">
        <f t="shared" si="22"/>
        <v>7.1454365799732021E-3</v>
      </c>
      <c r="BB175">
        <f t="shared" si="23"/>
        <v>7.0560571345934069E-3</v>
      </c>
      <c r="BC175">
        <f t="shared" si="24"/>
        <v>7.4046907559763234E-3</v>
      </c>
      <c r="BD175">
        <f t="shared" si="25"/>
        <v>1.1576337702628361E-2</v>
      </c>
      <c r="BE175">
        <f t="shared" si="26"/>
        <v>6.0023508887324974E-3</v>
      </c>
      <c r="BF175">
        <f t="shared" si="27"/>
        <v>-1.4246493683470183E-3</v>
      </c>
      <c r="BM175">
        <f t="shared" si="28"/>
        <v>7.1407564283379715E-2</v>
      </c>
      <c r="BN175">
        <f t="shared" si="29"/>
        <v>0</v>
      </c>
      <c r="BO175">
        <f t="shared" si="30"/>
        <v>8.2737209279621828E-3</v>
      </c>
      <c r="BP175">
        <f t="shared" si="31"/>
        <v>7.6861100531950156E-3</v>
      </c>
      <c r="BQ175">
        <f t="shared" si="32"/>
        <v>7.4762739730044334E-3</v>
      </c>
      <c r="BR175">
        <f t="shared" si="33"/>
        <v>7.8182602602654121E-3</v>
      </c>
      <c r="BS175">
        <f t="shared" si="34"/>
        <v>1.1576337702628361E-2</v>
      </c>
      <c r="BT175">
        <f t="shared" si="35"/>
        <v>6.0023508887324974E-3</v>
      </c>
      <c r="BU175">
        <f t="shared" si="36"/>
        <v>-1.4246493683470183E-3</v>
      </c>
    </row>
    <row r="176" spans="1:76">
      <c r="A176" s="229"/>
      <c r="H176" s="230"/>
      <c r="I176" s="224"/>
      <c r="J176" s="133">
        <f>J156+N170</f>
        <v>1.7846884111102981E-2</v>
      </c>
      <c r="K176" s="133">
        <f>K156+O170</f>
        <v>0</v>
      </c>
      <c r="L176" s="133" t="s">
        <v>194</v>
      </c>
      <c r="M176" s="133">
        <f>M156+Q170</f>
        <v>1.8921064913387132E-3</v>
      </c>
      <c r="N176" s="50">
        <f>J176+N156</f>
        <v>5.0614700708782497E-3</v>
      </c>
      <c r="O176" s="50">
        <f>K156+O156</f>
        <v>0</v>
      </c>
      <c r="P176" s="135" t="s">
        <v>187</v>
      </c>
      <c r="Q176" s="50">
        <f t="shared" si="37"/>
        <v>1.8921064913387132E-3</v>
      </c>
      <c r="T176">
        <v>-2.2058242754668653E-2</v>
      </c>
      <c r="U176">
        <v>0</v>
      </c>
      <c r="V176" s="95">
        <v>-1.4006066148624333E-3</v>
      </c>
      <c r="W176" s="95">
        <v>-1.4460403583616106E-3</v>
      </c>
      <c r="X176" s="95">
        <v>-2.0316802537194804E-3</v>
      </c>
      <c r="Y176" s="95">
        <v>-2.1983234343522758E-3</v>
      </c>
      <c r="Z176" s="95">
        <v>-4.0129580315473772E-3</v>
      </c>
      <c r="AA176" s="95">
        <v>-2.1356879018694795E-3</v>
      </c>
      <c r="AB176" s="95">
        <v>8.2310611110984614E-4</v>
      </c>
      <c r="AC176" s="95"/>
      <c r="AI176">
        <f t="shared" si="10"/>
        <v>8.0666027179304461E-2</v>
      </c>
      <c r="AJ176">
        <f t="shared" si="11"/>
        <v>0</v>
      </c>
      <c r="AK176">
        <f t="shared" si="12"/>
        <v>6.5461279687013697E-3</v>
      </c>
      <c r="AL176">
        <f t="shared" si="13"/>
        <v>6.457929944505534E-3</v>
      </c>
      <c r="AM176">
        <f t="shared" si="14"/>
        <v>6.8959735734681346E-3</v>
      </c>
      <c r="AN176">
        <f t="shared" si="15"/>
        <v>6.7758851410975197E-3</v>
      </c>
      <c r="AO176">
        <f t="shared" si="16"/>
        <v>1.4530209859868581E-2</v>
      </c>
      <c r="AP176">
        <f t="shared" si="17"/>
        <v>7.6810212498786782E-3</v>
      </c>
      <c r="AQ176">
        <f t="shared" si="18"/>
        <v>-2.2023325195078365E-3</v>
      </c>
      <c r="AX176">
        <f t="shared" si="19"/>
        <v>0.12302209136949269</v>
      </c>
      <c r="AY176">
        <f t="shared" si="20"/>
        <v>0</v>
      </c>
      <c r="AZ176">
        <f t="shared" si="21"/>
        <v>1.4433119231701931E-2</v>
      </c>
      <c r="BA176">
        <f t="shared" si="22"/>
        <v>1.3150188086555274E-2</v>
      </c>
      <c r="BB176">
        <f t="shared" si="23"/>
        <v>1.262518857182518E-2</v>
      </c>
      <c r="BC176">
        <f t="shared" si="24"/>
        <v>1.3246181109465266E-2</v>
      </c>
      <c r="BD176">
        <f t="shared" si="25"/>
        <v>2.0120402557948416E-2</v>
      </c>
      <c r="BE176">
        <f t="shared" si="26"/>
        <v>1.0392553950544912E-2</v>
      </c>
      <c r="BF176">
        <f t="shared" si="27"/>
        <v>-2.2702069350494527E-3</v>
      </c>
      <c r="BM176">
        <f t="shared" si="28"/>
        <v>0.12302209136949269</v>
      </c>
      <c r="BN176">
        <f t="shared" si="29"/>
        <v>0</v>
      </c>
      <c r="BO176">
        <f t="shared" si="30"/>
        <v>1.4433119231701931E-2</v>
      </c>
      <c r="BP176">
        <f t="shared" si="31"/>
        <v>1.3150188086555274E-2</v>
      </c>
      <c r="BQ176">
        <f t="shared" si="32"/>
        <v>1.262518857182518E-2</v>
      </c>
      <c r="BR176">
        <f t="shared" si="33"/>
        <v>1.3246181109465266E-2</v>
      </c>
      <c r="BS176">
        <f t="shared" si="34"/>
        <v>2.0120402557948416E-2</v>
      </c>
      <c r="BT176">
        <f t="shared" si="35"/>
        <v>1.0392553950544912E-2</v>
      </c>
      <c r="BU176">
        <f t="shared" si="36"/>
        <v>-2.2702069350494527E-3</v>
      </c>
    </row>
    <row r="177" spans="1:73">
      <c r="A177" s="229"/>
      <c r="H177" s="230"/>
      <c r="I177" s="224"/>
      <c r="J177" s="133">
        <f>J157+N171</f>
        <v>-0.48117317558915773</v>
      </c>
      <c r="K177" s="133">
        <f>K157+O171</f>
        <v>0</v>
      </c>
      <c r="L177" s="133" t="s">
        <v>194</v>
      </c>
      <c r="M177" s="133">
        <f>M157+Q171</f>
        <v>8.5279713742409131E-3</v>
      </c>
      <c r="N177" s="50">
        <f>J177+N157</f>
        <v>-0.64379958745578392</v>
      </c>
      <c r="O177" s="50">
        <f>K157+O157</f>
        <v>0</v>
      </c>
      <c r="P177" s="135" t="s">
        <v>187</v>
      </c>
      <c r="Q177" s="50">
        <f t="shared" si="37"/>
        <v>8.5279713742409131E-3</v>
      </c>
      <c r="T177">
        <v>8.0043949546829852E-3</v>
      </c>
      <c r="U177">
        <v>0</v>
      </c>
      <c r="V177" s="82">
        <v>5.0824576763385443E-4</v>
      </c>
      <c r="W177" s="82">
        <v>5.2473255814032864E-4</v>
      </c>
      <c r="X177" s="82">
        <v>7.3724690372080099E-4</v>
      </c>
      <c r="Y177" s="82">
        <v>7.9771762430923753E-4</v>
      </c>
      <c r="Z177" s="82">
        <v>1.456203985889759E-3</v>
      </c>
      <c r="AA177" s="82">
        <v>7.7498872673723745E-4</v>
      </c>
      <c r="AB177" s="82">
        <v>-2.9868500751456859E-4</v>
      </c>
      <c r="AC177" s="82"/>
      <c r="AI177">
        <f t="shared" si="10"/>
        <v>-1.1314649432078053E-2</v>
      </c>
      <c r="AJ177">
        <f t="shared" si="11"/>
        <v>0</v>
      </c>
      <c r="AK177">
        <f t="shared" si="12"/>
        <v>-4.0161850805317664E-4</v>
      </c>
      <c r="AL177">
        <f t="shared" si="13"/>
        <v>-4.8150442451125428E-4</v>
      </c>
      <c r="AM177">
        <f t="shared" si="14"/>
        <v>-1.1608837423095052E-3</v>
      </c>
      <c r="AN177">
        <f t="shared" si="15"/>
        <v>-1.4086426277480496E-3</v>
      </c>
      <c r="AO177">
        <f t="shared" si="16"/>
        <v>-2.090680315080389E-3</v>
      </c>
      <c r="AP177">
        <f t="shared" si="17"/>
        <v>-1.1242069658005042E-3</v>
      </c>
      <c r="AQ177">
        <f t="shared" si="18"/>
        <v>6.0189164397373785E-4</v>
      </c>
      <c r="AX177">
        <f>AI177+AX163</f>
        <v>7.4421979125643724E-3</v>
      </c>
      <c r="AY177">
        <f t="shared" si="20"/>
        <v>0</v>
      </c>
      <c r="AZ177">
        <f t="shared" si="21"/>
        <v>3.0910358250871347E-3</v>
      </c>
      <c r="BA177">
        <f t="shared" si="22"/>
        <v>2.4820774559422493E-3</v>
      </c>
      <c r="BB177">
        <f t="shared" si="23"/>
        <v>1.3762266616763417E-3</v>
      </c>
      <c r="BC177">
        <f t="shared" si="24"/>
        <v>1.4566461112713487E-3</v>
      </c>
      <c r="BD177">
        <f t="shared" si="25"/>
        <v>3.8486582145860759E-4</v>
      </c>
      <c r="BE177">
        <f t="shared" si="26"/>
        <v>7.6560997625715801E-5</v>
      </c>
      <c r="BF177">
        <f t="shared" si="27"/>
        <v>5.7183431746662028E-4</v>
      </c>
      <c r="BM177">
        <f t="shared" si="28"/>
        <v>7.4421979125643724E-3</v>
      </c>
      <c r="BN177">
        <f t="shared" si="29"/>
        <v>0</v>
      </c>
      <c r="BO177">
        <f t="shared" si="30"/>
        <v>3.0910358250871347E-3</v>
      </c>
      <c r="BP177">
        <f t="shared" si="31"/>
        <v>2.4820774559422493E-3</v>
      </c>
      <c r="BQ177">
        <f t="shared" si="32"/>
        <v>1.3762266616763417E-3</v>
      </c>
      <c r="BR177">
        <f t="shared" si="33"/>
        <v>1.4566461112713487E-3</v>
      </c>
      <c r="BS177">
        <f t="shared" si="34"/>
        <v>3.8486582145860759E-4</v>
      </c>
      <c r="BT177">
        <f t="shared" si="35"/>
        <v>7.6560997625715801E-5</v>
      </c>
      <c r="BU177">
        <f t="shared" si="36"/>
        <v>5.7183431746662028E-4</v>
      </c>
    </row>
    <row r="178" spans="1:73">
      <c r="A178" s="229"/>
      <c r="H178" s="230"/>
      <c r="I178" s="224"/>
      <c r="J178" s="133" t="s">
        <v>194</v>
      </c>
      <c r="K178" s="133" t="s">
        <v>194</v>
      </c>
      <c r="L178" s="133" t="s">
        <v>194</v>
      </c>
      <c r="M178" s="133" t="s">
        <v>194</v>
      </c>
      <c r="N178" s="135" t="s">
        <v>187</v>
      </c>
      <c r="O178" s="135" t="s">
        <v>187</v>
      </c>
      <c r="P178" s="135" t="s">
        <v>187</v>
      </c>
      <c r="Q178" s="135" t="s">
        <v>187</v>
      </c>
      <c r="T178">
        <v>0.11474606056949788</v>
      </c>
      <c r="U178">
        <v>0</v>
      </c>
      <c r="V178" s="82">
        <v>7.2858973060775135E-3</v>
      </c>
      <c r="W178" s="82">
        <v>7.5222417484448554E-3</v>
      </c>
      <c r="X178" s="82">
        <v>1.0568716105085326E-2</v>
      </c>
      <c r="Y178" s="82">
        <v>1.1435586993716626E-2</v>
      </c>
      <c r="Z178" s="82">
        <v>2.0875240628736351E-2</v>
      </c>
      <c r="AA178" s="82">
        <v>1.110975956113238E-2</v>
      </c>
      <c r="AB178" s="82">
        <v>-4.2817637257412172E-3</v>
      </c>
      <c r="AC178" s="82"/>
      <c r="AI178">
        <f t="shared" si="10"/>
        <v>1.4738119843597084E-2</v>
      </c>
      <c r="AJ178">
        <f t="shared" si="11"/>
        <v>0</v>
      </c>
      <c r="AK178">
        <f t="shared" si="12"/>
        <v>1.1343780938087443E-3</v>
      </c>
      <c r="AL178">
        <f t="shared" si="13"/>
        <v>1.12927141483395E-3</v>
      </c>
      <c r="AM178">
        <f t="shared" si="14"/>
        <v>1.283033026295944E-3</v>
      </c>
      <c r="AN178">
        <f t="shared" si="15"/>
        <v>1.2926631366777599E-3</v>
      </c>
      <c r="AO178">
        <f t="shared" si="16"/>
        <v>2.6610233525686082E-3</v>
      </c>
      <c r="AP178">
        <f t="shared" si="17"/>
        <v>1.4089511403692016E-3</v>
      </c>
      <c r="AQ178">
        <f t="shared" si="18"/>
        <v>-4.3733483522259437E-4</v>
      </c>
      <c r="AX178">
        <f t="shared" si="19"/>
        <v>1.532037228709684E-2</v>
      </c>
      <c r="AY178">
        <f t="shared" si="20"/>
        <v>0</v>
      </c>
      <c r="AZ178">
        <f t="shared" si="21"/>
        <v>1.2427975143224921E-3</v>
      </c>
      <c r="BA178">
        <f t="shared" si="22"/>
        <v>1.2212673009069116E-3</v>
      </c>
      <c r="BB178">
        <f t="shared" si="23"/>
        <v>1.3617903304956481E-3</v>
      </c>
      <c r="BC178">
        <f t="shared" si="24"/>
        <v>1.3816077945390879E-3</v>
      </c>
      <c r="BD178">
        <f t="shared" si="25"/>
        <v>2.7378695709395179E-3</v>
      </c>
      <c r="BE178">
        <f t="shared" si="26"/>
        <v>1.4462255323784133E-3</v>
      </c>
      <c r="BF178">
        <f t="shared" si="27"/>
        <v>-4.382678785790963E-4</v>
      </c>
      <c r="BM178">
        <f t="shared" si="28"/>
        <v>1.532037228709684E-2</v>
      </c>
      <c r="BN178">
        <f t="shared" si="29"/>
        <v>0</v>
      </c>
      <c r="BO178">
        <f t="shared" si="30"/>
        <v>1.2427975143224921E-3</v>
      </c>
      <c r="BP178">
        <f t="shared" si="31"/>
        <v>1.2212673009069116E-3</v>
      </c>
      <c r="BQ178">
        <f t="shared" si="32"/>
        <v>1.3617903304956481E-3</v>
      </c>
      <c r="BR178">
        <f t="shared" si="33"/>
        <v>1.3816077945390879E-3</v>
      </c>
      <c r="BS178">
        <f t="shared" si="34"/>
        <v>2.7378695709395179E-3</v>
      </c>
      <c r="BT178">
        <f t="shared" si="35"/>
        <v>1.4462255323784133E-3</v>
      </c>
      <c r="BU178">
        <f t="shared" si="36"/>
        <v>-4.382678785790963E-4</v>
      </c>
    </row>
    <row r="179" spans="1:73">
      <c r="A179" s="229"/>
      <c r="H179" s="230"/>
      <c r="I179" s="224"/>
      <c r="J179" s="133" t="s">
        <v>194</v>
      </c>
      <c r="K179" s="133" t="s">
        <v>194</v>
      </c>
      <c r="L179" s="133" t="s">
        <v>194</v>
      </c>
      <c r="M179" s="133" t="s">
        <v>194</v>
      </c>
      <c r="N179" s="135" t="s">
        <v>187</v>
      </c>
      <c r="O179" s="135" t="s">
        <v>187</v>
      </c>
      <c r="P179" s="135" t="s">
        <v>187</v>
      </c>
      <c r="Q179" s="135" t="s">
        <v>187</v>
      </c>
      <c r="R179" s="48"/>
      <c r="T179">
        <v>-6.4081721749267101E-2</v>
      </c>
      <c r="U179">
        <v>0</v>
      </c>
      <c r="V179" s="82">
        <v>-4.0689226413922284E-3</v>
      </c>
      <c r="W179" s="82">
        <v>-4.2009128702297288E-3</v>
      </c>
      <c r="X179" s="82">
        <v>-5.9022638453272306E-3</v>
      </c>
      <c r="Y179" s="82">
        <v>-6.3863813723439048E-3</v>
      </c>
      <c r="Z179" s="82">
        <v>-1.1658102725099352E-2</v>
      </c>
      <c r="AA179" s="82">
        <v>-6.2044179762193331E-3</v>
      </c>
      <c r="AB179" s="82">
        <v>2.3912175311924483E-3</v>
      </c>
      <c r="AC179" s="82"/>
      <c r="AD179" s="48"/>
      <c r="AE179" s="48"/>
      <c r="AF179" s="48"/>
      <c r="AI179">
        <f t="shared" si="10"/>
        <v>0.20649064221586932</v>
      </c>
      <c r="AJ179">
        <f t="shared" si="11"/>
        <v>0</v>
      </c>
      <c r="AK179">
        <f t="shared" si="12"/>
        <v>1.5816725230864966E-2</v>
      </c>
      <c r="AL179">
        <f t="shared" si="13"/>
        <v>1.5758866411807983E-2</v>
      </c>
      <c r="AM179">
        <f t="shared" si="14"/>
        <v>1.800485588063333E-2</v>
      </c>
      <c r="AN179">
        <f t="shared" si="15"/>
        <v>1.8179041726290618E-2</v>
      </c>
      <c r="AO179">
        <f t="shared" si="16"/>
        <v>3.7290471511924772E-2</v>
      </c>
      <c r="AP179">
        <f t="shared" si="17"/>
        <v>1.974726961354676E-2</v>
      </c>
      <c r="AQ179">
        <f t="shared" si="18"/>
        <v>-6.1708178003079062E-3</v>
      </c>
      <c r="AX179">
        <f t="shared" si="19"/>
        <v>0.27234412546817199</v>
      </c>
      <c r="AY179">
        <f t="shared" si="20"/>
        <v>0</v>
      </c>
      <c r="AZ179">
        <f t="shared" si="21"/>
        <v>2.8079097974397178E-2</v>
      </c>
      <c r="BA179">
        <f t="shared" si="22"/>
        <v>2.6163716765671804E-2</v>
      </c>
      <c r="BB179">
        <f t="shared" si="23"/>
        <v>2.6912405983707963E-2</v>
      </c>
      <c r="BC179">
        <f t="shared" si="24"/>
        <v>2.8238794334018762E-2</v>
      </c>
      <c r="BD179">
        <f t="shared" si="25"/>
        <v>4.5981875405524099E-2</v>
      </c>
      <c r="BE179">
        <f t="shared" si="26"/>
        <v>2.3963050203773532E-2</v>
      </c>
      <c r="BF179">
        <f t="shared" si="27"/>
        <v>-6.2763461767656285E-3</v>
      </c>
      <c r="BM179">
        <f t="shared" si="28"/>
        <v>0.17214669191863699</v>
      </c>
      <c r="BN179">
        <f t="shared" si="29"/>
        <v>0</v>
      </c>
      <c r="BO179">
        <f t="shared" si="30"/>
        <v>-3.7315022131483785E-3</v>
      </c>
      <c r="BP179">
        <f t="shared" si="31"/>
        <v>-8.2374020863351764E-3</v>
      </c>
      <c r="BQ179">
        <f t="shared" si="32"/>
        <v>1.7551187338466639E-4</v>
      </c>
      <c r="BR179">
        <f t="shared" si="33"/>
        <v>1.9248463131626529E-3</v>
      </c>
      <c r="BS179">
        <f t="shared" si="34"/>
        <v>4.5981875405524099E-2</v>
      </c>
      <c r="BT179">
        <f t="shared" si="35"/>
        <v>2.3963050203773532E-2</v>
      </c>
      <c r="BU179">
        <f t="shared" si="36"/>
        <v>-6.2763461767656285E-3</v>
      </c>
    </row>
    <row r="180" spans="1:73">
      <c r="A180" s="229"/>
      <c r="H180" s="230"/>
      <c r="I180" s="224"/>
      <c r="J180" s="133">
        <f>J160+N174</f>
        <v>7.6003032330088038E-2</v>
      </c>
      <c r="K180" s="133">
        <f>K160+O174</f>
        <v>0</v>
      </c>
      <c r="L180" s="133" t="s">
        <v>194</v>
      </c>
      <c r="M180" s="133">
        <f>M160+Q174</f>
        <v>-1.8434059115575413E-3</v>
      </c>
      <c r="N180" s="50">
        <f>J180+N160</f>
        <v>7.7047972542512805E-2</v>
      </c>
      <c r="O180" s="50">
        <f>K180+O160</f>
        <v>0</v>
      </c>
      <c r="P180" s="135" t="s">
        <v>187</v>
      </c>
      <c r="Q180" s="50">
        <f>M180+Q160</f>
        <v>-1.8434059115575413E-3</v>
      </c>
      <c r="R180" s="48"/>
      <c r="T180">
        <v>3.4139298817314881E-2</v>
      </c>
      <c r="U180">
        <v>0</v>
      </c>
      <c r="V180" s="82">
        <v>2.1677033969614927E-3</v>
      </c>
      <c r="W180" s="82">
        <v>2.238020700246196E-3</v>
      </c>
      <c r="X180" s="82">
        <v>3.1444091015947907E-3</v>
      </c>
      <c r="Y180" s="82">
        <v>3.4023209127378917E-3</v>
      </c>
      <c r="Z180" s="82">
        <v>6.210810847629443E-3</v>
      </c>
      <c r="AA180" s="82">
        <v>3.3053805905284431E-3</v>
      </c>
      <c r="AB180" s="82">
        <v>-1.2739122421521799E-3</v>
      </c>
      <c r="AC180" s="82"/>
      <c r="AD180" s="48"/>
      <c r="AE180" s="48"/>
      <c r="AF180" s="48"/>
      <c r="AI180">
        <f t="shared" si="10"/>
        <v>-7.3399462519674608E-3</v>
      </c>
      <c r="AJ180">
        <f t="shared" si="11"/>
        <v>0</v>
      </c>
      <c r="AK180">
        <f t="shared" si="12"/>
        <v>1.2071853775005564E-3</v>
      </c>
      <c r="AL180">
        <f t="shared" si="13"/>
        <v>8.9323764108339629E-4</v>
      </c>
      <c r="AM180">
        <f t="shared" si="14"/>
        <v>-1.3031936208092575E-3</v>
      </c>
      <c r="AN180">
        <f t="shared" si="15"/>
        <v>-2.215719872280815E-3</v>
      </c>
      <c r="AO180">
        <f t="shared" si="16"/>
        <v>-1.5056846880276732E-3</v>
      </c>
      <c r="AP180">
        <f t="shared" si="17"/>
        <v>-8.6232967569298009E-4</v>
      </c>
      <c r="AQ180">
        <f t="shared" si="18"/>
        <v>1.2228838783727282E-3</v>
      </c>
      <c r="AX180">
        <f t="shared" si="19"/>
        <v>5.2879691062867731E-2</v>
      </c>
      <c r="AY180">
        <f t="shared" si="20"/>
        <v>0</v>
      </c>
      <c r="AZ180">
        <f t="shared" si="21"/>
        <v>1.2420497153366412E-2</v>
      </c>
      <c r="BA180">
        <f t="shared" si="22"/>
        <v>1.0407940336827357E-2</v>
      </c>
      <c r="BB180">
        <f t="shared" si="23"/>
        <v>6.8423046896710915E-3</v>
      </c>
      <c r="BC180">
        <f t="shared" si="24"/>
        <v>6.9834086110735407E-3</v>
      </c>
      <c r="BD180">
        <f t="shared" si="25"/>
        <v>6.4421589852376535E-3</v>
      </c>
      <c r="BE180">
        <f t="shared" si="26"/>
        <v>2.9927857351308078E-3</v>
      </c>
      <c r="BF180">
        <f t="shared" si="27"/>
        <v>1.1263835834322137E-3</v>
      </c>
      <c r="BM180">
        <f t="shared" si="28"/>
        <v>7.1328638147423046E-3</v>
      </c>
      <c r="BN180">
        <f t="shared" si="29"/>
        <v>0</v>
      </c>
      <c r="BO180">
        <f t="shared" si="30"/>
        <v>-2.1031685722572198E-3</v>
      </c>
      <c r="BP180">
        <f t="shared" si="31"/>
        <v>-5.2984703516956912E-3</v>
      </c>
      <c r="BQ180">
        <f t="shared" si="32"/>
        <v>-5.3648750023286979E-3</v>
      </c>
      <c r="BR180">
        <f t="shared" si="33"/>
        <v>-5.03066791446081E-3</v>
      </c>
      <c r="BS180">
        <f t="shared" si="34"/>
        <v>6.4421589852376535E-3</v>
      </c>
      <c r="BT180">
        <f t="shared" si="35"/>
        <v>2.9927857351308078E-3</v>
      </c>
      <c r="BU180">
        <f t="shared" si="36"/>
        <v>1.1263835834322137E-3</v>
      </c>
    </row>
    <row r="181" spans="1:73">
      <c r="A181" s="229"/>
      <c r="H181" s="230" t="s">
        <v>57</v>
      </c>
      <c r="I181" s="224"/>
      <c r="Q181" s="48"/>
      <c r="R181" s="48"/>
      <c r="V181" s="82"/>
      <c r="W181" s="82"/>
      <c r="X181" s="82"/>
      <c r="Y181" s="82"/>
      <c r="Z181" s="82"/>
      <c r="AA181" s="82"/>
      <c r="AB181" s="82"/>
      <c r="AC181" s="82"/>
      <c r="AD181" s="48"/>
      <c r="AE181" s="48"/>
      <c r="AF181" s="48"/>
      <c r="AI181">
        <f>T180+AI167</f>
        <v>6.0598701445242653E-2</v>
      </c>
      <c r="AJ181">
        <f t="shared" si="11"/>
        <v>0</v>
      </c>
      <c r="AK181">
        <f t="shared" si="12"/>
        <v>4.6280188375131598E-3</v>
      </c>
      <c r="AL181">
        <f t="shared" si="13"/>
        <v>4.6134870695090455E-3</v>
      </c>
      <c r="AM181">
        <f t="shared" si="14"/>
        <v>5.289013314595253E-3</v>
      </c>
      <c r="AN181">
        <f t="shared" si="15"/>
        <v>5.3471527564333404E-3</v>
      </c>
      <c r="AO181">
        <f t="shared" si="16"/>
        <v>1.0945010899277453E-2</v>
      </c>
      <c r="AP181">
        <f t="shared" si="17"/>
        <v>5.7964634651610156E-3</v>
      </c>
      <c r="AQ181">
        <f t="shared" si="18"/>
        <v>-1.8187208994911758E-3</v>
      </c>
      <c r="AX181">
        <f t="shared" si="19"/>
        <v>7.6003032330088038E-2</v>
      </c>
      <c r="AY181">
        <f t="shared" si="20"/>
        <v>0</v>
      </c>
      <c r="AZ181">
        <f t="shared" si="21"/>
        <v>7.4964114850360909E-3</v>
      </c>
      <c r="BA181">
        <f t="shared" si="22"/>
        <v>7.0473713493146156E-3</v>
      </c>
      <c r="BB181">
        <f t="shared" si="23"/>
        <v>7.3726517553348685E-3</v>
      </c>
      <c r="BC181">
        <f t="shared" si="24"/>
        <v>7.7003123789156028E-3</v>
      </c>
      <c r="BD181">
        <f t="shared" si="25"/>
        <v>1.2978088799164487E-2</v>
      </c>
      <c r="BE181">
        <f t="shared" si="26"/>
        <v>6.7826114400669785E-3</v>
      </c>
      <c r="BF181">
        <f t="shared" si="27"/>
        <v>-1.8434059115575413E-3</v>
      </c>
      <c r="BM181">
        <f t="shared" si="28"/>
        <v>7.7047972542512805E-2</v>
      </c>
      <c r="BN181">
        <f t="shared" si="29"/>
        <v>0</v>
      </c>
      <c r="BO181">
        <f t="shared" si="30"/>
        <v>7.8281582587785559E-3</v>
      </c>
      <c r="BP181">
        <f t="shared" si="31"/>
        <v>7.406134155580453E-3</v>
      </c>
      <c r="BQ181">
        <f t="shared" si="32"/>
        <v>7.6514858014924258E-3</v>
      </c>
      <c r="BR181">
        <f t="shared" si="33"/>
        <v>7.974735599756427E-3</v>
      </c>
      <c r="BS181">
        <f t="shared" si="34"/>
        <v>1.2978088799164487E-2</v>
      </c>
      <c r="BT181">
        <f t="shared" si="35"/>
        <v>6.7826114400669785E-3</v>
      </c>
      <c r="BU181">
        <f t="shared" si="36"/>
        <v>-1.8434059115575413E-3</v>
      </c>
    </row>
    <row r="182" spans="1:73">
      <c r="A182" s="229"/>
      <c r="H182" s="230"/>
      <c r="I182" s="224"/>
      <c r="J182" s="136" t="s">
        <v>205</v>
      </c>
      <c r="K182" s="137"/>
      <c r="Q182" s="48"/>
      <c r="R182" s="48"/>
      <c r="T182" s="48"/>
      <c r="AD182" s="48"/>
      <c r="AE182" s="48"/>
      <c r="AF182" s="48"/>
    </row>
    <row r="183" spans="1:73">
      <c r="A183" s="229"/>
      <c r="H183" s="230"/>
      <c r="I183" s="224"/>
      <c r="J183" s="136" t="s">
        <v>206</v>
      </c>
      <c r="K183" s="91"/>
      <c r="Q183" s="48"/>
      <c r="R183" s="48"/>
      <c r="T183" s="48"/>
      <c r="AD183" s="48"/>
      <c r="AE183" s="48"/>
      <c r="AF183" s="48"/>
    </row>
    <row r="184" spans="1:73">
      <c r="A184" s="229"/>
      <c r="H184" s="230"/>
      <c r="I184" s="224"/>
      <c r="J184" s="136" t="s">
        <v>207</v>
      </c>
      <c r="K184" s="101"/>
      <c r="Q184" s="48"/>
      <c r="R184" s="48"/>
      <c r="S184" s="48"/>
      <c r="T184" s="48"/>
      <c r="U184" s="48"/>
      <c r="V184" s="48"/>
      <c r="W184" s="48"/>
      <c r="X184" s="48"/>
      <c r="Y184" s="48"/>
      <c r="Z184" s="48"/>
      <c r="AA184" s="48"/>
      <c r="AB184" s="48"/>
      <c r="AC184" s="48"/>
      <c r="AD184" s="48"/>
      <c r="AE184" s="48"/>
      <c r="AF184" s="48"/>
    </row>
    <row r="185" spans="1:73">
      <c r="A185" s="229"/>
      <c r="H185" s="230"/>
      <c r="I185" s="224"/>
      <c r="J185" s="136" t="s">
        <v>208</v>
      </c>
      <c r="K185" s="138"/>
      <c r="L185" t="s">
        <v>209</v>
      </c>
      <c r="Q185" s="48"/>
      <c r="R185" s="48"/>
      <c r="S185" s="48"/>
      <c r="T185" s="48"/>
      <c r="U185" s="48"/>
      <c r="V185" s="48"/>
      <c r="W185" s="48"/>
      <c r="X185" s="48"/>
      <c r="Y185" s="48"/>
      <c r="Z185" s="48"/>
      <c r="AA185" s="48"/>
      <c r="AB185" s="48"/>
      <c r="AC185" s="48"/>
      <c r="AD185" s="48"/>
      <c r="AE185" s="48"/>
      <c r="AF185" s="48"/>
    </row>
    <row r="186" spans="1:73">
      <c r="A186" s="229"/>
      <c r="H186" s="230"/>
      <c r="I186" s="224"/>
      <c r="Q186" s="48"/>
      <c r="R186" s="48"/>
      <c r="S186" s="48"/>
      <c r="T186" s="48"/>
      <c r="U186" s="48"/>
      <c r="V186" s="48"/>
      <c r="W186" s="48"/>
      <c r="X186" s="48"/>
      <c r="Y186" s="48"/>
      <c r="Z186" s="48"/>
      <c r="AA186" s="48"/>
      <c r="AB186" s="48"/>
      <c r="AC186" s="48"/>
      <c r="AD186" s="48"/>
      <c r="AE186" s="48"/>
      <c r="AF186" s="48"/>
    </row>
    <row r="187" spans="1:73">
      <c r="A187" s="229"/>
      <c r="H187" s="230"/>
      <c r="I187" s="224"/>
      <c r="Q187" s="48"/>
      <c r="R187" s="48"/>
      <c r="S187" s="48"/>
      <c r="T187" s="48"/>
      <c r="U187" s="48"/>
      <c r="V187" s="48"/>
      <c r="W187" s="48"/>
      <c r="X187" s="48"/>
      <c r="Y187" s="48"/>
      <c r="Z187" s="48"/>
      <c r="AA187" s="48"/>
      <c r="AB187" s="48"/>
      <c r="AC187" s="48"/>
      <c r="AD187" s="48"/>
      <c r="AE187" s="48"/>
      <c r="AF187" s="48"/>
    </row>
    <row r="188" spans="1:73">
      <c r="A188" s="229"/>
      <c r="H188" s="230"/>
      <c r="I188" s="224"/>
      <c r="Q188" s="48"/>
      <c r="R188" s="48"/>
      <c r="S188" s="48"/>
      <c r="T188" s="48"/>
      <c r="U188" s="48"/>
      <c r="V188" s="48"/>
      <c r="W188" s="48"/>
      <c r="X188" s="48"/>
      <c r="Y188" s="48"/>
      <c r="Z188" s="48"/>
      <c r="AA188" s="48"/>
      <c r="AB188" s="48"/>
      <c r="AC188" s="48"/>
      <c r="AD188" s="48"/>
      <c r="AE188" s="48"/>
      <c r="AF188" s="48"/>
    </row>
    <row r="189" spans="1:73">
      <c r="A189" s="229"/>
      <c r="H189" s="230"/>
      <c r="I189" s="224"/>
      <c r="Q189" s="48"/>
      <c r="R189" s="48"/>
      <c r="S189" s="48"/>
      <c r="T189" s="48"/>
      <c r="U189" s="48"/>
      <c r="V189" s="48"/>
      <c r="W189" s="48"/>
      <c r="X189" s="48"/>
      <c r="Y189" s="48"/>
      <c r="Z189" s="48"/>
      <c r="AA189" s="48"/>
      <c r="AB189" s="48"/>
      <c r="AC189" s="48"/>
      <c r="AD189" s="48"/>
      <c r="AE189" s="48"/>
      <c r="AF189" s="48"/>
    </row>
    <row r="190" spans="1:73">
      <c r="A190" s="229"/>
      <c r="H190" s="230"/>
      <c r="I190" s="224"/>
      <c r="Q190" s="48"/>
      <c r="R190" s="48"/>
      <c r="S190" s="48"/>
      <c r="T190" s="48"/>
      <c r="U190" s="48"/>
      <c r="V190" s="48"/>
      <c r="W190" s="48"/>
      <c r="X190" s="48"/>
      <c r="Y190" s="48"/>
      <c r="Z190" s="48"/>
      <c r="AA190" s="48"/>
      <c r="AB190" s="48"/>
      <c r="AC190" s="48"/>
      <c r="AD190" s="48"/>
      <c r="AE190" s="48"/>
      <c r="AF190" s="48"/>
    </row>
    <row r="191" spans="1:73">
      <c r="A191" s="229"/>
      <c r="H191" s="230"/>
      <c r="I191" s="224"/>
      <c r="Q191" s="48"/>
      <c r="R191" s="48"/>
      <c r="S191" s="48"/>
      <c r="T191" s="48"/>
      <c r="U191" s="48"/>
      <c r="V191" s="48"/>
      <c r="W191" s="48"/>
      <c r="X191" s="48"/>
      <c r="Y191" s="48"/>
      <c r="Z191" s="48"/>
      <c r="AA191" s="48"/>
      <c r="AB191" s="48"/>
      <c r="AC191" s="48"/>
      <c r="AD191" s="48"/>
      <c r="AE191" s="48"/>
      <c r="AF191" s="48"/>
    </row>
    <row r="192" spans="1:73">
      <c r="A192" s="229"/>
      <c r="H192" s="230"/>
      <c r="I192" s="224"/>
      <c r="Q192" s="48"/>
      <c r="R192" s="48"/>
      <c r="S192" s="48"/>
      <c r="T192" s="48"/>
      <c r="U192" s="48"/>
      <c r="V192" s="48"/>
      <c r="W192" s="48"/>
      <c r="X192" s="48"/>
      <c r="Y192" s="48"/>
      <c r="Z192" s="48"/>
      <c r="AA192" s="48"/>
      <c r="AB192" s="48"/>
      <c r="AC192" s="48"/>
      <c r="AD192" s="48"/>
      <c r="AE192" s="48"/>
      <c r="AF192" s="48"/>
    </row>
    <row r="193" spans="1:32">
      <c r="A193" s="229"/>
      <c r="H193" s="230"/>
      <c r="I193" s="224"/>
      <c r="Q193" s="48"/>
      <c r="R193" s="48"/>
      <c r="S193" s="48"/>
      <c r="T193" s="48"/>
      <c r="U193" s="48"/>
      <c r="V193" s="48"/>
      <c r="W193" s="48"/>
      <c r="X193" s="48"/>
      <c r="Y193" s="48"/>
      <c r="Z193" s="48"/>
      <c r="AA193" s="48"/>
      <c r="AB193" s="48"/>
      <c r="AC193" s="48"/>
      <c r="AD193" s="48"/>
      <c r="AE193" s="48"/>
      <c r="AF193" s="48"/>
    </row>
    <row r="194" spans="1:32">
      <c r="A194" s="229"/>
      <c r="H194" s="230"/>
      <c r="I194" s="224"/>
      <c r="Q194" s="48"/>
      <c r="R194" s="48"/>
      <c r="S194" s="48"/>
      <c r="T194" s="48"/>
      <c r="U194" s="48"/>
      <c r="V194" s="48"/>
      <c r="W194" s="48"/>
      <c r="X194" s="48"/>
      <c r="Y194" s="48"/>
      <c r="Z194" s="48"/>
      <c r="AA194" s="48"/>
      <c r="AB194" s="48"/>
      <c r="AC194" s="48"/>
      <c r="AD194" s="48"/>
      <c r="AE194" s="48"/>
      <c r="AF194" s="48"/>
    </row>
    <row r="195" spans="1:32">
      <c r="A195" s="229"/>
      <c r="H195" s="230"/>
      <c r="I195" s="225"/>
      <c r="Q195" s="48"/>
      <c r="R195" s="48"/>
      <c r="S195" s="48"/>
      <c r="T195" s="48"/>
      <c r="U195" s="48"/>
      <c r="V195" s="48"/>
      <c r="W195" s="48"/>
      <c r="X195" s="48"/>
      <c r="Y195" s="48"/>
      <c r="Z195" s="48"/>
      <c r="AA195" s="48"/>
      <c r="AB195" s="48"/>
      <c r="AC195" s="48"/>
      <c r="AD195" s="48"/>
      <c r="AE195" s="48"/>
      <c r="AF195" s="48"/>
    </row>
    <row r="196" spans="1:32">
      <c r="A196" s="229"/>
      <c r="H196" s="230"/>
      <c r="Q196" s="48"/>
      <c r="R196" s="48"/>
      <c r="S196" s="48"/>
      <c r="T196" s="48"/>
      <c r="U196" s="48"/>
      <c r="V196" s="48"/>
      <c r="W196" s="48"/>
      <c r="X196" s="48"/>
      <c r="Y196" s="48"/>
      <c r="Z196" s="48"/>
      <c r="AA196" s="48"/>
      <c r="AB196" s="48"/>
      <c r="AC196" s="48"/>
      <c r="AD196" s="48"/>
      <c r="AE196" s="48"/>
      <c r="AF196" s="48"/>
    </row>
    <row r="197" spans="1:32">
      <c r="A197" s="229"/>
      <c r="H197" s="230"/>
      <c r="I197" t="s">
        <v>210</v>
      </c>
      <c r="Q197" s="48"/>
      <c r="R197" s="48"/>
      <c r="S197" s="48" t="s">
        <v>211</v>
      </c>
      <c r="T197" s="48"/>
      <c r="U197" s="48"/>
      <c r="V197" s="48"/>
      <c r="W197" s="48"/>
      <c r="X197" s="48"/>
      <c r="Y197" s="48"/>
      <c r="Z197" s="48"/>
      <c r="AA197" s="48"/>
      <c r="AB197" s="48"/>
      <c r="AC197" s="48"/>
      <c r="AD197" s="48"/>
      <c r="AE197" s="48"/>
      <c r="AF197" s="48"/>
    </row>
    <row r="198" spans="1:32">
      <c r="A198" s="229"/>
      <c r="H198" s="230"/>
      <c r="I198" s="138">
        <f>BM170</f>
        <v>0.73417077039396383</v>
      </c>
      <c r="J198" s="138">
        <f t="shared" ref="J198:Q198" si="38">BN170</f>
        <v>0</v>
      </c>
      <c r="K198" s="138">
        <f t="shared" si="38"/>
        <v>8.7391122932754695E-2</v>
      </c>
      <c r="L198" s="138">
        <f t="shared" si="38"/>
        <v>7.8194426610747256E-2</v>
      </c>
      <c r="M198" s="138">
        <f t="shared" si="38"/>
        <v>7.4858133118079886E-2</v>
      </c>
      <c r="N198" s="138">
        <f t="shared" si="38"/>
        <v>7.9331804034161166E-2</v>
      </c>
      <c r="O198" s="138">
        <f t="shared" si="38"/>
        <v>0.12054807557363094</v>
      </c>
      <c r="P198" s="138">
        <f t="shared" si="38"/>
        <v>6.2024152242497028E-2</v>
      </c>
      <c r="Q198" s="138">
        <f t="shared" si="38"/>
        <v>-1.2771572923796503E-2</v>
      </c>
      <c r="R198" s="48"/>
      <c r="S198" s="48">
        <f>$J$14*I198</f>
        <v>3.6708538519698193E-2</v>
      </c>
      <c r="T198" s="151">
        <f t="shared" ref="T198:T209" si="39">$J$14*J198</f>
        <v>0</v>
      </c>
      <c r="U198" s="48">
        <f t="shared" ref="U198:U209" si="40">$J$14*K198</f>
        <v>4.3695561466377351E-3</v>
      </c>
      <c r="V198" s="48">
        <f t="shared" ref="V198:V209" si="41">$J$14*L198</f>
        <v>3.9097213305373628E-3</v>
      </c>
      <c r="W198" s="48">
        <f t="shared" ref="W198:W209" si="42">$J$14*M198</f>
        <v>3.7429066559039946E-3</v>
      </c>
      <c r="X198" s="48">
        <f t="shared" ref="X198:X209" si="43">$J$14*N198</f>
        <v>3.9665902017080581E-3</v>
      </c>
      <c r="Y198" s="48">
        <f t="shared" ref="Y198:Y209" si="44">$J$14*O198</f>
        <v>6.0274037786815469E-3</v>
      </c>
      <c r="Z198" s="48">
        <f t="shared" ref="Z198:Z209" si="45">$J$14*P198</f>
        <v>3.1012076121248516E-3</v>
      </c>
      <c r="AA198" s="48">
        <f t="shared" ref="AA198:AA209" si="46">$J$14*Q198</f>
        <v>-6.3857864618982517E-4</v>
      </c>
      <c r="AB198" s="48"/>
      <c r="AC198" s="48"/>
      <c r="AD198" s="48"/>
      <c r="AE198" s="48"/>
      <c r="AF198" s="48"/>
    </row>
    <row r="199" spans="1:32">
      <c r="A199" s="229"/>
      <c r="H199" s="230"/>
      <c r="I199" s="138">
        <f t="shared" ref="I199:I209" si="47">BM171</f>
        <v>5.0614700708782497E-3</v>
      </c>
      <c r="J199" s="138">
        <f t="shared" ref="J199:J209" si="48">BN171</f>
        <v>0</v>
      </c>
      <c r="K199" s="138">
        <f t="shared" ref="K199:K209" si="49">BO171</f>
        <v>4.919261190198896E-3</v>
      </c>
      <c r="L199" s="138">
        <f t="shared" ref="L199:L209" si="50">BP171</f>
        <v>2.7582099696902502E-3</v>
      </c>
      <c r="M199" s="138">
        <f t="shared" ref="M199:M209" si="51">BQ171</f>
        <v>2.68034178356327E-4</v>
      </c>
      <c r="N199" s="138">
        <f t="shared" ref="N199:N209" si="52">BR171</f>
        <v>5.0185678499731429E-4</v>
      </c>
      <c r="O199" s="138">
        <f t="shared" ref="O199:O209" si="53">BS171</f>
        <v>3.5756611176519272E-4</v>
      </c>
      <c r="P199" s="138">
        <f t="shared" ref="P199:P209" si="54">BT171</f>
        <v>-1.9333124768412119E-4</v>
      </c>
      <c r="Q199" s="138">
        <f t="shared" ref="Q199:Q209" si="55">BU171</f>
        <v>1.8921064913387132E-3</v>
      </c>
      <c r="S199" s="48">
        <f>$J$14*I199</f>
        <v>2.5307350354391249E-4</v>
      </c>
      <c r="T199" s="48">
        <f t="shared" si="39"/>
        <v>0</v>
      </c>
      <c r="U199" s="48">
        <f t="shared" si="40"/>
        <v>2.459630595099448E-4</v>
      </c>
      <c r="V199" s="48">
        <f t="shared" si="41"/>
        <v>1.3791049848451252E-4</v>
      </c>
      <c r="W199" s="48">
        <f t="shared" si="42"/>
        <v>1.3401708917816351E-5</v>
      </c>
      <c r="X199" s="48">
        <f t="shared" si="43"/>
        <v>2.5092839249865715E-5</v>
      </c>
      <c r="Y199" s="48">
        <f t="shared" si="44"/>
        <v>1.7878305588259637E-5</v>
      </c>
      <c r="Z199" s="48">
        <f t="shared" si="45"/>
        <v>-9.6665623842060601E-6</v>
      </c>
      <c r="AA199" s="48">
        <f t="shared" si="46"/>
        <v>9.4605324566935658E-5</v>
      </c>
    </row>
    <row r="200" spans="1:32">
      <c r="A200" s="229"/>
      <c r="H200" s="230"/>
      <c r="I200" s="138">
        <f t="shared" si="47"/>
        <v>-0.64379958745578392</v>
      </c>
      <c r="J200" s="138">
        <f t="shared" si="48"/>
        <v>0</v>
      </c>
      <c r="K200" s="138">
        <f t="shared" si="49"/>
        <v>-0.10951230283720413</v>
      </c>
      <c r="L200" s="138">
        <f t="shared" si="50"/>
        <v>-0.10833033666405503</v>
      </c>
      <c r="M200" s="138">
        <f t="shared" si="51"/>
        <v>-9.3449328813578758E-2</v>
      </c>
      <c r="N200" s="138">
        <f t="shared" si="52"/>
        <v>-9.5446619916532041E-2</v>
      </c>
      <c r="O200" s="138">
        <f t="shared" si="53"/>
        <v>-7.804290299355908E-2</v>
      </c>
      <c r="P200" s="138">
        <f t="shared" si="54"/>
        <v>-4.0224485722891563E-2</v>
      </c>
      <c r="Q200" s="138">
        <f t="shared" si="55"/>
        <v>8.5279713742409131E-3</v>
      </c>
      <c r="S200" s="48">
        <f t="shared" ref="S200:S209" si="56">$J$14*I200</f>
        <v>-3.2189979372789196E-2</v>
      </c>
      <c r="T200" s="48">
        <f t="shared" si="39"/>
        <v>0</v>
      </c>
      <c r="U200" s="48">
        <f t="shared" si="40"/>
        <v>-5.4756151418602073E-3</v>
      </c>
      <c r="V200" s="48">
        <f t="shared" si="41"/>
        <v>-5.4165168332027521E-3</v>
      </c>
      <c r="W200" s="48">
        <f t="shared" si="42"/>
        <v>-4.6724664406789379E-3</v>
      </c>
      <c r="X200" s="48">
        <f t="shared" si="43"/>
        <v>-4.7723309958266026E-3</v>
      </c>
      <c r="Y200" s="48">
        <f t="shared" si="44"/>
        <v>-3.9021451496779542E-3</v>
      </c>
      <c r="Z200" s="48">
        <f t="shared" si="45"/>
        <v>-2.0112242861445783E-3</v>
      </c>
      <c r="AA200" s="48">
        <f t="shared" si="46"/>
        <v>4.263985687120457E-4</v>
      </c>
    </row>
    <row r="201" spans="1:32">
      <c r="A201" s="229"/>
      <c r="H201" s="230"/>
      <c r="I201" s="138">
        <f t="shared" si="47"/>
        <v>8.2555253334654854E-2</v>
      </c>
      <c r="J201" s="138">
        <f t="shared" si="48"/>
        <v>0</v>
      </c>
      <c r="K201" s="138">
        <f t="shared" si="49"/>
        <v>9.7284420164190106E-3</v>
      </c>
      <c r="L201" s="138">
        <f t="shared" si="50"/>
        <v>8.4489758874649185E-3</v>
      </c>
      <c r="M201" s="138">
        <f t="shared" si="51"/>
        <v>8.1865090558202284E-3</v>
      </c>
      <c r="N201" s="138">
        <f t="shared" si="52"/>
        <v>8.8325270064301079E-3</v>
      </c>
      <c r="O201" s="138">
        <f t="shared" si="53"/>
        <v>1.3807976470742084E-2</v>
      </c>
      <c r="P201" s="138">
        <f t="shared" si="54"/>
        <v>7.073380007652715E-3</v>
      </c>
      <c r="Q201" s="138">
        <f t="shared" si="55"/>
        <v>-1.3774808283192024E-3</v>
      </c>
      <c r="S201" s="48">
        <f t="shared" si="56"/>
        <v>4.1277626667327429E-3</v>
      </c>
      <c r="T201" s="48">
        <f t="shared" si="39"/>
        <v>0</v>
      </c>
      <c r="U201" s="48">
        <f t="shared" si="40"/>
        <v>4.8642210082095057E-4</v>
      </c>
      <c r="V201" s="48">
        <f t="shared" si="41"/>
        <v>4.2244879437324597E-4</v>
      </c>
      <c r="W201" s="48">
        <f t="shared" si="42"/>
        <v>4.0932545279101143E-4</v>
      </c>
      <c r="X201" s="48">
        <f t="shared" si="43"/>
        <v>4.416263503215054E-4</v>
      </c>
      <c r="Y201" s="48">
        <f t="shared" si="44"/>
        <v>6.9039882353710423E-4</v>
      </c>
      <c r="Z201" s="48">
        <f t="shared" si="45"/>
        <v>3.536690003826358E-4</v>
      </c>
      <c r="AA201" s="48">
        <f t="shared" si="46"/>
        <v>-6.887404141596013E-5</v>
      </c>
    </row>
    <row r="202" spans="1:32">
      <c r="A202" s="229"/>
      <c r="H202" s="230"/>
      <c r="I202" s="138">
        <f t="shared" si="47"/>
        <v>7.981115885475433E-3</v>
      </c>
      <c r="J202" s="138">
        <f t="shared" si="48"/>
        <v>0</v>
      </c>
      <c r="K202" s="138">
        <f t="shared" si="49"/>
        <v>1.4859252605675779E-3</v>
      </c>
      <c r="L202" s="138">
        <f t="shared" si="50"/>
        <v>-6.055548913069227E-4</v>
      </c>
      <c r="M202" s="138">
        <f t="shared" si="51"/>
        <v>-1.1897507585955543E-3</v>
      </c>
      <c r="N202" s="138">
        <f t="shared" si="52"/>
        <v>-6.5558466392759678E-4</v>
      </c>
      <c r="O202" s="138">
        <f t="shared" si="53"/>
        <v>2.9460869839157745E-3</v>
      </c>
      <c r="P202" s="138">
        <f t="shared" si="54"/>
        <v>1.2423663062058503E-3</v>
      </c>
      <c r="Q202" s="138">
        <f t="shared" si="55"/>
        <v>9.4075080954231823E-4</v>
      </c>
      <c r="S202" s="48">
        <f t="shared" si="56"/>
        <v>3.9905579427377169E-4</v>
      </c>
      <c r="T202" s="48">
        <f t="shared" si="39"/>
        <v>0</v>
      </c>
      <c r="U202" s="48">
        <f t="shared" si="40"/>
        <v>7.4296263028378898E-5</v>
      </c>
      <c r="V202" s="48">
        <f t="shared" si="41"/>
        <v>-3.0277744565346137E-5</v>
      </c>
      <c r="W202" s="48">
        <f t="shared" si="42"/>
        <v>-5.9487537929777716E-5</v>
      </c>
      <c r="X202" s="48">
        <f t="shared" si="43"/>
        <v>-3.2779233196379842E-5</v>
      </c>
      <c r="Y202" s="48">
        <f t="shared" si="44"/>
        <v>1.4730434919578872E-4</v>
      </c>
      <c r="Z202" s="48">
        <f t="shared" si="45"/>
        <v>6.2118315310292515E-5</v>
      </c>
      <c r="AA202" s="48">
        <f t="shared" si="46"/>
        <v>4.7037540477115913E-5</v>
      </c>
    </row>
    <row r="203" spans="1:32">
      <c r="A203" s="229"/>
      <c r="H203" s="230"/>
      <c r="I203" s="138">
        <f t="shared" si="47"/>
        <v>7.1407564283379715E-2</v>
      </c>
      <c r="J203" s="138">
        <f t="shared" si="48"/>
        <v>0</v>
      </c>
      <c r="K203" s="138">
        <f t="shared" si="49"/>
        <v>8.2737209279621828E-3</v>
      </c>
      <c r="L203" s="138">
        <f t="shared" si="50"/>
        <v>7.6861100531950156E-3</v>
      </c>
      <c r="M203" s="138">
        <f t="shared" si="51"/>
        <v>7.4762739730044334E-3</v>
      </c>
      <c r="N203" s="138">
        <f t="shared" si="52"/>
        <v>7.8182602602654121E-3</v>
      </c>
      <c r="O203" s="138">
        <f t="shared" si="53"/>
        <v>1.1576337702628361E-2</v>
      </c>
      <c r="P203" s="138">
        <f t="shared" si="54"/>
        <v>6.0023508887324974E-3</v>
      </c>
      <c r="Q203" s="138">
        <f t="shared" si="55"/>
        <v>-1.4246493683470183E-3</v>
      </c>
      <c r="S203" s="48">
        <f t="shared" si="56"/>
        <v>3.5703782141689859E-3</v>
      </c>
      <c r="T203" s="48">
        <f t="shared" si="39"/>
        <v>0</v>
      </c>
      <c r="U203" s="48">
        <f t="shared" si="40"/>
        <v>4.1368604639810917E-4</v>
      </c>
      <c r="V203" s="48">
        <f t="shared" si="41"/>
        <v>3.8430550265975078E-4</v>
      </c>
      <c r="W203" s="48">
        <f t="shared" si="42"/>
        <v>3.7381369865022168E-4</v>
      </c>
      <c r="X203" s="48">
        <f t="shared" si="43"/>
        <v>3.9091301301327064E-4</v>
      </c>
      <c r="Y203" s="48">
        <f t="shared" si="44"/>
        <v>5.7881688513141804E-4</v>
      </c>
      <c r="Z203" s="48">
        <f t="shared" si="45"/>
        <v>3.0011754443662488E-4</v>
      </c>
      <c r="AA203" s="48">
        <f t="shared" si="46"/>
        <v>-7.1232468417350913E-5</v>
      </c>
    </row>
    <row r="204" spans="1:32">
      <c r="A204" s="229"/>
      <c r="H204" s="230"/>
      <c r="I204" s="138">
        <f t="shared" si="47"/>
        <v>0.12302209136949269</v>
      </c>
      <c r="J204" s="138">
        <f t="shared" si="48"/>
        <v>0</v>
      </c>
      <c r="K204" s="138">
        <f t="shared" si="49"/>
        <v>1.4433119231701931E-2</v>
      </c>
      <c r="L204" s="138">
        <f t="shared" si="50"/>
        <v>1.3150188086555274E-2</v>
      </c>
      <c r="M204" s="138">
        <f t="shared" si="51"/>
        <v>1.262518857182518E-2</v>
      </c>
      <c r="N204" s="138">
        <f t="shared" si="52"/>
        <v>1.3246181109465266E-2</v>
      </c>
      <c r="O204" s="138">
        <f t="shared" si="53"/>
        <v>2.0120402557948416E-2</v>
      </c>
      <c r="P204" s="138">
        <f t="shared" si="54"/>
        <v>1.0392553950544912E-2</v>
      </c>
      <c r="Q204" s="138">
        <f t="shared" si="55"/>
        <v>-2.2702069350494527E-3</v>
      </c>
      <c r="S204" s="48">
        <f t="shared" si="56"/>
        <v>6.1511045684746347E-3</v>
      </c>
      <c r="T204" s="48">
        <f t="shared" si="39"/>
        <v>0</v>
      </c>
      <c r="U204" s="48">
        <f t="shared" si="40"/>
        <v>7.2165596158509657E-4</v>
      </c>
      <c r="V204" s="48">
        <f t="shared" si="41"/>
        <v>6.5750940432776368E-4</v>
      </c>
      <c r="W204" s="48">
        <f t="shared" si="42"/>
        <v>6.3125942859125906E-4</v>
      </c>
      <c r="X204" s="48">
        <f t="shared" si="43"/>
        <v>6.6230905547326338E-4</v>
      </c>
      <c r="Y204" s="48">
        <f t="shared" si="44"/>
        <v>1.0060201278974208E-3</v>
      </c>
      <c r="Z204" s="48">
        <f t="shared" si="45"/>
        <v>5.1962769752724564E-4</v>
      </c>
      <c r="AA204" s="48">
        <f t="shared" si="46"/>
        <v>-1.1351034675247264E-4</v>
      </c>
    </row>
    <row r="205" spans="1:32">
      <c r="A205" s="229"/>
      <c r="H205" s="230"/>
      <c r="I205" s="138">
        <f t="shared" si="47"/>
        <v>7.4421979125643724E-3</v>
      </c>
      <c r="J205" s="138">
        <f t="shared" si="48"/>
        <v>0</v>
      </c>
      <c r="K205" s="138">
        <f t="shared" si="49"/>
        <v>3.0910358250871347E-3</v>
      </c>
      <c r="L205" s="138">
        <f t="shared" si="50"/>
        <v>2.4820774559422493E-3</v>
      </c>
      <c r="M205" s="138">
        <f t="shared" si="51"/>
        <v>1.3762266616763417E-3</v>
      </c>
      <c r="N205" s="138">
        <f t="shared" si="52"/>
        <v>1.4566461112713487E-3</v>
      </c>
      <c r="O205" s="138">
        <f t="shared" si="53"/>
        <v>3.8486582145860759E-4</v>
      </c>
      <c r="P205" s="138">
        <f t="shared" si="54"/>
        <v>7.6560997625715801E-5</v>
      </c>
      <c r="Q205" s="138">
        <f t="shared" si="55"/>
        <v>5.7183431746662028E-4</v>
      </c>
      <c r="S205" s="48">
        <f t="shared" si="56"/>
        <v>3.7210989562821864E-4</v>
      </c>
      <c r="T205" s="48">
        <f t="shared" si="39"/>
        <v>0</v>
      </c>
      <c r="U205" s="48">
        <f t="shared" si="40"/>
        <v>1.5455179125435675E-4</v>
      </c>
      <c r="V205" s="48">
        <f t="shared" si="41"/>
        <v>1.2410387279711247E-4</v>
      </c>
      <c r="W205" s="48">
        <f t="shared" si="42"/>
        <v>6.8811333083817081E-5</v>
      </c>
      <c r="X205" s="48">
        <f t="shared" si="43"/>
        <v>7.2832305563567433E-5</v>
      </c>
      <c r="Y205" s="48">
        <f t="shared" si="44"/>
        <v>1.9243291072930382E-5</v>
      </c>
      <c r="Z205" s="48">
        <f t="shared" si="45"/>
        <v>3.8280498812857902E-6</v>
      </c>
      <c r="AA205" s="48">
        <f t="shared" si="46"/>
        <v>2.8591715873331017E-5</v>
      </c>
    </row>
    <row r="206" spans="1:32">
      <c r="A206" s="229"/>
      <c r="H206" s="230"/>
      <c r="I206" s="138">
        <f t="shared" si="47"/>
        <v>1.532037228709684E-2</v>
      </c>
      <c r="J206" s="138">
        <f t="shared" si="48"/>
        <v>0</v>
      </c>
      <c r="K206" s="138">
        <f t="shared" si="49"/>
        <v>1.2427975143224921E-3</v>
      </c>
      <c r="L206" s="138">
        <f t="shared" si="50"/>
        <v>1.2212673009069116E-3</v>
      </c>
      <c r="M206" s="138">
        <f t="shared" si="51"/>
        <v>1.3617903304956481E-3</v>
      </c>
      <c r="N206" s="138">
        <f t="shared" si="52"/>
        <v>1.3816077945390879E-3</v>
      </c>
      <c r="O206" s="138">
        <f t="shared" si="53"/>
        <v>2.7378695709395179E-3</v>
      </c>
      <c r="P206" s="138">
        <f t="shared" si="54"/>
        <v>1.4462255323784133E-3</v>
      </c>
      <c r="Q206" s="138">
        <f t="shared" si="55"/>
        <v>-4.382678785790963E-4</v>
      </c>
      <c r="S206" s="48">
        <f t="shared" si="56"/>
        <v>7.6601861435484199E-4</v>
      </c>
      <c r="T206" s="48">
        <f t="shared" si="39"/>
        <v>0</v>
      </c>
      <c r="U206" s="48">
        <f t="shared" si="40"/>
        <v>6.2139875716124611E-5</v>
      </c>
      <c r="V206" s="48">
        <f t="shared" si="41"/>
        <v>6.106336504534559E-5</v>
      </c>
      <c r="W206" s="48">
        <f t="shared" si="42"/>
        <v>6.808951652478241E-5</v>
      </c>
      <c r="X206" s="48">
        <f t="shared" si="43"/>
        <v>6.9080389726954399E-5</v>
      </c>
      <c r="Y206" s="48">
        <f t="shared" si="44"/>
        <v>1.3689347854697591E-4</v>
      </c>
      <c r="Z206" s="48">
        <f t="shared" si="45"/>
        <v>7.231127661892066E-5</v>
      </c>
      <c r="AA206" s="48">
        <f t="shared" si="46"/>
        <v>-2.1913393928954816E-5</v>
      </c>
    </row>
    <row r="207" spans="1:32">
      <c r="A207" s="229"/>
      <c r="H207" s="230"/>
      <c r="I207" s="138">
        <f t="shared" si="47"/>
        <v>0.17214669191863699</v>
      </c>
      <c r="J207" s="138">
        <f t="shared" si="48"/>
        <v>0</v>
      </c>
      <c r="K207" s="138">
        <f t="shared" si="49"/>
        <v>-3.7315022131483785E-3</v>
      </c>
      <c r="L207" s="138">
        <f t="shared" si="50"/>
        <v>-8.2374020863351764E-3</v>
      </c>
      <c r="M207" s="138">
        <f t="shared" si="51"/>
        <v>1.7551187338466639E-4</v>
      </c>
      <c r="N207" s="138">
        <f t="shared" si="52"/>
        <v>1.9248463131626529E-3</v>
      </c>
      <c r="O207" s="138">
        <f t="shared" si="53"/>
        <v>4.5981875405524099E-2</v>
      </c>
      <c r="P207" s="138">
        <f t="shared" si="54"/>
        <v>2.3963050203773532E-2</v>
      </c>
      <c r="Q207" s="138">
        <f t="shared" si="55"/>
        <v>-6.2763461767656285E-3</v>
      </c>
      <c r="S207" s="48">
        <f t="shared" si="56"/>
        <v>8.6073345959318502E-3</v>
      </c>
      <c r="T207" s="48">
        <f t="shared" si="39"/>
        <v>0</v>
      </c>
      <c r="U207" s="48">
        <f t="shared" si="40"/>
        <v>-1.8657511065741893E-4</v>
      </c>
      <c r="V207" s="48">
        <f t="shared" si="41"/>
        <v>-4.1187010431675884E-4</v>
      </c>
      <c r="W207" s="48">
        <f t="shared" si="42"/>
        <v>8.7755936692333204E-6</v>
      </c>
      <c r="X207" s="48">
        <f t="shared" si="43"/>
        <v>9.6242315658132653E-5</v>
      </c>
      <c r="Y207" s="48">
        <f t="shared" si="44"/>
        <v>2.2990937702762051E-3</v>
      </c>
      <c r="Z207" s="48">
        <f t="shared" si="45"/>
        <v>1.1981525101886768E-3</v>
      </c>
      <c r="AA207" s="48">
        <f t="shared" si="46"/>
        <v>-3.1381730883828143E-4</v>
      </c>
    </row>
    <row r="208" spans="1:32">
      <c r="A208" s="229"/>
      <c r="H208" s="230"/>
      <c r="I208" s="138">
        <f t="shared" si="47"/>
        <v>7.1328638147423046E-3</v>
      </c>
      <c r="J208" s="138">
        <f t="shared" si="48"/>
        <v>0</v>
      </c>
      <c r="K208" s="138">
        <f t="shared" si="49"/>
        <v>-2.1031685722572198E-3</v>
      </c>
      <c r="L208" s="138">
        <f t="shared" si="50"/>
        <v>-5.2984703516956912E-3</v>
      </c>
      <c r="M208" s="138">
        <f t="shared" si="51"/>
        <v>-5.3648750023286979E-3</v>
      </c>
      <c r="N208" s="138">
        <f t="shared" si="52"/>
        <v>-5.03066791446081E-3</v>
      </c>
      <c r="O208" s="138">
        <f t="shared" si="53"/>
        <v>6.4421589852376535E-3</v>
      </c>
      <c r="P208" s="138">
        <f t="shared" si="54"/>
        <v>2.9927857351308078E-3</v>
      </c>
      <c r="Q208" s="138">
        <f t="shared" si="55"/>
        <v>1.1263835834322137E-3</v>
      </c>
      <c r="S208" s="48">
        <f t="shared" si="56"/>
        <v>3.5664319073711525E-4</v>
      </c>
      <c r="T208" s="48">
        <f t="shared" si="39"/>
        <v>0</v>
      </c>
      <c r="U208" s="48">
        <f t="shared" si="40"/>
        <v>-1.0515842861286099E-4</v>
      </c>
      <c r="V208" s="48">
        <f t="shared" si="41"/>
        <v>-2.6492351758478457E-4</v>
      </c>
      <c r="W208" s="48">
        <f t="shared" si="42"/>
        <v>-2.6824375011643488E-4</v>
      </c>
      <c r="X208" s="48">
        <f t="shared" si="43"/>
        <v>-2.5153339572304051E-4</v>
      </c>
      <c r="Y208" s="48">
        <f t="shared" si="44"/>
        <v>3.2210794926188272E-4</v>
      </c>
      <c r="Z208" s="48">
        <f t="shared" si="45"/>
        <v>1.4963928675654041E-4</v>
      </c>
      <c r="AA208" s="48">
        <f t="shared" si="46"/>
        <v>5.6319179171610688E-5</v>
      </c>
    </row>
    <row r="209" spans="1:53">
      <c r="A209" s="229"/>
      <c r="H209" s="230" t="s">
        <v>57</v>
      </c>
      <c r="I209" s="138">
        <f t="shared" si="47"/>
        <v>7.7047972542512805E-2</v>
      </c>
      <c r="J209" s="138">
        <f t="shared" si="48"/>
        <v>0</v>
      </c>
      <c r="K209" s="138">
        <f t="shared" si="49"/>
        <v>7.8281582587785559E-3</v>
      </c>
      <c r="L209" s="138">
        <f t="shared" si="50"/>
        <v>7.406134155580453E-3</v>
      </c>
      <c r="M209" s="138">
        <f t="shared" si="51"/>
        <v>7.6514858014924258E-3</v>
      </c>
      <c r="N209" s="138">
        <f t="shared" si="52"/>
        <v>7.974735599756427E-3</v>
      </c>
      <c r="O209" s="138">
        <f t="shared" si="53"/>
        <v>1.2978088799164487E-2</v>
      </c>
      <c r="P209" s="138">
        <f t="shared" si="54"/>
        <v>6.7826114400669785E-3</v>
      </c>
      <c r="Q209" s="138">
        <f t="shared" si="55"/>
        <v>-1.8434059115575413E-3</v>
      </c>
      <c r="S209" s="48">
        <f t="shared" si="56"/>
        <v>3.8523986271256404E-3</v>
      </c>
      <c r="T209" s="48">
        <f t="shared" si="39"/>
        <v>0</v>
      </c>
      <c r="U209" s="48">
        <f t="shared" si="40"/>
        <v>3.9140791293892783E-4</v>
      </c>
      <c r="V209" s="48">
        <f t="shared" si="41"/>
        <v>3.7030670777902266E-4</v>
      </c>
      <c r="W209" s="48">
        <f t="shared" si="42"/>
        <v>3.8257429007462133E-4</v>
      </c>
      <c r="X209" s="48">
        <f t="shared" si="43"/>
        <v>3.9873677998782136E-4</v>
      </c>
      <c r="Y209" s="48">
        <f t="shared" si="44"/>
        <v>6.4890443995822443E-4</v>
      </c>
      <c r="Z209" s="48">
        <f t="shared" si="45"/>
        <v>3.3913057200334897E-4</v>
      </c>
      <c r="AA209" s="48">
        <f t="shared" si="46"/>
        <v>-9.2170295577877068E-5</v>
      </c>
    </row>
    <row r="210" spans="1:53">
      <c r="A210" s="229"/>
      <c r="H210" s="230"/>
    </row>
    <row r="211" spans="1:53">
      <c r="A211" s="229"/>
      <c r="H211" s="230"/>
      <c r="I211" t="s">
        <v>212</v>
      </c>
    </row>
    <row r="212" spans="1:53">
      <c r="A212" s="229"/>
      <c r="H212" s="230"/>
      <c r="I212" t="s">
        <v>213</v>
      </c>
    </row>
    <row r="213" spans="1:53">
      <c r="A213" s="229"/>
      <c r="H213" s="230"/>
      <c r="I213" t="s">
        <v>214</v>
      </c>
    </row>
    <row r="214" spans="1:53">
      <c r="A214" s="229"/>
      <c r="H214" s="230"/>
      <c r="I214">
        <f>O2-S198</f>
        <v>5.5361731480301803E-2</v>
      </c>
      <c r="J214">
        <f t="shared" ref="J214:Q214" si="57">P2-T198</f>
        <v>-0.18060661</v>
      </c>
      <c r="K214">
        <f t="shared" si="57"/>
        <v>0.98509619385336233</v>
      </c>
      <c r="L214">
        <f t="shared" si="57"/>
        <v>-0.48700048133053736</v>
      </c>
      <c r="M214">
        <f t="shared" si="57"/>
        <v>0.93677243334409599</v>
      </c>
      <c r="N214">
        <f t="shared" si="57"/>
        <v>0.63954998979829192</v>
      </c>
      <c r="O214">
        <f t="shared" si="57"/>
        <v>-0.49409699377868155</v>
      </c>
      <c r="P214">
        <f t="shared" si="57"/>
        <v>0.72249143238787517</v>
      </c>
      <c r="Q214">
        <f t="shared" si="57"/>
        <v>-0.59952679135381015</v>
      </c>
    </row>
    <row r="215" spans="1:53">
      <c r="A215" s="229"/>
      <c r="H215" s="230"/>
      <c r="I215">
        <f t="shared" ref="I215:I225" si="58">O3-S199</f>
        <v>0.4639114564964561</v>
      </c>
      <c r="J215">
        <f t="shared" ref="J215:K223" si="59">P3-T199</f>
        <v>-0.72592599000000002</v>
      </c>
      <c r="K215">
        <f t="shared" ref="K215:O219" si="60">Q3-U199</f>
        <v>0.97298011694049003</v>
      </c>
      <c r="L215">
        <f t="shared" si="60"/>
        <v>-0.13685152049848454</v>
      </c>
      <c r="M215">
        <f t="shared" si="60"/>
        <v>0.78194553829108215</v>
      </c>
      <c r="N215">
        <f t="shared" si="60"/>
        <v>0.75859892716075006</v>
      </c>
      <c r="O215">
        <f t="shared" si="60"/>
        <v>-9.9331258305588269E-2</v>
      </c>
      <c r="P215">
        <f t="shared" ref="P215:P225" si="61">V3-Z199</f>
        <v>-8.5397193437615801E-2</v>
      </c>
      <c r="Q215">
        <f t="shared" ref="Q215:Q225" si="62">W3-AA199</f>
        <v>0.79402213467543303</v>
      </c>
    </row>
    <row r="216" spans="1:53">
      <c r="A216" s="229"/>
      <c r="H216" s="230"/>
      <c r="I216">
        <f t="shared" si="58"/>
        <v>-0.33183846062721079</v>
      </c>
      <c r="J216">
        <f t="shared" si="59"/>
        <v>0.10979514999999999</v>
      </c>
      <c r="K216">
        <f t="shared" si="60"/>
        <v>0.99780501514186026</v>
      </c>
      <c r="L216">
        <f t="shared" si="60"/>
        <v>0.99019584683320272</v>
      </c>
      <c r="M216">
        <f t="shared" si="60"/>
        <v>-0.23658160355932106</v>
      </c>
      <c r="N216">
        <f t="shared" si="60"/>
        <v>-0.90752732900417332</v>
      </c>
      <c r="O216">
        <f t="shared" si="60"/>
        <v>0.70106972514967791</v>
      </c>
      <c r="P216">
        <f t="shared" si="61"/>
        <v>-0.91550691571385545</v>
      </c>
      <c r="Q216">
        <f t="shared" si="62"/>
        <v>-0.30402218856871205</v>
      </c>
    </row>
    <row r="217" spans="1:53">
      <c r="A217" s="229"/>
      <c r="H217" s="230"/>
      <c r="I217">
        <f t="shared" si="58"/>
        <v>0.32489659733326726</v>
      </c>
      <c r="J217">
        <f t="shared" si="59"/>
        <v>-0.31113299</v>
      </c>
      <c r="K217">
        <f t="shared" si="60"/>
        <v>0.7614119478991791</v>
      </c>
      <c r="L217">
        <f t="shared" si="60"/>
        <v>-0.24325499879437326</v>
      </c>
      <c r="M217">
        <f t="shared" si="60"/>
        <v>-0.28028942545279101</v>
      </c>
      <c r="N217">
        <f t="shared" si="60"/>
        <v>0.28065220364967847</v>
      </c>
      <c r="O217">
        <f t="shared" si="60"/>
        <v>0.87710967117646299</v>
      </c>
      <c r="P217">
        <f t="shared" si="61"/>
        <v>-0.30471227900038261</v>
      </c>
      <c r="Q217">
        <f t="shared" si="62"/>
        <v>0.22557518404141594</v>
      </c>
      <c r="AC217">
        <v>1</v>
      </c>
      <c r="AD217">
        <f t="array" ref="AD217:AD228">MMULT(I214:Q225,AC217:AC225)</f>
        <v>0.29267353708262456</v>
      </c>
      <c r="AE217">
        <v>1</v>
      </c>
      <c r="AF217">
        <f t="array" ref="AF217:AF228">MMULT(I214:Q225,AE217:AE225)</f>
        <v>0.29390655644631414</v>
      </c>
    </row>
    <row r="218" spans="1:53">
      <c r="A218" s="229"/>
      <c r="H218" s="230"/>
      <c r="I218">
        <f t="shared" si="58"/>
        <v>-0.70618504579427377</v>
      </c>
      <c r="J218">
        <f t="shared" si="59"/>
        <v>0.13712289</v>
      </c>
      <c r="K218">
        <f t="shared" si="60"/>
        <v>-0.96040186626302837</v>
      </c>
      <c r="L218">
        <f t="shared" si="60"/>
        <v>-6.0257362255434654E-2</v>
      </c>
      <c r="M218">
        <f t="shared" si="60"/>
        <v>0.51728983753792968</v>
      </c>
      <c r="N218">
        <f t="shared" si="60"/>
        <v>-0.20466150076680362</v>
      </c>
      <c r="O218">
        <f t="shared" si="60"/>
        <v>-0.1533004743491958</v>
      </c>
      <c r="P218">
        <f t="shared" si="61"/>
        <v>0.58766528168468968</v>
      </c>
      <c r="Q218">
        <f t="shared" si="62"/>
        <v>0.51955548245952288</v>
      </c>
      <c r="AC218">
        <v>0</v>
      </c>
      <c r="AD218">
        <v>0.72761844867705672</v>
      </c>
      <c r="AE218">
        <v>0</v>
      </c>
      <c r="AF218">
        <v>0.65347208037158822</v>
      </c>
      <c r="AW218">
        <v>1</v>
      </c>
      <c r="AX218">
        <f t="array" ref="AX218:AX229">MMULT(I214:Q225,AW218:AW226)</f>
        <v>0.25930923110689097</v>
      </c>
      <c r="AY218">
        <v>1</v>
      </c>
      <c r="AZ218">
        <f t="array" ref="AZ218:AZ229">MMULT(I214:Q225,AY218:AY226)</f>
        <v>0.16247169183506216</v>
      </c>
      <c r="BA218">
        <v>0.16247169183506216</v>
      </c>
    </row>
    <row r="219" spans="1:53">
      <c r="A219" s="229"/>
      <c r="H219" s="230"/>
      <c r="I219">
        <f t="shared" si="58"/>
        <v>-0.38299991821416901</v>
      </c>
      <c r="J219">
        <f t="shared" si="59"/>
        <v>-3.6462420000000002E-2</v>
      </c>
      <c r="K219">
        <f t="shared" si="60"/>
        <v>-0.8225393660463981</v>
      </c>
      <c r="L219">
        <f t="shared" si="60"/>
        <v>-1.6171555502659751E-2</v>
      </c>
      <c r="M219">
        <f t="shared" si="60"/>
        <v>-0.12842805369865024</v>
      </c>
      <c r="N219">
        <f t="shared" si="60"/>
        <v>0.19319120698698672</v>
      </c>
      <c r="O219">
        <f t="shared" si="60"/>
        <v>-0.53088552688513135</v>
      </c>
      <c r="P219">
        <f t="shared" si="61"/>
        <v>0.92493276245556344</v>
      </c>
      <c r="Q219">
        <f t="shared" si="62"/>
        <v>-0.81805477753158262</v>
      </c>
      <c r="AC219">
        <v>0.10107015457788357</v>
      </c>
      <c r="AD219">
        <v>-0.28969213289091267</v>
      </c>
      <c r="AE219">
        <v>9.9881093935790713E-2</v>
      </c>
      <c r="AF219">
        <v>-0.26973237446471882</v>
      </c>
      <c r="AW219">
        <v>0</v>
      </c>
      <c r="AX219">
        <v>0.69144686425415003</v>
      </c>
      <c r="AY219">
        <v>0</v>
      </c>
      <c r="AZ219">
        <v>0.51521988909657956</v>
      </c>
      <c r="BA219">
        <v>0.51521988909657956</v>
      </c>
    </row>
    <row r="220" spans="1:53">
      <c r="A220" s="229"/>
      <c r="H220" s="230"/>
      <c r="I220">
        <f t="shared" si="58"/>
        <v>0.84395582543152536</v>
      </c>
      <c r="J220">
        <f t="shared" si="59"/>
        <v>0.57612326000000003</v>
      </c>
      <c r="K220">
        <f t="shared" si="59"/>
        <v>-0.19778030596158511</v>
      </c>
      <c r="L220">
        <f t="shared" ref="L220:O225" si="63">R8-V204</f>
        <v>-0.14144624940432776</v>
      </c>
      <c r="M220">
        <f t="shared" si="63"/>
        <v>-0.7141604394285912</v>
      </c>
      <c r="N220">
        <f t="shared" si="63"/>
        <v>1.6096870944526734E-2</v>
      </c>
      <c r="O220">
        <f t="shared" si="63"/>
        <v>0.18371872987210258</v>
      </c>
      <c r="P220">
        <f t="shared" si="61"/>
        <v>0.87429028230247274</v>
      </c>
      <c r="Q220">
        <f t="shared" si="62"/>
        <v>0.56906884034675242</v>
      </c>
      <c r="AC220">
        <v>8.1333333333333341E-2</v>
      </c>
      <c r="AD220">
        <v>0.38875874498778579</v>
      </c>
      <c r="AE220">
        <v>7.5555555555555598E-2</v>
      </c>
      <c r="AF220">
        <v>0.41408619781505668</v>
      </c>
      <c r="AW220">
        <v>9.9881093935790713E-2</v>
      </c>
      <c r="AX220">
        <v>-0.26590341514640103</v>
      </c>
      <c r="AY220">
        <v>6.6111771700356745E-2</v>
      </c>
      <c r="AZ220">
        <v>-0.24572232293669174</v>
      </c>
      <c r="BA220">
        <v>-0.24572232293669174</v>
      </c>
    </row>
    <row r="221" spans="1:53">
      <c r="A221" s="229"/>
      <c r="H221" s="230"/>
      <c r="I221">
        <f t="shared" si="58"/>
        <v>-0.39323061989562819</v>
      </c>
      <c r="J221">
        <f t="shared" si="59"/>
        <v>0.44274956999999998</v>
      </c>
      <c r="K221">
        <f t="shared" si="59"/>
        <v>-9.7341671791254358E-2</v>
      </c>
      <c r="L221">
        <f t="shared" si="63"/>
        <v>0.30879845612720291</v>
      </c>
      <c r="M221">
        <f t="shared" si="63"/>
        <v>-0.15125467133308382</v>
      </c>
      <c r="N221">
        <f t="shared" si="63"/>
        <v>0.19270383769443644</v>
      </c>
      <c r="O221">
        <f t="shared" si="63"/>
        <v>-0.44202415329107292</v>
      </c>
      <c r="P221">
        <f t="shared" si="61"/>
        <v>0.21791074195011872</v>
      </c>
      <c r="Q221">
        <f t="shared" si="62"/>
        <v>-0.5760585117158733</v>
      </c>
      <c r="AC221">
        <v>0.10289473684210526</v>
      </c>
      <c r="AD221">
        <v>-0.78083812627797655</v>
      </c>
      <c r="AE221">
        <v>8.5526315789473686E-2</v>
      </c>
      <c r="AF221">
        <v>-0.77207288690573206</v>
      </c>
      <c r="AW221">
        <v>7.5555555555555598E-2</v>
      </c>
      <c r="AX221">
        <v>0.38590494894540817</v>
      </c>
      <c r="AY221">
        <v>4.7555555555555566E-2</v>
      </c>
      <c r="AZ221">
        <v>0.38673206227572954</v>
      </c>
      <c r="BA221">
        <v>0.38673206227572954</v>
      </c>
    </row>
    <row r="222" spans="1:53">
      <c r="A222" s="229"/>
      <c r="H222" s="230"/>
      <c r="I222">
        <f t="shared" si="58"/>
        <v>-0.82528374861435483</v>
      </c>
      <c r="J222">
        <f t="shared" si="59"/>
        <v>0.56976585999999996</v>
      </c>
      <c r="K222">
        <f>Q10-U206</f>
        <v>0.51104881012428383</v>
      </c>
      <c r="L222">
        <f t="shared" si="63"/>
        <v>0.46605472663495462</v>
      </c>
      <c r="M222">
        <f t="shared" si="63"/>
        <v>-5.930380951652478E-2</v>
      </c>
      <c r="N222">
        <f t="shared" si="63"/>
        <v>5.0205529610273046E-2</v>
      </c>
      <c r="O222">
        <f t="shared" si="63"/>
        <v>-9.3066363478546979E-2</v>
      </c>
      <c r="P222">
        <f t="shared" si="61"/>
        <v>0.96210694872338109</v>
      </c>
      <c r="Q222">
        <f t="shared" si="62"/>
        <v>-0.97009346660607099</v>
      </c>
      <c r="AC222">
        <v>0.12660214491237248</v>
      </c>
      <c r="AD222">
        <v>-0.45620553520679286</v>
      </c>
      <c r="AE222">
        <v>9.7305780800418504E-2</v>
      </c>
      <c r="AF222">
        <v>-0.4062292496765943</v>
      </c>
      <c r="AW222">
        <v>8.5526315789473686E-2</v>
      </c>
      <c r="AX222">
        <v>-0.78233666642806643</v>
      </c>
      <c r="AY222">
        <v>2.0789473684210504E-2</v>
      </c>
      <c r="AZ222">
        <v>-0.75434221194439444</v>
      </c>
      <c r="BA222">
        <v>-0.75434221194439444</v>
      </c>
    </row>
    <row r="223" spans="1:53">
      <c r="A223" s="229"/>
      <c r="H223" s="230"/>
      <c r="I223">
        <f t="shared" si="58"/>
        <v>-0.30696363459593184</v>
      </c>
      <c r="J223">
        <f t="shared" si="59"/>
        <v>0.62251087999999999</v>
      </c>
      <c r="K223">
        <f>Q11-U207</f>
        <v>-0.47967848488934262</v>
      </c>
      <c r="L223">
        <f t="shared" si="63"/>
        <v>-0.58555309989568327</v>
      </c>
      <c r="M223">
        <f t="shared" si="63"/>
        <v>-8.0551765593669222E-2</v>
      </c>
      <c r="N223">
        <f t="shared" si="63"/>
        <v>0.76375456768434191</v>
      </c>
      <c r="O223">
        <f t="shared" si="63"/>
        <v>-0.32238924377027622</v>
      </c>
      <c r="P223">
        <f t="shared" si="61"/>
        <v>-0.18025547251018867</v>
      </c>
      <c r="Q223">
        <f t="shared" si="62"/>
        <v>0.77070365730883827</v>
      </c>
      <c r="AC223">
        <v>0</v>
      </c>
      <c r="AD223">
        <v>0.7410163922938825</v>
      </c>
      <c r="AE223">
        <v>6.2607537452411294E-2</v>
      </c>
      <c r="AF223">
        <v>0.80182155059009186</v>
      </c>
      <c r="AW223">
        <v>9.7305780800418504E-2</v>
      </c>
      <c r="AX223">
        <v>-0.45856325779755025</v>
      </c>
      <c r="AY223">
        <v>1.7002354172116103E-2</v>
      </c>
      <c r="AZ223">
        <v>-0.38564273947058775</v>
      </c>
      <c r="BA223">
        <v>-0.38564273947058775</v>
      </c>
    </row>
    <row r="224" spans="1:53">
      <c r="A224" s="229"/>
      <c r="H224" s="230"/>
      <c r="I224">
        <f t="shared" si="58"/>
        <v>-0.66316981319073709</v>
      </c>
      <c r="J224">
        <f>P12-T208</f>
        <v>0.91078820999999999</v>
      </c>
      <c r="K224">
        <f>Q12-U208</f>
        <v>0.13799406842861286</v>
      </c>
      <c r="L224">
        <f t="shared" si="63"/>
        <v>-0.75947146648241526</v>
      </c>
      <c r="M224">
        <f t="shared" si="63"/>
        <v>-0.24845764624988356</v>
      </c>
      <c r="N224">
        <f t="shared" si="63"/>
        <v>0.13437715339572304</v>
      </c>
      <c r="O224">
        <f t="shared" si="63"/>
        <v>0.12577093205073811</v>
      </c>
      <c r="P224">
        <f t="shared" si="61"/>
        <v>0.53669195071324349</v>
      </c>
      <c r="Q224">
        <f t="shared" si="62"/>
        <v>0.49323041082082841</v>
      </c>
      <c r="AC224">
        <v>0</v>
      </c>
      <c r="AD224">
        <v>-0.36911994036342283</v>
      </c>
      <c r="AE224">
        <v>6.3151127858636025E-2</v>
      </c>
      <c r="AF224">
        <v>-0.36859338237461969</v>
      </c>
      <c r="AW224">
        <v>0</v>
      </c>
      <c r="AX224">
        <v>0.75400106948691492</v>
      </c>
      <c r="AY224">
        <v>5.6738992215641194E-2</v>
      </c>
      <c r="AZ224">
        <v>0.85557479248974588</v>
      </c>
      <c r="BA224">
        <v>0.85557479248974588</v>
      </c>
    </row>
    <row r="225" spans="1:63">
      <c r="A225" s="229"/>
      <c r="H225" s="230"/>
      <c r="I225">
        <f t="shared" si="58"/>
        <v>-0.7645516586271256</v>
      </c>
      <c r="J225">
        <f>P13-T209</f>
        <v>-0.36605156</v>
      </c>
      <c r="K225">
        <f>Q13-U209</f>
        <v>0.85836574208706107</v>
      </c>
      <c r="L225">
        <f t="shared" si="63"/>
        <v>0.14206048329222098</v>
      </c>
      <c r="M225">
        <f t="shared" si="63"/>
        <v>-0.55094156429007457</v>
      </c>
      <c r="N225">
        <f t="shared" si="63"/>
        <v>-0.80585536677998781</v>
      </c>
      <c r="O225">
        <f t="shared" si="63"/>
        <v>0.67877844556004174</v>
      </c>
      <c r="P225">
        <f t="shared" si="61"/>
        <v>0.12372942942799664</v>
      </c>
      <c r="Q225">
        <f t="shared" si="62"/>
        <v>-0.49719280970442209</v>
      </c>
      <c r="AC225">
        <v>0</v>
      </c>
      <c r="AD225">
        <v>-0.7354721040840887</v>
      </c>
      <c r="AE225">
        <v>-3.3201806568312106E-2</v>
      </c>
      <c r="AF225">
        <v>-0.65207301996845579</v>
      </c>
      <c r="AW225">
        <v>0</v>
      </c>
      <c r="AX225">
        <v>-0.37380683104726081</v>
      </c>
      <c r="AY225">
        <v>6.1027334113045714E-2</v>
      </c>
      <c r="AZ225">
        <v>-0.37862694146158665</v>
      </c>
      <c r="BA225">
        <v>-0.37862694146158665</v>
      </c>
    </row>
    <row r="226" spans="1:63">
      <c r="A226" s="229"/>
      <c r="H226" s="230"/>
      <c r="AD226">
        <v>-0.31466518493703299</v>
      </c>
      <c r="AF226">
        <v>-0.38884388416396165</v>
      </c>
      <c r="AW226">
        <v>0</v>
      </c>
      <c r="AX226">
        <v>-0.73921335869536342</v>
      </c>
      <c r="AY226">
        <v>-3.1253085861651271E-2</v>
      </c>
      <c r="AZ226">
        <v>-0.68596045275380213</v>
      </c>
      <c r="BA226">
        <v>-0.68596045275380213</v>
      </c>
    </row>
    <row r="227" spans="1:63">
      <c r="A227" s="229"/>
      <c r="H227" s="231" t="s">
        <v>215</v>
      </c>
      <c r="W227" s="152">
        <v>1</v>
      </c>
      <c r="AD227">
        <v>-0.71954562558456914</v>
      </c>
      <c r="AF227">
        <v>-0.68955232689337498</v>
      </c>
      <c r="AQ227" s="152">
        <v>2</v>
      </c>
      <c r="AX227">
        <v>-0.33168779736719101</v>
      </c>
      <c r="AZ227">
        <v>-0.4085907545170458</v>
      </c>
      <c r="BA227">
        <v>-0.4085907545170458</v>
      </c>
      <c r="BJ227" s="82"/>
      <c r="BK227" s="82"/>
    </row>
    <row r="228" spans="1:63">
      <c r="A228" s="229"/>
      <c r="H228" s="231"/>
      <c r="I228" s="14" t="s">
        <v>9</v>
      </c>
      <c r="J228" s="14" t="s">
        <v>10</v>
      </c>
      <c r="K228" s="14" t="s">
        <v>11</v>
      </c>
      <c r="L228" s="14" t="s">
        <v>12</v>
      </c>
      <c r="M228" s="14" t="s">
        <v>13</v>
      </c>
      <c r="N228" s="15" t="s">
        <v>216</v>
      </c>
      <c r="P228" t="s">
        <v>217</v>
      </c>
      <c r="Q228" s="3">
        <v>0</v>
      </c>
      <c r="W228" s="104" t="s">
        <v>218</v>
      </c>
      <c r="X228" s="105"/>
      <c r="Y228" s="105"/>
      <c r="Z228" s="105"/>
      <c r="AA228" s="105"/>
      <c r="AB228" s="59"/>
      <c r="AD228">
        <v>-0.82495425294542413</v>
      </c>
      <c r="AF228">
        <v>-0.7268000789936474</v>
      </c>
      <c r="AQ228" s="104" t="s">
        <v>218</v>
      </c>
      <c r="AR228" s="105"/>
      <c r="AS228" s="105"/>
      <c r="AT228" s="105"/>
      <c r="AU228" s="105"/>
      <c r="AV228" s="59"/>
      <c r="AX228">
        <v>-0.71494309653867683</v>
      </c>
      <c r="AZ228">
        <v>-0.66857042155604385</v>
      </c>
      <c r="BA228">
        <v>-0.66857042155604385</v>
      </c>
      <c r="BJ228" s="82"/>
      <c r="BK228" s="82"/>
    </row>
    <row r="229" spans="1:63">
      <c r="A229" s="229"/>
      <c r="H229" s="231"/>
      <c r="I229" s="16">
        <v>41053</v>
      </c>
      <c r="J229">
        <v>32.950000000000003</v>
      </c>
      <c r="K229">
        <v>33.21</v>
      </c>
      <c r="L229">
        <v>31.77</v>
      </c>
      <c r="M229">
        <v>33.03</v>
      </c>
      <c r="P229" t="s">
        <v>219</v>
      </c>
      <c r="Q229">
        <v>0</v>
      </c>
      <c r="W229" s="153">
        <f t="shared" ref="W229:AB230" si="64">P233</f>
        <v>1</v>
      </c>
      <c r="X229" s="154">
        <f t="shared" si="64"/>
        <v>0</v>
      </c>
      <c r="Y229" s="154">
        <f t="shared" si="64"/>
        <v>0.10107015457788357</v>
      </c>
      <c r="Z229" s="154">
        <f t="shared" si="64"/>
        <v>8.1333333333333341E-2</v>
      </c>
      <c r="AA229" s="154">
        <f t="shared" si="64"/>
        <v>0.10289473684210526</v>
      </c>
      <c r="AB229" s="156">
        <f t="shared" si="64"/>
        <v>0.12660214491237248</v>
      </c>
      <c r="AQ229" s="153">
        <f t="shared" ref="AQ229:AV230" si="65">P237</f>
        <v>1</v>
      </c>
      <c r="AR229" s="154">
        <f t="shared" si="65"/>
        <v>0</v>
      </c>
      <c r="AS229" s="154">
        <f t="shared" si="65"/>
        <v>9.9881093935790713E-2</v>
      </c>
      <c r="AT229" s="154">
        <f t="shared" si="65"/>
        <v>7.5555555555555598E-2</v>
      </c>
      <c r="AU229" s="154">
        <f t="shared" si="65"/>
        <v>8.5526315789473686E-2</v>
      </c>
      <c r="AV229" s="156">
        <f t="shared" si="65"/>
        <v>9.7305780800418504E-2</v>
      </c>
      <c r="AX229">
        <v>-0.79361807845858257</v>
      </c>
      <c r="AZ229">
        <v>-0.66460014521566335</v>
      </c>
      <c r="BA229">
        <v>-0.66460014521566335</v>
      </c>
      <c r="BJ229" s="82"/>
      <c r="BK229" s="82"/>
    </row>
    <row r="230" spans="1:63">
      <c r="H230" s="231"/>
      <c r="I230" s="16">
        <v>41054</v>
      </c>
      <c r="J230">
        <v>32.9</v>
      </c>
      <c r="K230">
        <v>32.950000000000003</v>
      </c>
      <c r="L230">
        <v>31.11</v>
      </c>
      <c r="M230">
        <v>31.91</v>
      </c>
      <c r="P230" t="s">
        <v>220</v>
      </c>
      <c r="Q230" t="s">
        <v>221</v>
      </c>
      <c r="W230" s="153">
        <f t="shared" si="64"/>
        <v>1</v>
      </c>
      <c r="X230" s="154">
        <f t="shared" si="64"/>
        <v>0</v>
      </c>
      <c r="Y230" s="154">
        <f t="shared" si="64"/>
        <v>9.9881093935790713E-2</v>
      </c>
      <c r="Z230" s="154">
        <f t="shared" si="64"/>
        <v>7.5555555555555598E-2</v>
      </c>
      <c r="AA230" s="154">
        <f t="shared" si="64"/>
        <v>8.5526315789473686E-2</v>
      </c>
      <c r="AB230" s="156">
        <f t="shared" si="64"/>
        <v>9.7305780800418504E-2</v>
      </c>
      <c r="AQ230" s="153">
        <f t="shared" si="65"/>
        <v>1</v>
      </c>
      <c r="AR230" s="154">
        <f t="shared" si="65"/>
        <v>0</v>
      </c>
      <c r="AS230" s="154">
        <f t="shared" si="65"/>
        <v>6.6111771700356745E-2</v>
      </c>
      <c r="AT230" s="154">
        <f t="shared" si="65"/>
        <v>4.7555555555555566E-2</v>
      </c>
      <c r="AU230" s="154">
        <f t="shared" si="65"/>
        <v>2.0789473684210504E-2</v>
      </c>
      <c r="AV230" s="156">
        <f t="shared" si="65"/>
        <v>1.7002354172116103E-2</v>
      </c>
      <c r="BJ230" s="82"/>
      <c r="BK230" s="82"/>
    </row>
    <row r="231" spans="1:63">
      <c r="H231" s="231"/>
      <c r="I231" s="16">
        <v>41058</v>
      </c>
      <c r="J231">
        <v>31.48</v>
      </c>
      <c r="K231">
        <v>31.69</v>
      </c>
      <c r="L231">
        <v>28.65</v>
      </c>
      <c r="M231">
        <v>28.84</v>
      </c>
      <c r="P231" t="s">
        <v>222</v>
      </c>
      <c r="Q231" t="s">
        <v>223</v>
      </c>
      <c r="W231" s="98"/>
      <c r="X231" s="99"/>
      <c r="Y231" s="99"/>
      <c r="Z231" s="99"/>
      <c r="AA231" s="99"/>
      <c r="AB231" s="100"/>
      <c r="AQ231" s="98"/>
      <c r="AR231" s="99"/>
      <c r="AS231" s="99"/>
      <c r="AT231" s="99"/>
      <c r="AU231" s="99"/>
      <c r="AV231" s="100"/>
      <c r="BJ231" s="82"/>
      <c r="BK231" s="82"/>
    </row>
    <row r="232" spans="1:63">
      <c r="H232" s="231"/>
      <c r="I232" s="16">
        <v>41059</v>
      </c>
      <c r="J232">
        <v>28.7</v>
      </c>
      <c r="K232">
        <v>29.55</v>
      </c>
      <c r="L232">
        <v>27.86</v>
      </c>
      <c r="M232">
        <v>28.19</v>
      </c>
      <c r="P232" s="212" t="s">
        <v>224</v>
      </c>
      <c r="Q232" s="212"/>
      <c r="R232">
        <f>COUNT(I242:N242)-(K14+1)</f>
        <v>2</v>
      </c>
      <c r="U232" s="155">
        <v>1</v>
      </c>
      <c r="W232" s="104" t="s">
        <v>225</v>
      </c>
      <c r="X232" s="105" t="s">
        <v>226</v>
      </c>
      <c r="Y232" s="105"/>
      <c r="Z232" s="105"/>
      <c r="AA232" s="105"/>
      <c r="AB232" s="105"/>
      <c r="AC232" s="105"/>
      <c r="AD232" s="105"/>
      <c r="AE232" s="105"/>
      <c r="AF232" s="105"/>
      <c r="AG232" s="105" t="s">
        <v>225</v>
      </c>
      <c r="AH232" s="105" t="s">
        <v>226</v>
      </c>
      <c r="AI232" s="105"/>
      <c r="AJ232" s="105"/>
      <c r="AK232" s="105"/>
      <c r="AL232" s="105"/>
      <c r="AM232" s="105"/>
      <c r="AN232" s="105"/>
      <c r="AO232" s="59"/>
      <c r="AQ232" s="104" t="s">
        <v>225</v>
      </c>
      <c r="AR232" s="105" t="s">
        <v>226</v>
      </c>
      <c r="AS232" s="105"/>
      <c r="AT232" s="105"/>
      <c r="AU232" s="105"/>
      <c r="AV232" s="105"/>
      <c r="AW232" s="105"/>
      <c r="AX232" s="105"/>
      <c r="AY232" s="105"/>
      <c r="AZ232" s="105"/>
      <c r="BA232" s="105" t="s">
        <v>225</v>
      </c>
      <c r="BB232" s="105" t="s">
        <v>226</v>
      </c>
      <c r="BC232" s="105"/>
      <c r="BD232" s="105"/>
      <c r="BE232" s="105"/>
      <c r="BF232" s="105"/>
      <c r="BG232" s="105"/>
      <c r="BH232" s="105"/>
      <c r="BI232" s="59"/>
      <c r="BJ232" s="82"/>
      <c r="BK232" s="82"/>
    </row>
    <row r="233" spans="1:63">
      <c r="H233" s="231"/>
      <c r="I233" t="s">
        <v>20</v>
      </c>
      <c r="J233">
        <f>MIN(J229:J232)</f>
        <v>28.7</v>
      </c>
      <c r="K233">
        <f t="shared" ref="K233:M233" si="66">MIN(K229:K232)</f>
        <v>29.55</v>
      </c>
      <c r="L233">
        <f t="shared" si="66"/>
        <v>27.86</v>
      </c>
      <c r="M233">
        <f t="shared" si="66"/>
        <v>28.19</v>
      </c>
      <c r="P233" s="38">
        <f t="shared" ref="P233:U234" si="67">I242</f>
        <v>1</v>
      </c>
      <c r="Q233" s="38">
        <f t="shared" si="67"/>
        <v>0</v>
      </c>
      <c r="R233" s="38">
        <f>K242</f>
        <v>0.10107015457788357</v>
      </c>
      <c r="S233" s="38">
        <f t="shared" si="67"/>
        <v>8.1333333333333341E-2</v>
      </c>
      <c r="T233" s="38">
        <f t="shared" si="67"/>
        <v>0.10289473684210526</v>
      </c>
      <c r="U233" s="38">
        <f t="shared" si="67"/>
        <v>0.12660214491237248</v>
      </c>
      <c r="W233" s="153">
        <f t="shared" ref="W233:AB233" si="68">W229</f>
        <v>1</v>
      </c>
      <c r="X233" s="154">
        <f t="shared" si="68"/>
        <v>0</v>
      </c>
      <c r="Y233" s="154">
        <f t="shared" si="68"/>
        <v>0.10107015457788357</v>
      </c>
      <c r="Z233" s="154">
        <f t="shared" si="68"/>
        <v>8.1333333333333341E-2</v>
      </c>
      <c r="AA233" s="154">
        <f t="shared" si="68"/>
        <v>0.10289473684210526</v>
      </c>
      <c r="AB233" s="154">
        <f t="shared" si="68"/>
        <v>0.12660214491237248</v>
      </c>
      <c r="AC233" s="154">
        <v>0</v>
      </c>
      <c r="AD233" s="154">
        <v>0</v>
      </c>
      <c r="AE233" s="154">
        <v>0</v>
      </c>
      <c r="AF233" s="48"/>
      <c r="AG233" s="154">
        <f>W230</f>
        <v>1</v>
      </c>
      <c r="AH233" s="154">
        <f t="shared" ref="AG233:AL233" si="69">X230</f>
        <v>0</v>
      </c>
      <c r="AI233" s="154">
        <f t="shared" si="69"/>
        <v>9.9881093935790713E-2</v>
      </c>
      <c r="AJ233" s="154">
        <f t="shared" si="69"/>
        <v>7.5555555555555598E-2</v>
      </c>
      <c r="AK233" s="154">
        <f t="shared" si="69"/>
        <v>8.5526315789473686E-2</v>
      </c>
      <c r="AL233" s="154">
        <f t="shared" si="69"/>
        <v>9.7305780800418504E-2</v>
      </c>
      <c r="AM233" s="154">
        <f>AC241</f>
        <v>7.0894244445767265E-2</v>
      </c>
      <c r="AN233" s="154">
        <f>AD241</f>
        <v>6.3149258047658891E-2</v>
      </c>
      <c r="AO233" s="156">
        <f>AE241</f>
        <v>-3.3181063962652572E-2</v>
      </c>
      <c r="AQ233" s="153">
        <f t="shared" ref="AQ233:AV233" si="70">AQ229</f>
        <v>1</v>
      </c>
      <c r="AR233" s="154">
        <f t="shared" si="70"/>
        <v>0</v>
      </c>
      <c r="AS233" s="154">
        <f t="shared" si="70"/>
        <v>9.9881093935790713E-2</v>
      </c>
      <c r="AT233" s="154">
        <f t="shared" si="70"/>
        <v>7.5555555555555598E-2</v>
      </c>
      <c r="AU233" s="154">
        <f t="shared" si="70"/>
        <v>8.5526315789473686E-2</v>
      </c>
      <c r="AV233" s="154">
        <f t="shared" si="70"/>
        <v>9.7305780800418504E-2</v>
      </c>
      <c r="AW233" s="154">
        <v>0</v>
      </c>
      <c r="AX233" s="154">
        <v>0</v>
      </c>
      <c r="AY233" s="154">
        <v>0</v>
      </c>
      <c r="AZ233" s="48"/>
      <c r="BA233" s="154">
        <f t="shared" ref="BA233:BF233" si="71">AQ230</f>
        <v>1</v>
      </c>
      <c r="BB233" s="154">
        <f t="shared" si="71"/>
        <v>0</v>
      </c>
      <c r="BC233" s="154">
        <f t="shared" si="71"/>
        <v>6.6111771700356745E-2</v>
      </c>
      <c r="BD233" s="154">
        <f t="shared" si="71"/>
        <v>4.7555555555555566E-2</v>
      </c>
      <c r="BE233" s="154">
        <f t="shared" si="71"/>
        <v>2.0789473684210504E-2</v>
      </c>
      <c r="BF233" s="154">
        <f t="shared" si="71"/>
        <v>1.7002354172116103E-2</v>
      </c>
      <c r="BG233" s="154">
        <f>AW241</f>
        <v>6.2615735622737978E-2</v>
      </c>
      <c r="BH233" s="154">
        <f>AX241</f>
        <v>6.1025471553542238E-2</v>
      </c>
      <c r="BI233" s="156">
        <f>AY241</f>
        <v>-3.1230345507508285E-2</v>
      </c>
      <c r="BJ233" s="82"/>
      <c r="BK233" s="82"/>
    </row>
    <row r="234" spans="1:63">
      <c r="H234" s="231"/>
      <c r="I234" t="s">
        <v>17</v>
      </c>
      <c r="J234">
        <f>MAX(J229:J232)</f>
        <v>32.950000000000003</v>
      </c>
      <c r="K234">
        <f t="shared" ref="K234:M234" si="72">MAX(K229:K232)</f>
        <v>33.21</v>
      </c>
      <c r="L234">
        <f t="shared" si="72"/>
        <v>31.77</v>
      </c>
      <c r="M234">
        <f t="shared" si="72"/>
        <v>33.03</v>
      </c>
      <c r="P234" s="38">
        <f t="shared" si="67"/>
        <v>1</v>
      </c>
      <c r="Q234" s="38">
        <f t="shared" si="67"/>
        <v>0</v>
      </c>
      <c r="R234" s="38">
        <f t="shared" si="67"/>
        <v>9.9881093935790713E-2</v>
      </c>
      <c r="S234" s="38">
        <f t="shared" si="67"/>
        <v>7.5555555555555598E-2</v>
      </c>
      <c r="T234" s="38">
        <f t="shared" si="67"/>
        <v>8.5526315789473686E-2</v>
      </c>
      <c r="U234" s="38">
        <f t="shared" si="67"/>
        <v>9.7305780800418504E-2</v>
      </c>
      <c r="W234" s="63"/>
      <c r="X234" s="48"/>
      <c r="Y234" s="48"/>
      <c r="Z234" s="48"/>
      <c r="AA234" s="48"/>
      <c r="AB234" s="48"/>
      <c r="AC234" s="48"/>
      <c r="AD234" s="48"/>
      <c r="AE234" s="48"/>
      <c r="AF234" s="48"/>
      <c r="AG234" s="48"/>
      <c r="AH234" s="48"/>
      <c r="AI234" s="48"/>
      <c r="AJ234" s="48"/>
      <c r="AK234" s="48"/>
      <c r="AL234" s="48"/>
      <c r="AM234" s="48"/>
      <c r="AN234" s="48"/>
      <c r="AO234" s="62"/>
      <c r="AQ234" s="63"/>
      <c r="AR234" s="48"/>
      <c r="AS234" s="48"/>
      <c r="AT234" s="48"/>
      <c r="AU234" s="48"/>
      <c r="AV234" s="48"/>
      <c r="AW234" s="48"/>
      <c r="AX234" s="48"/>
      <c r="AY234" s="48"/>
      <c r="AZ234" s="48"/>
      <c r="BA234" s="48"/>
      <c r="BB234" s="48"/>
      <c r="BC234" s="48"/>
      <c r="BD234" s="48"/>
      <c r="BE234" s="48"/>
      <c r="BF234" s="48"/>
      <c r="BG234" s="48"/>
      <c r="BH234" s="48"/>
      <c r="BI234" s="62"/>
      <c r="BJ234" s="82"/>
      <c r="BK234" s="82"/>
    </row>
    <row r="235" spans="1:63">
      <c r="H235" s="231"/>
      <c r="I235" s="14" t="s">
        <v>9</v>
      </c>
      <c r="J235" s="14" t="s">
        <v>10</v>
      </c>
      <c r="K235" s="14" t="s">
        <v>11</v>
      </c>
      <c r="L235" s="14" t="s">
        <v>12</v>
      </c>
      <c r="M235" s="14" t="s">
        <v>13</v>
      </c>
      <c r="N235" s="11" t="s">
        <v>19</v>
      </c>
      <c r="P235" s="38">
        <f t="shared" ref="P235:U235" si="73">I244</f>
        <v>1</v>
      </c>
      <c r="Q235" s="38">
        <f t="shared" si="73"/>
        <v>0</v>
      </c>
      <c r="R235" s="38">
        <f t="shared" si="73"/>
        <v>6.6111771700356745E-2</v>
      </c>
      <c r="S235" s="38">
        <f t="shared" si="73"/>
        <v>4.7555555555555566E-2</v>
      </c>
      <c r="T235" s="38">
        <f t="shared" si="73"/>
        <v>2.0789473684210504E-2</v>
      </c>
      <c r="U235" s="38">
        <f t="shared" si="73"/>
        <v>1.7002354172116103E-2</v>
      </c>
      <c r="W235" s="63"/>
      <c r="X235" s="48"/>
      <c r="Y235" s="48"/>
      <c r="Z235" s="48"/>
      <c r="AA235" s="48"/>
      <c r="AB235" s="48"/>
      <c r="AC235" s="48"/>
      <c r="AD235" s="48"/>
      <c r="AE235" s="82"/>
      <c r="AF235" s="143"/>
      <c r="AG235" s="48"/>
      <c r="AH235" s="48"/>
      <c r="AI235" s="48"/>
      <c r="AJ235" s="48"/>
      <c r="AK235" s="48"/>
      <c r="AL235" s="48"/>
      <c r="AM235" s="48"/>
      <c r="AN235" s="48"/>
      <c r="AO235" s="96"/>
      <c r="AQ235" s="63"/>
      <c r="AR235" s="48"/>
      <c r="AS235" s="48"/>
      <c r="AT235" s="48"/>
      <c r="AU235" s="48"/>
      <c r="AV235" s="48"/>
      <c r="AW235" s="48"/>
      <c r="AX235" s="48"/>
      <c r="AY235" s="82"/>
      <c r="AZ235" s="143"/>
      <c r="BA235" s="48"/>
      <c r="BB235" s="48"/>
      <c r="BC235" s="48"/>
      <c r="BD235" s="48"/>
      <c r="BE235" s="48"/>
      <c r="BF235" s="48"/>
      <c r="BG235" s="48"/>
      <c r="BH235" s="48"/>
      <c r="BI235" s="96"/>
      <c r="BJ235" s="82"/>
      <c r="BK235" s="82"/>
    </row>
    <row r="236" spans="1:63">
      <c r="H236" s="231"/>
      <c r="I236" s="16">
        <v>41053</v>
      </c>
      <c r="J236">
        <f>(J229-C$9)/C$8</f>
        <v>0.10107015457788357</v>
      </c>
      <c r="K236">
        <f>(K229-D$9)/D$8</f>
        <v>8.1333333333333341E-2</v>
      </c>
      <c r="L236">
        <f>(L229-E$9)/E$8</f>
        <v>0.10289473684210526</v>
      </c>
      <c r="M236">
        <f>(M229-F$9)/F$8</f>
        <v>0.12660214491237248</v>
      </c>
      <c r="U236" s="155">
        <v>2</v>
      </c>
      <c r="W236" s="220" t="s">
        <v>227</v>
      </c>
      <c r="X236" s="221"/>
      <c r="Y236" s="221"/>
      <c r="Z236" s="221"/>
      <c r="AA236" s="221"/>
      <c r="AB236" s="48"/>
      <c r="AC236" s="48"/>
      <c r="AD236" s="48"/>
      <c r="AE236" s="82"/>
      <c r="AF236" s="82"/>
      <c r="AG236" s="221" t="s">
        <v>227</v>
      </c>
      <c r="AH236" s="221"/>
      <c r="AI236" s="221"/>
      <c r="AJ236" s="221"/>
      <c r="AK236" s="221"/>
      <c r="AL236" s="48"/>
      <c r="AM236" s="48"/>
      <c r="AN236" s="48"/>
      <c r="AO236" s="96"/>
      <c r="AQ236" s="220" t="s">
        <v>227</v>
      </c>
      <c r="AR236" s="221"/>
      <c r="AS236" s="221"/>
      <c r="AT236" s="221"/>
      <c r="AU236" s="221"/>
      <c r="AV236" s="48"/>
      <c r="AW236" s="48"/>
      <c r="AX236" s="48"/>
      <c r="AY236" s="82"/>
      <c r="AZ236" s="82"/>
      <c r="BA236" s="221" t="s">
        <v>227</v>
      </c>
      <c r="BB236" s="221"/>
      <c r="BC236" s="221"/>
      <c r="BD236" s="221"/>
      <c r="BE236" s="221"/>
      <c r="BF236" s="48"/>
      <c r="BG236" s="48"/>
      <c r="BH236" s="48"/>
      <c r="BI236" s="96"/>
      <c r="BJ236" s="82"/>
      <c r="BK236" s="82"/>
    </row>
    <row r="237" spans="1:63">
      <c r="H237" s="231"/>
      <c r="I237" s="16">
        <v>41054</v>
      </c>
      <c r="J237">
        <f>(J230-C$9)/C$8</f>
        <v>9.9881093935790713E-2</v>
      </c>
      <c r="K237">
        <f>(K230-D$9)/D$8</f>
        <v>7.5555555555555598E-2</v>
      </c>
      <c r="L237">
        <f>(L230-E$9)/E$8</f>
        <v>8.5526315789473686E-2</v>
      </c>
      <c r="M237">
        <f>(M230-F$9)/F$8</f>
        <v>9.7305780800418504E-2</v>
      </c>
      <c r="P237" s="139">
        <f t="shared" ref="P237:U237" si="74">P234</f>
        <v>1</v>
      </c>
      <c r="Q237" s="139">
        <f t="shared" si="74"/>
        <v>0</v>
      </c>
      <c r="R237" s="139">
        <f t="shared" si="74"/>
        <v>9.9881093935790713E-2</v>
      </c>
      <c r="S237" s="139">
        <f t="shared" si="74"/>
        <v>7.5555555555555598E-2</v>
      </c>
      <c r="T237" s="139">
        <f t="shared" si="74"/>
        <v>8.5526315789473686E-2</v>
      </c>
      <c r="U237" s="139">
        <f t="shared" si="74"/>
        <v>9.7305780800418504E-2</v>
      </c>
      <c r="W237" s="104">
        <v>0.292673537082625</v>
      </c>
      <c r="X237" s="105">
        <v>0.72761844867705705</v>
      </c>
      <c r="Y237" s="105">
        <v>-0.28969213289091267</v>
      </c>
      <c r="Z237" s="105">
        <v>0.38875874498778579</v>
      </c>
      <c r="AA237" s="105">
        <v>-0.78083812627797655</v>
      </c>
      <c r="AB237" s="59">
        <v>-0.45620553520679286</v>
      </c>
      <c r="AC237" s="48"/>
      <c r="AD237" s="48"/>
      <c r="AE237" s="48"/>
      <c r="AF237" s="48"/>
      <c r="AG237" s="104">
        <v>0.29390655644631419</v>
      </c>
      <c r="AH237" s="105">
        <v>0.65347208037158822</v>
      </c>
      <c r="AI237" s="105">
        <v>-0.26973237446471882</v>
      </c>
      <c r="AJ237" s="105">
        <v>0.41408619781505668</v>
      </c>
      <c r="AK237" s="105">
        <v>-0.77207288690573206</v>
      </c>
      <c r="AL237" s="59">
        <v>-0.4062292496765943</v>
      </c>
      <c r="AM237" s="48"/>
      <c r="AN237" s="48"/>
      <c r="AO237" s="62"/>
      <c r="AQ237" s="104">
        <v>0.25930923110689102</v>
      </c>
      <c r="AR237" s="105">
        <v>0.69144686425415003</v>
      </c>
      <c r="AS237" s="105">
        <v>-0.26590341514640103</v>
      </c>
      <c r="AT237" s="105">
        <v>0.38590494894540817</v>
      </c>
      <c r="AU237" s="105">
        <v>-0.78233666642806643</v>
      </c>
      <c r="AV237" s="59">
        <v>-0.45856325779755025</v>
      </c>
      <c r="AW237" s="48"/>
      <c r="AX237" s="48"/>
      <c r="AY237" s="48"/>
      <c r="AZ237" s="48"/>
      <c r="BA237" s="104">
        <v>0.16247169183506216</v>
      </c>
      <c r="BB237" s="105">
        <v>0.51521988909657956</v>
      </c>
      <c r="BC237" s="105">
        <v>-0.24572232293669174</v>
      </c>
      <c r="BD237" s="105">
        <v>0.38673206227572954</v>
      </c>
      <c r="BE237" s="105">
        <v>-0.75434221194439444</v>
      </c>
      <c r="BF237" s="59">
        <v>-0.38564273947058775</v>
      </c>
      <c r="BH237" s="48"/>
      <c r="BI237" s="62"/>
      <c r="BJ237" s="82"/>
      <c r="BK237" s="82"/>
    </row>
    <row r="238" spans="1:63">
      <c r="H238" s="231"/>
      <c r="I238" s="16">
        <v>41058</v>
      </c>
      <c r="J238">
        <f>(J231-C$9)/C$8</f>
        <v>6.6111771700356745E-2</v>
      </c>
      <c r="K238">
        <f>(K231-D$9)/D$8</f>
        <v>4.7555555555555566E-2</v>
      </c>
      <c r="L238">
        <f>(L231-E$9)/E$8</f>
        <v>2.0789473684210504E-2</v>
      </c>
      <c r="M238">
        <f>(M231-F$9)/F$8</f>
        <v>1.7002354172116103E-2</v>
      </c>
      <c r="P238" s="139">
        <f t="shared" ref="P238:U238" si="75">P235</f>
        <v>1</v>
      </c>
      <c r="Q238" s="139">
        <f t="shared" si="75"/>
        <v>0</v>
      </c>
      <c r="R238" s="139">
        <f t="shared" si="75"/>
        <v>6.6111771700356745E-2</v>
      </c>
      <c r="S238" s="139">
        <f t="shared" si="75"/>
        <v>4.7555555555555566E-2</v>
      </c>
      <c r="T238" s="139">
        <f t="shared" si="75"/>
        <v>2.0789473684210504E-2</v>
      </c>
      <c r="U238" s="139">
        <f t="shared" si="75"/>
        <v>1.7002354172116103E-2</v>
      </c>
      <c r="W238" s="98">
        <v>0.7410163922938825</v>
      </c>
      <c r="X238" s="99">
        <v>-0.36911994036342283</v>
      </c>
      <c r="Y238" s="99">
        <v>-0.7354721040840887</v>
      </c>
      <c r="Z238" s="99">
        <v>-0.31466518493703299</v>
      </c>
      <c r="AA238" s="99">
        <v>-0.71954562558456914</v>
      </c>
      <c r="AB238" s="100">
        <v>-0.82495425294542413</v>
      </c>
      <c r="AC238" s="48"/>
      <c r="AD238" s="48"/>
      <c r="AE238" s="48"/>
      <c r="AF238" s="48"/>
      <c r="AG238" s="98">
        <v>0.80182155059009186</v>
      </c>
      <c r="AH238" s="99">
        <v>-0.36859338237461969</v>
      </c>
      <c r="AI238" s="99">
        <v>-0.65207301996845579</v>
      </c>
      <c r="AJ238" s="99">
        <v>-0.38884388416396165</v>
      </c>
      <c r="AK238" s="99">
        <v>-0.68955232689337498</v>
      </c>
      <c r="AL238" s="100">
        <v>-0.7268000789936474</v>
      </c>
      <c r="AM238" s="48"/>
      <c r="AN238" s="48" t="s">
        <v>0</v>
      </c>
      <c r="AO238" s="62"/>
      <c r="AQ238" s="98">
        <v>0.75400106948691492</v>
      </c>
      <c r="AR238" s="99">
        <v>-0.37380683104726081</v>
      </c>
      <c r="AS238" s="99">
        <v>-0.73921335869536342</v>
      </c>
      <c r="AT238" s="99">
        <v>-0.33168779736719101</v>
      </c>
      <c r="AU238" s="99">
        <v>-0.71494309653867683</v>
      </c>
      <c r="AV238" s="100">
        <v>-0.79361807845858257</v>
      </c>
      <c r="AW238" s="48"/>
      <c r="AX238" s="48"/>
      <c r="AY238" s="48"/>
      <c r="AZ238" s="48"/>
      <c r="BA238" s="98">
        <v>0.85557479248974588</v>
      </c>
      <c r="BB238" s="99">
        <v>-0.37862694146158665</v>
      </c>
      <c r="BC238" s="99">
        <v>-0.68596045275380213</v>
      </c>
      <c r="BD238" s="99">
        <v>-0.4085907545170458</v>
      </c>
      <c r="BE238" s="99">
        <v>-0.66857042155604385</v>
      </c>
      <c r="BF238" s="100">
        <v>-0.66460014521566335</v>
      </c>
      <c r="BG238" s="48"/>
      <c r="BH238" s="48" t="s">
        <v>0</v>
      </c>
      <c r="BI238" s="62"/>
      <c r="BJ238" s="82"/>
      <c r="BK238" s="82"/>
    </row>
    <row r="239" spans="1:63">
      <c r="H239" s="231"/>
      <c r="I239" s="16">
        <v>41059</v>
      </c>
      <c r="J239">
        <f>(J232-C$9)/C$8</f>
        <v>0</v>
      </c>
      <c r="K239">
        <f>(K232-D$9)/D$8</f>
        <v>0</v>
      </c>
      <c r="L239">
        <f>(L232-E$9)/E$8</f>
        <v>0</v>
      </c>
      <c r="M239">
        <f>(M232-F$9)/F$8</f>
        <v>0</v>
      </c>
      <c r="P239" s="139">
        <f t="shared" ref="P239:U239" si="76">I245</f>
        <v>1</v>
      </c>
      <c r="Q239" s="139">
        <f t="shared" si="76"/>
        <v>0</v>
      </c>
      <c r="R239" s="139">
        <f t="shared" si="76"/>
        <v>0</v>
      </c>
      <c r="S239" s="139">
        <f t="shared" si="76"/>
        <v>0</v>
      </c>
      <c r="T239" s="139">
        <f t="shared" si="76"/>
        <v>0</v>
      </c>
      <c r="U239" s="139">
        <f t="shared" si="76"/>
        <v>0</v>
      </c>
      <c r="W239" s="63"/>
      <c r="X239" s="48"/>
      <c r="Y239" s="48"/>
      <c r="Z239" s="48"/>
      <c r="AA239" s="48"/>
      <c r="AB239" s="48"/>
      <c r="AC239" s="48"/>
      <c r="AD239" s="48"/>
      <c r="AE239" s="48"/>
      <c r="AF239" s="48"/>
      <c r="AG239" s="48"/>
      <c r="AH239" s="48"/>
      <c r="AI239" s="48"/>
      <c r="AJ239" s="48"/>
      <c r="AK239" s="48"/>
      <c r="AL239" s="48"/>
      <c r="AM239" s="48"/>
      <c r="AN239" s="48"/>
      <c r="AO239" s="62"/>
      <c r="AQ239" s="63"/>
      <c r="AR239" s="48"/>
      <c r="AS239" s="48"/>
      <c r="AT239" s="48"/>
      <c r="AU239" s="48"/>
      <c r="AV239" s="48"/>
      <c r="AW239" s="48"/>
      <c r="AX239" s="48"/>
      <c r="AY239" s="48"/>
      <c r="AZ239" s="48"/>
      <c r="BA239" s="48"/>
      <c r="BB239" s="48"/>
      <c r="BC239" s="48"/>
      <c r="BD239" s="48"/>
      <c r="BE239" s="48"/>
      <c r="BF239" s="48"/>
      <c r="BG239" s="48"/>
      <c r="BH239" s="48"/>
      <c r="BI239" s="62"/>
      <c r="BJ239" s="82"/>
      <c r="BK239" s="82"/>
    </row>
    <row r="240" spans="1:63">
      <c r="H240" s="231"/>
      <c r="I240" t="s">
        <v>228</v>
      </c>
      <c r="W240" s="57" t="s">
        <v>47</v>
      </c>
      <c r="X240" s="58"/>
      <c r="Y240" s="58"/>
      <c r="Z240" s="58"/>
      <c r="AA240" s="58"/>
      <c r="AB240" s="59"/>
      <c r="AC240" s="48" t="s">
        <v>34</v>
      </c>
      <c r="AD240" s="48"/>
      <c r="AE240" s="48"/>
      <c r="AF240" s="48"/>
      <c r="AG240" s="57" t="s">
        <v>47</v>
      </c>
      <c r="AH240" s="58"/>
      <c r="AI240" s="58"/>
      <c r="AJ240" s="58"/>
      <c r="AK240" s="58"/>
      <c r="AL240" s="59"/>
      <c r="AM240" s="48" t="s">
        <v>34</v>
      </c>
      <c r="AN240" s="48"/>
      <c r="AO240" s="62"/>
      <c r="AQ240" s="57" t="s">
        <v>47</v>
      </c>
      <c r="AR240" s="58"/>
      <c r="AS240" s="58"/>
      <c r="AT240" s="58"/>
      <c r="AU240" s="58"/>
      <c r="AV240" s="59"/>
      <c r="AW240" s="48" t="s">
        <v>34</v>
      </c>
      <c r="AX240" s="48"/>
      <c r="AY240" s="48"/>
      <c r="AZ240" s="48"/>
      <c r="BA240" s="57" t="s">
        <v>47</v>
      </c>
      <c r="BB240" s="58"/>
      <c r="BC240" s="58"/>
      <c r="BD240" s="58"/>
      <c r="BE240" s="58"/>
      <c r="BF240" s="59"/>
      <c r="BG240" s="48" t="s">
        <v>34</v>
      </c>
      <c r="BH240" s="48"/>
      <c r="BI240" s="62"/>
      <c r="BJ240" s="82"/>
      <c r="BK240" s="82"/>
    </row>
    <row r="241" spans="8:63">
      <c r="H241" s="231"/>
      <c r="I241" t="s">
        <v>229</v>
      </c>
      <c r="W241" s="194" t="s">
        <v>48</v>
      </c>
      <c r="X241" s="195"/>
      <c r="Y241" s="195"/>
      <c r="Z241" s="48"/>
      <c r="AA241" s="48"/>
      <c r="AB241" s="62"/>
      <c r="AC241" s="157">
        <f>X288</f>
        <v>7.0894244445767265E-2</v>
      </c>
      <c r="AD241" s="157">
        <f>Y288</f>
        <v>6.3149258047658891E-2</v>
      </c>
      <c r="AE241" s="157">
        <f>Z288</f>
        <v>-3.3181063962652572E-2</v>
      </c>
      <c r="AF241" s="48"/>
      <c r="AG241" s="194" t="s">
        <v>48</v>
      </c>
      <c r="AH241" s="195"/>
      <c r="AI241" s="195"/>
      <c r="AJ241" s="48"/>
      <c r="AK241" s="48"/>
      <c r="AL241" s="62"/>
      <c r="AM241" s="159">
        <f>AH288</f>
        <v>0.11365445838277539</v>
      </c>
      <c r="AN241" s="159">
        <f>AI288</f>
        <v>8.5357457507670639E-2</v>
      </c>
      <c r="AO241" s="160">
        <f>AJ288</f>
        <v>-4.6207997125932931E-2</v>
      </c>
      <c r="AQ241" s="194" t="s">
        <v>48</v>
      </c>
      <c r="AR241" s="195"/>
      <c r="AS241" s="195"/>
      <c r="AT241" s="48"/>
      <c r="AU241" s="48"/>
      <c r="AV241" s="62"/>
      <c r="AW241" s="157">
        <f>AR288</f>
        <v>6.2615735622737978E-2</v>
      </c>
      <c r="AX241" s="157">
        <f>AS288</f>
        <v>6.1025471553542238E-2</v>
      </c>
      <c r="AY241" s="157">
        <f>AT288</f>
        <v>-3.1230345507508285E-2</v>
      </c>
      <c r="AZ241" s="48"/>
      <c r="BA241" s="194" t="s">
        <v>48</v>
      </c>
      <c r="BB241" s="195"/>
      <c r="BC241" s="195"/>
      <c r="BD241" s="48"/>
      <c r="BE241" s="48"/>
      <c r="BF241" s="62"/>
      <c r="BG241" s="159">
        <f>BB288</f>
        <v>7.9518742477389479E-2</v>
      </c>
      <c r="BH241" s="159">
        <f>BC288</f>
        <v>7.594374875043737E-2</v>
      </c>
      <c r="BI241" s="160">
        <f>BD288</f>
        <v>-4.4318967522031974E-2</v>
      </c>
      <c r="BJ241" s="157"/>
      <c r="BK241" s="82"/>
    </row>
    <row r="242" spans="8:63">
      <c r="H242" s="231"/>
      <c r="I242" s="25">
        <v>1</v>
      </c>
      <c r="J242" s="25">
        <v>0</v>
      </c>
      <c r="K242" s="25">
        <f>J236</f>
        <v>0.10107015457788357</v>
      </c>
      <c r="L242" s="25">
        <f>K236</f>
        <v>8.1333333333333341E-2</v>
      </c>
      <c r="M242" s="25">
        <f>L236</f>
        <v>0.10289473684210526</v>
      </c>
      <c r="N242" s="25">
        <f>M236</f>
        <v>0.12660214491237248</v>
      </c>
      <c r="W242" s="63"/>
      <c r="X242" s="48"/>
      <c r="Y242" s="48"/>
      <c r="Z242" s="48"/>
      <c r="AA242" s="48"/>
      <c r="AB242" s="62"/>
      <c r="AC242" s="158"/>
      <c r="AD242" s="48"/>
      <c r="AE242" s="48"/>
      <c r="AF242" s="48"/>
      <c r="AG242" s="63"/>
      <c r="AH242" s="48"/>
      <c r="AI242" s="48"/>
      <c r="AJ242" s="48"/>
      <c r="AK242" s="48"/>
      <c r="AL242" s="62"/>
      <c r="AM242" s="158"/>
      <c r="AN242" s="48"/>
      <c r="AO242" s="62"/>
      <c r="AQ242" s="63"/>
      <c r="AR242" s="48"/>
      <c r="AS242" s="48"/>
      <c r="AT242" s="48"/>
      <c r="AU242" s="48"/>
      <c r="AV242" s="62"/>
      <c r="AW242" s="158"/>
      <c r="AX242" s="48"/>
      <c r="AY242" s="48"/>
      <c r="AZ242" s="48"/>
      <c r="BA242" s="63"/>
      <c r="BB242" s="48"/>
      <c r="BC242" s="48"/>
      <c r="BD242" s="48"/>
      <c r="BE242" s="48"/>
      <c r="BF242" s="62"/>
      <c r="BG242" s="158"/>
      <c r="BH242" s="48"/>
      <c r="BI242" s="62"/>
      <c r="BJ242" s="82"/>
      <c r="BK242" s="82"/>
    </row>
    <row r="243" spans="8:63">
      <c r="H243" s="231"/>
      <c r="I243" s="26">
        <v>1</v>
      </c>
      <c r="J243" s="26">
        <v>0</v>
      </c>
      <c r="K243" s="26">
        <f>J237</f>
        <v>9.9881093935790713E-2</v>
      </c>
      <c r="L243" s="26">
        <f>K237</f>
        <v>7.5555555555555598E-2</v>
      </c>
      <c r="M243" s="26">
        <f>L237</f>
        <v>8.5526315789473686E-2</v>
      </c>
      <c r="N243" s="26">
        <f>M237</f>
        <v>9.7305780800418504E-2</v>
      </c>
      <c r="W243" s="63" t="s">
        <v>50</v>
      </c>
      <c r="X243" s="48"/>
      <c r="Y243" s="48"/>
      <c r="Z243" s="195" t="s">
        <v>51</v>
      </c>
      <c r="AA243" s="195"/>
      <c r="AB243" s="205"/>
      <c r="AC243" s="157"/>
      <c r="AD243" s="48"/>
      <c r="AE243" s="48"/>
      <c r="AF243" s="48"/>
      <c r="AG243" s="63" t="s">
        <v>50</v>
      </c>
      <c r="AH243" s="48"/>
      <c r="AI243" s="48"/>
      <c r="AJ243" s="195" t="s">
        <v>51</v>
      </c>
      <c r="AK243" s="195"/>
      <c r="AL243" s="205"/>
      <c r="AM243" s="157"/>
      <c r="AN243" s="48"/>
      <c r="AO243" s="62"/>
      <c r="AQ243" s="63" t="s">
        <v>50</v>
      </c>
      <c r="AR243" s="48"/>
      <c r="AS243" s="48"/>
      <c r="AT243" s="195" t="s">
        <v>51</v>
      </c>
      <c r="AU243" s="195"/>
      <c r="AV243" s="205"/>
      <c r="AW243" s="157"/>
      <c r="AX243" s="48"/>
      <c r="AY243" s="48"/>
      <c r="AZ243" s="48"/>
      <c r="BA243" s="63" t="s">
        <v>50</v>
      </c>
      <c r="BB243" s="48"/>
      <c r="BC243" s="48"/>
      <c r="BD243" s="195" t="s">
        <v>51</v>
      </c>
      <c r="BE243" s="195"/>
      <c r="BF243" s="205"/>
      <c r="BG243" s="157"/>
      <c r="BH243" s="48"/>
      <c r="BI243" s="62"/>
      <c r="BJ243" s="82"/>
      <c r="BK243" s="82"/>
    </row>
    <row r="244" spans="8:63">
      <c r="H244" s="231"/>
      <c r="I244" s="30">
        <v>1</v>
      </c>
      <c r="J244" s="30">
        <v>0</v>
      </c>
      <c r="K244" s="30">
        <f>J238</f>
        <v>6.6111771700356745E-2</v>
      </c>
      <c r="L244" s="30">
        <f>K238</f>
        <v>4.7555555555555566E-2</v>
      </c>
      <c r="M244" s="30">
        <f>L238</f>
        <v>2.0789473684210504E-2</v>
      </c>
      <c r="N244" s="30">
        <f>M238</f>
        <v>1.7002354172116103E-2</v>
      </c>
      <c r="W244" s="63" t="s">
        <v>52</v>
      </c>
      <c r="X244" s="48"/>
      <c r="Y244" s="48" t="s">
        <v>0</v>
      </c>
      <c r="Z244" s="64">
        <f>W237</f>
        <v>0.292673537082625</v>
      </c>
      <c r="AA244" s="64">
        <f>X237</f>
        <v>0.72761844867705705</v>
      </c>
      <c r="AB244" s="64">
        <f>Y237</f>
        <v>-0.28969213289091267</v>
      </c>
      <c r="AC244" s="157"/>
      <c r="AD244" s="48"/>
      <c r="AE244" s="48"/>
      <c r="AF244" s="48"/>
      <c r="AG244" s="63" t="s">
        <v>52</v>
      </c>
      <c r="AH244" s="48"/>
      <c r="AI244" s="48" t="s">
        <v>0</v>
      </c>
      <c r="AJ244" s="64">
        <f>AG237</f>
        <v>0.29390655644631419</v>
      </c>
      <c r="AK244" s="64">
        <f>AH237</f>
        <v>0.65347208037158822</v>
      </c>
      <c r="AL244" s="64">
        <f>AI237</f>
        <v>-0.26973237446471882</v>
      </c>
      <c r="AM244" s="157"/>
      <c r="AN244" s="48"/>
      <c r="AO244" s="62"/>
      <c r="AQ244" s="63" t="s">
        <v>52</v>
      </c>
      <c r="AR244" s="48"/>
      <c r="AS244" s="48" t="s">
        <v>0</v>
      </c>
      <c r="AT244" s="64">
        <f>AQ237</f>
        <v>0.25930923110689102</v>
      </c>
      <c r="AU244" s="64">
        <f>AR237</f>
        <v>0.69144686425415003</v>
      </c>
      <c r="AV244" s="64">
        <f>AS237</f>
        <v>-0.26590341514640103</v>
      </c>
      <c r="AW244" s="157"/>
      <c r="AX244" s="48"/>
      <c r="AY244" s="48"/>
      <c r="AZ244" s="48"/>
      <c r="BA244" s="63" t="s">
        <v>52</v>
      </c>
      <c r="BB244" s="48"/>
      <c r="BC244" s="48" t="s">
        <v>0</v>
      </c>
      <c r="BD244" s="64">
        <f>BA237</f>
        <v>0.16247169183506216</v>
      </c>
      <c r="BE244" s="64">
        <f>BB237</f>
        <v>0.51521988909657956</v>
      </c>
      <c r="BF244" s="64">
        <f>BC237</f>
        <v>-0.24572232293669174</v>
      </c>
      <c r="BG244" s="157"/>
      <c r="BH244" s="48"/>
      <c r="BI244" s="62"/>
      <c r="BJ244" s="82"/>
      <c r="BK244" s="82"/>
    </row>
    <row r="245" spans="8:63">
      <c r="H245" s="231"/>
      <c r="I245" s="149">
        <v>1</v>
      </c>
      <c r="J245" s="149">
        <v>0</v>
      </c>
      <c r="K245" s="149">
        <f>J239</f>
        <v>0</v>
      </c>
      <c r="L245" s="149">
        <f>K239</f>
        <v>0</v>
      </c>
      <c r="M245" s="149">
        <f>L239</f>
        <v>0</v>
      </c>
      <c r="N245" s="149">
        <f>M239</f>
        <v>0</v>
      </c>
      <c r="W245" s="63"/>
      <c r="X245" s="48"/>
      <c r="Y245" s="48"/>
      <c r="Z245" s="48"/>
      <c r="AA245" s="48"/>
      <c r="AB245" s="62"/>
      <c r="AC245" s="157"/>
      <c r="AD245" s="48"/>
      <c r="AE245" s="48"/>
      <c r="AF245" s="48"/>
      <c r="AG245" s="63"/>
      <c r="AH245" s="48"/>
      <c r="AI245" s="48"/>
      <c r="AJ245" s="48"/>
      <c r="AK245" s="48"/>
      <c r="AL245" s="62"/>
      <c r="AM245" s="157"/>
      <c r="AN245" s="48"/>
      <c r="AO245" s="62"/>
      <c r="AQ245" s="63"/>
      <c r="AR245" s="48"/>
      <c r="AS245" s="48"/>
      <c r="AT245" s="48"/>
      <c r="AU245" s="48"/>
      <c r="AV245" s="62"/>
      <c r="AW245" s="157"/>
      <c r="AX245" s="48"/>
      <c r="AY245" s="48"/>
      <c r="AZ245" s="48"/>
      <c r="BA245" s="63"/>
      <c r="BB245" s="48"/>
      <c r="BC245" s="48"/>
      <c r="BD245" s="48"/>
      <c r="BE245" s="48"/>
      <c r="BF245" s="62"/>
      <c r="BG245" s="157"/>
      <c r="BH245" s="48"/>
      <c r="BI245" s="62"/>
      <c r="BJ245" s="82"/>
      <c r="BK245" s="82"/>
    </row>
    <row r="246" spans="8:63">
      <c r="H246" s="231"/>
      <c r="W246" s="63" t="s">
        <v>53</v>
      </c>
      <c r="X246" s="48">
        <f>TANH(Z244)</f>
        <v>0.28459367548656367</v>
      </c>
      <c r="Y246" s="48">
        <f>TANH(AA244)</f>
        <v>0.6216061788627546</v>
      </c>
      <c r="Z246" s="48">
        <f>TANH(AB244)</f>
        <v>-0.28185142719268186</v>
      </c>
      <c r="AA246" s="48"/>
      <c r="AB246" s="62"/>
      <c r="AC246" s="157"/>
      <c r="AD246" s="48"/>
      <c r="AE246" s="48"/>
      <c r="AF246" s="48"/>
      <c r="AG246" s="63" t="s">
        <v>53</v>
      </c>
      <c r="AH246" s="48">
        <f>TANH(AJ244)</f>
        <v>0.28572643015383781</v>
      </c>
      <c r="AI246" s="48">
        <f>TANH(AK244)</f>
        <v>0.57400270825195787</v>
      </c>
      <c r="AJ246" s="48">
        <f>TANH(AL244)</f>
        <v>-0.26337579182602694</v>
      </c>
      <c r="AK246" s="48"/>
      <c r="AL246" s="62"/>
      <c r="AM246" s="157"/>
      <c r="AN246" s="48"/>
      <c r="AO246" s="62"/>
      <c r="AQ246" s="63" t="s">
        <v>53</v>
      </c>
      <c r="AR246" s="48">
        <f>TANH(AT244)</f>
        <v>0.25364931973443766</v>
      </c>
      <c r="AS246" s="48">
        <f>TANH(AU244)</f>
        <v>0.5989106873083736</v>
      </c>
      <c r="AT246" s="48">
        <f>TANH(AV244)</f>
        <v>-0.25980885552859745</v>
      </c>
      <c r="AU246" s="48"/>
      <c r="AV246" s="62"/>
      <c r="AW246" s="157"/>
      <c r="AX246" s="48"/>
      <c r="AY246" s="48"/>
      <c r="AZ246" s="48"/>
      <c r="BA246" s="63" t="s">
        <v>53</v>
      </c>
      <c r="BB246" s="48">
        <f>TANH(BD244)</f>
        <v>0.1610570358980345</v>
      </c>
      <c r="BC246" s="48">
        <f>TANH(BE244)</f>
        <v>0.47400229425089252</v>
      </c>
      <c r="BD246" s="48">
        <f>TANH(BF244)</f>
        <v>-0.2408933897884834</v>
      </c>
      <c r="BE246" s="48"/>
      <c r="BF246" s="62"/>
      <c r="BG246" s="157"/>
      <c r="BH246" s="48"/>
      <c r="BI246" s="62"/>
      <c r="BJ246" s="82"/>
      <c r="BK246" s="82"/>
    </row>
    <row r="247" spans="8:63">
      <c r="I247" s="57" t="s">
        <v>230</v>
      </c>
      <c r="J247" s="105"/>
      <c r="K247" s="105"/>
      <c r="L247" s="105"/>
      <c r="M247" s="105"/>
      <c r="N247" s="105" t="s">
        <v>231</v>
      </c>
      <c r="O247" s="105"/>
      <c r="P247" s="59"/>
      <c r="Q247" s="152">
        <f>W227</f>
        <v>1</v>
      </c>
      <c r="W247" s="63"/>
      <c r="X247" s="48"/>
      <c r="Y247" s="48"/>
      <c r="Z247" s="48"/>
      <c r="AA247" s="48"/>
      <c r="AB247" s="62"/>
      <c r="AC247" s="157"/>
      <c r="AD247" s="48"/>
      <c r="AE247" s="48"/>
      <c r="AF247" s="48"/>
      <c r="AG247" s="63"/>
      <c r="AH247" s="48"/>
      <c r="AI247" s="48"/>
      <c r="AJ247" s="48"/>
      <c r="AK247" s="48"/>
      <c r="AL247" s="62"/>
      <c r="AM247" s="157"/>
      <c r="AN247" s="48"/>
      <c r="AO247" s="62"/>
      <c r="AQ247" s="63"/>
      <c r="AR247" s="48"/>
      <c r="AS247" s="48"/>
      <c r="AT247" s="48"/>
      <c r="AU247" s="48"/>
      <c r="AV247" s="62"/>
      <c r="AW247" s="157"/>
      <c r="AX247" s="48"/>
      <c r="AY247" s="48"/>
      <c r="AZ247" s="48"/>
      <c r="BA247" s="63"/>
      <c r="BB247" s="48"/>
      <c r="BC247" s="48"/>
      <c r="BD247" s="48"/>
      <c r="BE247" s="48"/>
      <c r="BF247" s="62"/>
      <c r="BG247" s="157"/>
      <c r="BH247" s="48"/>
      <c r="BI247" s="62"/>
      <c r="BJ247" s="82"/>
      <c r="BK247" s="82"/>
    </row>
    <row r="248" spans="8:63">
      <c r="I248" s="63" t="str">
        <f>B8</f>
        <v>max</v>
      </c>
      <c r="J248" s="48">
        <f>D8</f>
        <v>45</v>
      </c>
      <c r="K248" s="48">
        <f>E8</f>
        <v>38</v>
      </c>
      <c r="L248" s="48">
        <f>F8</f>
        <v>38.229999999999997</v>
      </c>
      <c r="M248" s="48"/>
      <c r="N248" s="48">
        <f>ABS(J251-J256)</f>
        <v>2.9744506272248934</v>
      </c>
      <c r="O248" s="48">
        <f>ABS(K251-K256)</f>
        <v>2.4535833852914841</v>
      </c>
      <c r="P248" s="62">
        <f>ABS(L251-L256)</f>
        <v>2.4165317301244151</v>
      </c>
      <c r="W248" s="65" t="s">
        <v>54</v>
      </c>
      <c r="X248" s="66"/>
      <c r="Y248" s="66"/>
      <c r="Z248" s="66"/>
      <c r="AA248" s="66"/>
      <c r="AB248" s="62"/>
      <c r="AC248" s="157"/>
      <c r="AD248" s="48"/>
      <c r="AE248" s="48"/>
      <c r="AF248" s="48"/>
      <c r="AG248" s="65" t="s">
        <v>54</v>
      </c>
      <c r="AH248" s="66"/>
      <c r="AI248" s="66"/>
      <c r="AJ248" s="66"/>
      <c r="AK248" s="66"/>
      <c r="AL248" s="62"/>
      <c r="AM248" s="157"/>
      <c r="AN248" s="48"/>
      <c r="AO248" s="62"/>
      <c r="AQ248" s="65" t="s">
        <v>54</v>
      </c>
      <c r="AR248" s="66"/>
      <c r="AS248" s="66"/>
      <c r="AT248" s="66"/>
      <c r="AU248" s="66"/>
      <c r="AV248" s="62"/>
      <c r="AW248" s="157"/>
      <c r="AX248" s="48"/>
      <c r="AY248" s="48"/>
      <c r="AZ248" s="48"/>
      <c r="BA248" s="65" t="s">
        <v>54</v>
      </c>
      <c r="BB248" s="66"/>
      <c r="BC248" s="66"/>
      <c r="BD248" s="66"/>
      <c r="BE248" s="66"/>
      <c r="BF248" s="62"/>
      <c r="BG248" s="157"/>
      <c r="BH248" s="48"/>
      <c r="BI248" s="62"/>
      <c r="BJ248" s="82"/>
      <c r="BK248" s="82"/>
    </row>
    <row r="249" spans="8:63">
      <c r="I249" s="63" t="s">
        <v>232</v>
      </c>
      <c r="J249" s="48">
        <f>AM241*J248</f>
        <v>5.1144506272248931</v>
      </c>
      <c r="K249" s="48">
        <f>AN241*K248</f>
        <v>3.2435833852914842</v>
      </c>
      <c r="L249" s="48">
        <f>AO241*L248</f>
        <v>-1.7665317301244159</v>
      </c>
      <c r="M249" s="48"/>
      <c r="N249" s="48"/>
      <c r="O249" s="48"/>
      <c r="P249" s="62"/>
      <c r="W249" s="194" t="s">
        <v>55</v>
      </c>
      <c r="X249" s="195"/>
      <c r="Y249" s="195"/>
      <c r="Z249" s="195"/>
      <c r="AA249" s="48"/>
      <c r="AB249" s="62"/>
      <c r="AC249" s="157"/>
      <c r="AD249" s="48"/>
      <c r="AE249" s="48"/>
      <c r="AF249" s="48"/>
      <c r="AG249" s="194" t="s">
        <v>55</v>
      </c>
      <c r="AH249" s="195"/>
      <c r="AI249" s="195"/>
      <c r="AJ249" s="195"/>
      <c r="AK249" s="48"/>
      <c r="AL249" s="62"/>
      <c r="AM249" s="157"/>
      <c r="AN249" s="48"/>
      <c r="AO249" s="62"/>
      <c r="AQ249" s="194" t="s">
        <v>55</v>
      </c>
      <c r="AR249" s="195"/>
      <c r="AS249" s="195"/>
      <c r="AT249" s="195"/>
      <c r="AU249" s="48"/>
      <c r="AV249" s="62"/>
      <c r="AW249" s="157"/>
      <c r="AX249" s="48"/>
      <c r="AY249" s="48"/>
      <c r="AZ249" s="48"/>
      <c r="BA249" s="194" t="s">
        <v>55</v>
      </c>
      <c r="BB249" s="195"/>
      <c r="BC249" s="195"/>
      <c r="BD249" s="195"/>
      <c r="BE249" s="48"/>
      <c r="BF249" s="62"/>
      <c r="BG249" s="157"/>
      <c r="BH249" s="48"/>
      <c r="BI249" s="62"/>
      <c r="BJ249" s="82"/>
      <c r="BK249" s="82"/>
    </row>
    <row r="250" spans="8:63">
      <c r="I250" s="63" t="str">
        <f>B9</f>
        <v>min</v>
      </c>
      <c r="J250" s="48">
        <f>D9</f>
        <v>29.55</v>
      </c>
      <c r="K250" s="48">
        <f>E9</f>
        <v>27.86</v>
      </c>
      <c r="L250" s="48">
        <f>F9</f>
        <v>28.19</v>
      </c>
      <c r="M250" s="48"/>
      <c r="N250" s="48"/>
      <c r="O250" s="48"/>
      <c r="P250" s="62"/>
      <c r="W250" s="63"/>
      <c r="X250" s="48"/>
      <c r="Y250" s="48"/>
      <c r="Z250" s="48"/>
      <c r="AA250" s="48"/>
      <c r="AB250" s="62"/>
      <c r="AC250" s="157"/>
      <c r="AD250" s="48"/>
      <c r="AE250" s="48"/>
      <c r="AF250" s="48"/>
      <c r="AG250" s="63"/>
      <c r="AH250" s="48"/>
      <c r="AI250" s="48"/>
      <c r="AJ250" s="48"/>
      <c r="AK250" s="48"/>
      <c r="AL250" s="62"/>
      <c r="AM250" s="157"/>
      <c r="AN250" s="48"/>
      <c r="AO250" s="62"/>
      <c r="AQ250" s="63"/>
      <c r="AR250" s="48"/>
      <c r="AS250" s="48"/>
      <c r="AT250" s="48"/>
      <c r="AU250" s="48"/>
      <c r="AV250" s="62"/>
      <c r="AW250" s="157"/>
      <c r="AX250" s="48"/>
      <c r="AY250" s="48"/>
      <c r="AZ250" s="48"/>
      <c r="BA250" s="63"/>
      <c r="BB250" s="48"/>
      <c r="BC250" s="48"/>
      <c r="BD250" s="48"/>
      <c r="BE250" s="48"/>
      <c r="BF250" s="62"/>
      <c r="BG250" s="157"/>
      <c r="BH250" s="48"/>
      <c r="BI250" s="62"/>
      <c r="BJ250" s="82"/>
      <c r="BK250" s="82"/>
    </row>
    <row r="251" spans="8:63">
      <c r="I251" s="63" t="s">
        <v>233</v>
      </c>
      <c r="J251" s="66">
        <f>J250+J249</f>
        <v>34.664450627224895</v>
      </c>
      <c r="K251" s="66">
        <f>K250+K249</f>
        <v>31.103583385291483</v>
      </c>
      <c r="L251" s="66">
        <f>L250+L249</f>
        <v>26.423468269875585</v>
      </c>
      <c r="M251" s="48" t="s">
        <v>234</v>
      </c>
      <c r="N251" s="48"/>
      <c r="O251" s="48"/>
      <c r="P251" s="62"/>
      <c r="W251" s="63"/>
      <c r="X251" s="48"/>
      <c r="Y251" s="48"/>
      <c r="Z251" s="195" t="s">
        <v>56</v>
      </c>
      <c r="AA251" s="195"/>
      <c r="AB251" s="205"/>
      <c r="AC251" s="157"/>
      <c r="AD251" s="48"/>
      <c r="AE251" s="48"/>
      <c r="AF251" s="48"/>
      <c r="AG251" s="63"/>
      <c r="AH251" s="48"/>
      <c r="AI251" s="48"/>
      <c r="AJ251" s="195" t="s">
        <v>56</v>
      </c>
      <c r="AK251" s="195"/>
      <c r="AL251" s="205"/>
      <c r="AM251" s="157"/>
      <c r="AN251" s="48"/>
      <c r="AO251" s="62"/>
      <c r="AQ251" s="63"/>
      <c r="AR251" s="48"/>
      <c r="AS251" s="48"/>
      <c r="AT251" s="195" t="s">
        <v>56</v>
      </c>
      <c r="AU251" s="195"/>
      <c r="AV251" s="205"/>
      <c r="AW251" s="157"/>
      <c r="AX251" s="48"/>
      <c r="AY251" s="48"/>
      <c r="AZ251" s="48"/>
      <c r="BA251" s="63"/>
      <c r="BB251" s="48"/>
      <c r="BC251" s="48"/>
      <c r="BD251" s="195" t="s">
        <v>56</v>
      </c>
      <c r="BE251" s="195"/>
      <c r="BF251" s="205"/>
      <c r="BG251" s="157"/>
      <c r="BH251" s="48"/>
      <c r="BI251" s="62"/>
      <c r="BJ251" s="82"/>
      <c r="BK251" s="82"/>
    </row>
    <row r="252" spans="8:63">
      <c r="I252" s="63"/>
      <c r="J252" s="48"/>
      <c r="K252" s="48"/>
      <c r="L252" s="48"/>
      <c r="M252" s="48"/>
      <c r="N252" s="48"/>
      <c r="O252" s="48"/>
      <c r="P252" s="62"/>
      <c r="W252" s="63" t="s">
        <v>58</v>
      </c>
      <c r="X252" s="48"/>
      <c r="Y252" s="48"/>
      <c r="Z252" s="67">
        <f>Z237</f>
        <v>0.38875874498778579</v>
      </c>
      <c r="AA252" s="67">
        <f>AA237</f>
        <v>-0.78083812627797655</v>
      </c>
      <c r="AB252" s="67">
        <f>AB237</f>
        <v>-0.45620553520679286</v>
      </c>
      <c r="AC252" s="157"/>
      <c r="AD252" s="48"/>
      <c r="AE252" s="48"/>
      <c r="AF252" s="48"/>
      <c r="AG252" s="63" t="s">
        <v>58</v>
      </c>
      <c r="AH252" s="48"/>
      <c r="AI252" s="48"/>
      <c r="AJ252" s="67">
        <f>AJ237</f>
        <v>0.41408619781505668</v>
      </c>
      <c r="AK252" s="67">
        <f>AK237</f>
        <v>-0.77207288690573206</v>
      </c>
      <c r="AL252" s="67">
        <f>AL237</f>
        <v>-0.4062292496765943</v>
      </c>
      <c r="AM252" s="157"/>
      <c r="AN252" s="48"/>
      <c r="AO252" s="62"/>
      <c r="AQ252" s="63" t="s">
        <v>58</v>
      </c>
      <c r="AR252" s="48"/>
      <c r="AS252" s="48"/>
      <c r="AT252" s="67">
        <f>AT237</f>
        <v>0.38590494894540817</v>
      </c>
      <c r="AU252" s="67">
        <f>AU237</f>
        <v>-0.78233666642806643</v>
      </c>
      <c r="AV252" s="67">
        <f>AV237</f>
        <v>-0.45856325779755025</v>
      </c>
      <c r="AW252" s="157"/>
      <c r="AX252" s="48"/>
      <c r="AY252" s="48"/>
      <c r="AZ252" s="48"/>
      <c r="BA252" s="63" t="s">
        <v>58</v>
      </c>
      <c r="BB252" s="48"/>
      <c r="BC252" s="48"/>
      <c r="BD252" s="67">
        <f>BD237</f>
        <v>0.38673206227572954</v>
      </c>
      <c r="BE252" s="67">
        <f>BE237</f>
        <v>-0.75434221194439444</v>
      </c>
      <c r="BF252" s="67">
        <f>BF237</f>
        <v>-0.38564273947058775</v>
      </c>
      <c r="BG252" s="157"/>
      <c r="BH252" s="48"/>
      <c r="BI252" s="62"/>
      <c r="BJ252" s="82"/>
      <c r="BK252" s="82"/>
    </row>
    <row r="253" spans="8:63">
      <c r="I253" s="63" t="s">
        <v>235</v>
      </c>
      <c r="J253" s="48"/>
      <c r="K253" s="48"/>
      <c r="L253" s="48"/>
      <c r="M253" s="48"/>
      <c r="N253" s="48"/>
      <c r="O253" s="48"/>
      <c r="P253" s="62"/>
      <c r="W253" s="63"/>
      <c r="X253" s="48"/>
      <c r="Y253" s="48"/>
      <c r="Z253" s="48"/>
      <c r="AA253" s="48"/>
      <c r="AB253" s="62"/>
      <c r="AC253" s="157"/>
      <c r="AD253" s="48"/>
      <c r="AE253" s="48"/>
      <c r="AF253" s="48"/>
      <c r="AG253" s="63"/>
      <c r="AH253" s="48"/>
      <c r="AI253" s="48"/>
      <c r="AJ253" s="48"/>
      <c r="AK253" s="48"/>
      <c r="AL253" s="62"/>
      <c r="AM253" s="157"/>
      <c r="AN253" s="48"/>
      <c r="AO253" s="62"/>
      <c r="AQ253" s="63"/>
      <c r="AR253" s="48"/>
      <c r="AS253" s="48"/>
      <c r="AT253" s="48"/>
      <c r="AU253" s="48"/>
      <c r="AV253" s="62"/>
      <c r="AW253" s="157"/>
      <c r="AX253" s="48"/>
      <c r="AY253" s="48"/>
      <c r="AZ253" s="48"/>
      <c r="BA253" s="63"/>
      <c r="BB253" s="48"/>
      <c r="BC253" s="48"/>
      <c r="BD253" s="48"/>
      <c r="BE253" s="48"/>
      <c r="BF253" s="62"/>
      <c r="BG253" s="157"/>
      <c r="BH253" s="48"/>
      <c r="BI253" s="62"/>
      <c r="BJ253" s="82"/>
      <c r="BK253" s="82"/>
    </row>
    <row r="254" spans="8:63">
      <c r="I254" s="63" t="s">
        <v>236</v>
      </c>
      <c r="J254" s="48">
        <f>S235</f>
        <v>4.7555555555555566E-2</v>
      </c>
      <c r="K254" s="48">
        <f>T235</f>
        <v>2.0789473684210504E-2</v>
      </c>
      <c r="L254" s="48">
        <f>U235</f>
        <v>1.7002354172116103E-2</v>
      </c>
      <c r="M254" s="48">
        <f>(S235-K233)/K234</f>
        <v>-0.88836026631871257</v>
      </c>
      <c r="N254" s="48">
        <f t="shared" ref="N254:O254" si="77">(T235-L233)/L234</f>
        <v>-0.87627354505243282</v>
      </c>
      <c r="O254" s="48">
        <f t="shared" si="77"/>
        <v>-0.85295179066993287</v>
      </c>
      <c r="P254" s="62"/>
      <c r="W254" s="63" t="s">
        <v>59</v>
      </c>
      <c r="X254" s="48">
        <f>1/(1+EXP(-Z252))</f>
        <v>0.59598385674557774</v>
      </c>
      <c r="Y254" s="48">
        <f>1/(1+EXP(-AA252))</f>
        <v>0.31413927877698883</v>
      </c>
      <c r="Z254" s="48">
        <f>1/(1+EXP(-AB252))</f>
        <v>0.38788636147605848</v>
      </c>
      <c r="AA254" s="48"/>
      <c r="AB254" s="62"/>
      <c r="AC254" s="157"/>
      <c r="AD254" s="48"/>
      <c r="AE254" s="48"/>
      <c r="AF254" s="48"/>
      <c r="AG254" s="63" t="s">
        <v>59</v>
      </c>
      <c r="AH254" s="48">
        <f>1/(1+EXP(-AJ252))</f>
        <v>0.60206726651684128</v>
      </c>
      <c r="AI254" s="48">
        <f>1/(1+EXP(-AK252))</f>
        <v>0.31603086987688345</v>
      </c>
      <c r="AJ254" s="48">
        <f>1/(1+EXP(-AL252))</f>
        <v>0.39981662004532459</v>
      </c>
      <c r="AK254" s="48"/>
      <c r="AL254" s="62"/>
      <c r="AM254" s="157"/>
      <c r="AN254" s="48"/>
      <c r="AO254" s="62"/>
      <c r="AQ254" s="63" t="s">
        <v>59</v>
      </c>
      <c r="AR254" s="48">
        <f>1/(1+EXP(-AT252))</f>
        <v>0.59529651166475495</v>
      </c>
      <c r="AS254" s="48">
        <f>1/(1+EXP(-AU252))</f>
        <v>0.31381649958243307</v>
      </c>
      <c r="AT254" s="48">
        <f>1/(1+EXP(-AV252))</f>
        <v>0.38732671433926941</v>
      </c>
      <c r="AU254" s="48"/>
      <c r="AV254" s="62"/>
      <c r="AW254" s="157"/>
      <c r="AX254" s="48"/>
      <c r="AY254" s="48"/>
      <c r="AZ254" s="48"/>
      <c r="BA254" s="63" t="s">
        <v>59</v>
      </c>
      <c r="BB254" s="48">
        <f>1/(1+EXP(-BD252))</f>
        <v>0.59549576291300244</v>
      </c>
      <c r="BC254" s="48">
        <f>1/(1+EXP(-BE252))</f>
        <v>0.31987589162403407</v>
      </c>
      <c r="BD254" s="48">
        <f>1/(1+EXP(-BF252))</f>
        <v>0.40476666104641035</v>
      </c>
      <c r="BE254" s="48"/>
      <c r="BF254" s="62"/>
      <c r="BG254" s="157"/>
      <c r="BH254" s="48"/>
      <c r="BI254" s="62"/>
      <c r="BJ254" s="82"/>
      <c r="BK254" s="82"/>
    </row>
    <row r="255" spans="8:63">
      <c r="I255" s="63" t="s">
        <v>237</v>
      </c>
      <c r="J255" s="48">
        <f>J254*J248</f>
        <v>2.1400000000000006</v>
      </c>
      <c r="K255" s="48">
        <f>K254*K248</f>
        <v>0.78999999999999915</v>
      </c>
      <c r="L255" s="48">
        <f>L254*L248</f>
        <v>0.64999999999999858</v>
      </c>
      <c r="M255" s="48"/>
      <c r="N255" s="48"/>
      <c r="O255" s="48"/>
      <c r="P255" s="62"/>
      <c r="W255" s="63"/>
      <c r="X255" s="48"/>
      <c r="Y255" s="48"/>
      <c r="Z255" s="48"/>
      <c r="AA255" s="48"/>
      <c r="AB255" s="62"/>
      <c r="AC255" s="157"/>
      <c r="AD255" s="48"/>
      <c r="AE255" s="48"/>
      <c r="AF255" s="48"/>
      <c r="AG255" s="63"/>
      <c r="AH255" s="48"/>
      <c r="AI255" s="48"/>
      <c r="AJ255" s="48"/>
      <c r="AK255" s="48"/>
      <c r="AL255" s="62"/>
      <c r="AM255" s="157"/>
      <c r="AN255" s="48"/>
      <c r="AO255" s="62"/>
      <c r="AQ255" s="63"/>
      <c r="AR255" s="48"/>
      <c r="AS255" s="48"/>
      <c r="AT255" s="48"/>
      <c r="AU255" s="48"/>
      <c r="AV255" s="62"/>
      <c r="AW255" s="157"/>
      <c r="AX255" s="48"/>
      <c r="AY255" s="48"/>
      <c r="AZ255" s="48"/>
      <c r="BA255" s="63"/>
      <c r="BB255" s="48"/>
      <c r="BC255" s="48"/>
      <c r="BD255" s="48"/>
      <c r="BE255" s="48"/>
      <c r="BF255" s="62"/>
      <c r="BG255" s="157"/>
      <c r="BH255" s="48"/>
      <c r="BI255" s="62"/>
      <c r="BJ255" s="82"/>
      <c r="BK255" s="82"/>
    </row>
    <row r="256" spans="8:63">
      <c r="I256" s="150" t="s">
        <v>235</v>
      </c>
      <c r="J256" s="66">
        <f>J255+J250</f>
        <v>31.69</v>
      </c>
      <c r="K256" s="66">
        <f>K255+K250</f>
        <v>28.65</v>
      </c>
      <c r="L256" s="66">
        <f>L255+L250</f>
        <v>28.84</v>
      </c>
      <c r="M256" s="48"/>
      <c r="N256" s="48"/>
      <c r="O256" s="48"/>
      <c r="P256" s="62"/>
      <c r="W256" s="65" t="s">
        <v>61</v>
      </c>
      <c r="X256" s="66"/>
      <c r="Y256" s="66"/>
      <c r="Z256" s="66"/>
      <c r="AA256" s="66"/>
      <c r="AB256" s="62"/>
      <c r="AC256" s="157"/>
      <c r="AD256" s="48"/>
      <c r="AE256" s="48"/>
      <c r="AF256" s="48"/>
      <c r="AG256" s="65" t="s">
        <v>61</v>
      </c>
      <c r="AH256" s="66"/>
      <c r="AI256" s="66"/>
      <c r="AJ256" s="66"/>
      <c r="AK256" s="66"/>
      <c r="AL256" s="62"/>
      <c r="AM256" s="157"/>
      <c r="AN256" s="48"/>
      <c r="AO256" s="62"/>
      <c r="AQ256" s="65" t="s">
        <v>61</v>
      </c>
      <c r="AR256" s="66"/>
      <c r="AS256" s="66"/>
      <c r="AT256" s="66"/>
      <c r="AU256" s="66"/>
      <c r="AV256" s="62"/>
      <c r="AW256" s="157"/>
      <c r="AX256" s="48"/>
      <c r="AY256" s="48"/>
      <c r="AZ256" s="48"/>
      <c r="BA256" s="65" t="s">
        <v>61</v>
      </c>
      <c r="BB256" s="66"/>
      <c r="BC256" s="66"/>
      <c r="BD256" s="66"/>
      <c r="BE256" s="66"/>
      <c r="BF256" s="62"/>
      <c r="BG256" s="157"/>
      <c r="BH256" s="48"/>
      <c r="BI256" s="62"/>
      <c r="BJ256" s="82"/>
      <c r="BK256" s="82"/>
    </row>
    <row r="257" spans="9:63">
      <c r="I257" s="63"/>
      <c r="J257" s="48"/>
      <c r="K257" s="48"/>
      <c r="L257" s="48"/>
      <c r="M257" s="48"/>
      <c r="N257" s="48"/>
      <c r="O257" s="48"/>
      <c r="P257" s="62"/>
      <c r="W257" s="194" t="s">
        <v>62</v>
      </c>
      <c r="X257" s="195"/>
      <c r="Y257" s="195"/>
      <c r="Z257" s="195"/>
      <c r="AA257" s="48"/>
      <c r="AB257" s="62"/>
      <c r="AC257" s="157"/>
      <c r="AD257" s="48"/>
      <c r="AE257" s="48"/>
      <c r="AF257" s="48"/>
      <c r="AG257" s="194" t="s">
        <v>62</v>
      </c>
      <c r="AH257" s="195"/>
      <c r="AI257" s="195"/>
      <c r="AJ257" s="195"/>
      <c r="AK257" s="48"/>
      <c r="AL257" s="62"/>
      <c r="AM257" s="157"/>
      <c r="AN257" s="48"/>
      <c r="AO257" s="62"/>
      <c r="AQ257" s="194" t="s">
        <v>62</v>
      </c>
      <c r="AR257" s="195"/>
      <c r="AS257" s="195"/>
      <c r="AT257" s="195"/>
      <c r="AU257" s="48"/>
      <c r="AV257" s="62"/>
      <c r="AW257" s="157"/>
      <c r="AX257" s="48"/>
      <c r="AY257" s="48"/>
      <c r="AZ257" s="48"/>
      <c r="BA257" s="194" t="s">
        <v>62</v>
      </c>
      <c r="BB257" s="195"/>
      <c r="BC257" s="195"/>
      <c r="BD257" s="195"/>
      <c r="BE257" s="48"/>
      <c r="BF257" s="62"/>
      <c r="BG257" s="157"/>
      <c r="BH257" s="48"/>
      <c r="BI257" s="62"/>
      <c r="BJ257" s="82"/>
      <c r="BK257" s="82"/>
    </row>
    <row r="258" spans="9:63">
      <c r="I258" s="63" t="str">
        <f>$P$228</f>
        <v>forecastError =</v>
      </c>
      <c r="J258" s="48">
        <f>Q228</f>
        <v>0</v>
      </c>
      <c r="K258" s="48"/>
      <c r="L258" s="48"/>
      <c r="M258" s="48"/>
      <c r="N258" s="48"/>
      <c r="O258" s="48"/>
      <c r="P258" s="62"/>
      <c r="W258" s="63"/>
      <c r="X258" s="48"/>
      <c r="Y258" s="48"/>
      <c r="Z258" s="48"/>
      <c r="AA258" s="48"/>
      <c r="AB258" s="62"/>
      <c r="AC258" s="157"/>
      <c r="AD258" s="48"/>
      <c r="AE258" s="48"/>
      <c r="AF258" s="48"/>
      <c r="AG258" s="63"/>
      <c r="AH258" s="48"/>
      <c r="AI258" s="48"/>
      <c r="AJ258" s="48"/>
      <c r="AK258" s="48"/>
      <c r="AL258" s="62"/>
      <c r="AM258" s="157"/>
      <c r="AN258" s="48"/>
      <c r="AO258" s="62"/>
      <c r="AQ258" s="63"/>
      <c r="AR258" s="48"/>
      <c r="AS258" s="48"/>
      <c r="AT258" s="48"/>
      <c r="AU258" s="48"/>
      <c r="AV258" s="62"/>
      <c r="AW258" s="157"/>
      <c r="AX258" s="48"/>
      <c r="AY258" s="48"/>
      <c r="AZ258" s="48"/>
      <c r="BA258" s="63"/>
      <c r="BB258" s="48"/>
      <c r="BC258" s="48"/>
      <c r="BD258" s="48"/>
      <c r="BE258" s="48"/>
      <c r="BF258" s="62"/>
      <c r="BG258" s="157"/>
      <c r="BH258" s="48"/>
      <c r="BI258" s="62"/>
      <c r="BJ258" s="82"/>
      <c r="BK258" s="82"/>
    </row>
    <row r="259" spans="9:63">
      <c r="I259" s="63" t="str">
        <f>$P$228</f>
        <v>forecastError =</v>
      </c>
      <c r="J259" s="48">
        <f>J258+N248</f>
        <v>2.9744506272248934</v>
      </c>
      <c r="K259" s="48">
        <f>K258+O248</f>
        <v>2.4535833852914841</v>
      </c>
      <c r="L259" s="48">
        <f>L258+P248</f>
        <v>2.4165317301244151</v>
      </c>
      <c r="M259" s="48"/>
      <c r="N259" s="48"/>
      <c r="O259" s="48"/>
      <c r="P259" s="62"/>
      <c r="W259" s="63"/>
      <c r="X259" s="48"/>
      <c r="Y259" s="48"/>
      <c r="Z259" s="197" t="s">
        <v>63</v>
      </c>
      <c r="AA259" s="197"/>
      <c r="AB259" s="198"/>
      <c r="AC259" s="157"/>
      <c r="AD259" s="48"/>
      <c r="AE259" s="48"/>
      <c r="AF259" s="48"/>
      <c r="AG259" s="63"/>
      <c r="AH259" s="48"/>
      <c r="AI259" s="48"/>
      <c r="AJ259" s="197" t="s">
        <v>63</v>
      </c>
      <c r="AK259" s="197"/>
      <c r="AL259" s="198"/>
      <c r="AM259" s="157"/>
      <c r="AN259" s="48"/>
      <c r="AO259" s="62"/>
      <c r="AQ259" s="63"/>
      <c r="AR259" s="48"/>
      <c r="AS259" s="48"/>
      <c r="AT259" s="197" t="s">
        <v>63</v>
      </c>
      <c r="AU259" s="197"/>
      <c r="AV259" s="198"/>
      <c r="AW259" s="157"/>
      <c r="AX259" s="48"/>
      <c r="AY259" s="48"/>
      <c r="AZ259" s="48"/>
      <c r="BA259" s="63"/>
      <c r="BB259" s="48"/>
      <c r="BC259" s="48"/>
      <c r="BD259" s="197" t="s">
        <v>63</v>
      </c>
      <c r="BE259" s="197"/>
      <c r="BF259" s="198"/>
      <c r="BG259" s="157"/>
      <c r="BH259" s="48"/>
      <c r="BI259" s="62"/>
      <c r="BJ259" s="82"/>
      <c r="BK259" s="82"/>
    </row>
    <row r="260" spans="9:63">
      <c r="I260" s="98"/>
      <c r="J260" s="99"/>
      <c r="K260" s="99"/>
      <c r="L260" s="99"/>
      <c r="M260" s="99"/>
      <c r="N260" s="99"/>
      <c r="O260" s="99"/>
      <c r="P260" s="100"/>
      <c r="W260" s="63" t="s">
        <v>58</v>
      </c>
      <c r="X260" s="48"/>
      <c r="Y260" s="48"/>
      <c r="Z260" s="54">
        <f>W238</f>
        <v>0.7410163922938825</v>
      </c>
      <c r="AA260" s="54">
        <f>X238</f>
        <v>-0.36911994036342283</v>
      </c>
      <c r="AB260" s="54">
        <f>Y238</f>
        <v>-0.7354721040840887</v>
      </c>
      <c r="AC260" s="157"/>
      <c r="AD260" s="48"/>
      <c r="AE260" s="48"/>
      <c r="AF260" s="48"/>
      <c r="AG260" s="63" t="s">
        <v>58</v>
      </c>
      <c r="AH260" s="48"/>
      <c r="AI260" s="48"/>
      <c r="AJ260" s="54">
        <f>AG238</f>
        <v>0.80182155059009186</v>
      </c>
      <c r="AK260" s="54">
        <f>AH238</f>
        <v>-0.36859338237461969</v>
      </c>
      <c r="AL260" s="54">
        <f>AI238</f>
        <v>-0.65207301996845579</v>
      </c>
      <c r="AM260" s="157"/>
      <c r="AN260" s="48"/>
      <c r="AO260" s="62"/>
      <c r="AQ260" s="63" t="s">
        <v>58</v>
      </c>
      <c r="AR260" s="48"/>
      <c r="AS260" s="48"/>
      <c r="AT260" s="54">
        <f>AQ238</f>
        <v>0.75400106948691492</v>
      </c>
      <c r="AU260" s="54">
        <f>AR238</f>
        <v>-0.37380683104726081</v>
      </c>
      <c r="AV260" s="54">
        <f>AS238</f>
        <v>-0.73921335869536342</v>
      </c>
      <c r="AW260" s="157"/>
      <c r="AX260" s="48"/>
      <c r="AY260" s="48"/>
      <c r="AZ260" s="48"/>
      <c r="BA260" s="63" t="s">
        <v>58</v>
      </c>
      <c r="BB260" s="48"/>
      <c r="BC260" s="48"/>
      <c r="BD260" s="54">
        <f>BA238</f>
        <v>0.85557479248974588</v>
      </c>
      <c r="BE260" s="54">
        <f>BB238</f>
        <v>-0.37862694146158665</v>
      </c>
      <c r="BF260" s="54">
        <f>BC238</f>
        <v>-0.68596045275380213</v>
      </c>
      <c r="BG260" s="157"/>
      <c r="BH260" s="48"/>
      <c r="BI260" s="62"/>
      <c r="BJ260" s="82"/>
      <c r="BK260" s="82"/>
    </row>
    <row r="261" spans="9:63">
      <c r="W261" s="63"/>
      <c r="X261" s="48"/>
      <c r="Y261" s="48"/>
      <c r="Z261" s="48"/>
      <c r="AA261" s="48"/>
      <c r="AB261" s="62"/>
      <c r="AC261" s="157"/>
      <c r="AD261" s="48"/>
      <c r="AE261" s="48"/>
      <c r="AF261" s="48"/>
      <c r="AG261" s="63"/>
      <c r="AH261" s="48"/>
      <c r="AI261" s="48"/>
      <c r="AJ261" s="48"/>
      <c r="AK261" s="48"/>
      <c r="AL261" s="62"/>
      <c r="AM261" s="157"/>
      <c r="AN261" s="48"/>
      <c r="AO261" s="62"/>
      <c r="AQ261" s="63"/>
      <c r="AR261" s="48"/>
      <c r="AS261" s="48"/>
      <c r="AT261" s="48"/>
      <c r="AU261" s="48"/>
      <c r="AV261" s="62"/>
      <c r="AW261" s="157"/>
      <c r="AX261" s="48"/>
      <c r="AY261" s="48"/>
      <c r="AZ261" s="48"/>
      <c r="BA261" s="63"/>
      <c r="BB261" s="48"/>
      <c r="BC261" s="48"/>
      <c r="BD261" s="48"/>
      <c r="BE261" s="48"/>
      <c r="BF261" s="62"/>
      <c r="BG261" s="157"/>
      <c r="BH261" s="48"/>
      <c r="BI261" s="62"/>
      <c r="BJ261" s="82"/>
      <c r="BK261" s="82"/>
    </row>
    <row r="262" spans="9:63">
      <c r="I262" s="57" t="s">
        <v>230</v>
      </c>
      <c r="J262" s="105"/>
      <c r="K262" s="105"/>
      <c r="L262" s="105"/>
      <c r="M262" s="105"/>
      <c r="N262" s="105" t="s">
        <v>231</v>
      </c>
      <c r="O262" s="105"/>
      <c r="P262" s="59"/>
      <c r="Q262" s="152">
        <v>2</v>
      </c>
      <c r="W262" s="63" t="s">
        <v>59</v>
      </c>
      <c r="X262" s="48">
        <f>1/(1+EXP(-Z260))</f>
        <v>0.67721807325338412</v>
      </c>
      <c r="Y262" s="48">
        <f>1/(1+EXP(-AA260))</f>
        <v>0.40875369210614021</v>
      </c>
      <c r="Z262" s="48">
        <f>1/(1+EXP(-AB260))</f>
        <v>0.32399506237901288</v>
      </c>
      <c r="AA262" s="48"/>
      <c r="AB262" s="62"/>
      <c r="AC262" s="157"/>
      <c r="AD262" s="48"/>
      <c r="AE262" s="48"/>
      <c r="AF262" s="48"/>
      <c r="AG262" s="63" t="s">
        <v>59</v>
      </c>
      <c r="AH262" s="48">
        <f>1/(1+EXP(-AJ260))</f>
        <v>0.6903639935637842</v>
      </c>
      <c r="AI262" s="48">
        <f>1/(1+EXP(-AK260))</f>
        <v>0.40888095365165777</v>
      </c>
      <c r="AJ262" s="48">
        <f>1/(1+EXP(-AL260))</f>
        <v>0.34252253918278264</v>
      </c>
      <c r="AK262" s="48"/>
      <c r="AL262" s="62"/>
      <c r="AM262" s="157"/>
      <c r="AN262" s="48"/>
      <c r="AO262" s="62"/>
      <c r="AQ262" s="63" t="s">
        <v>59</v>
      </c>
      <c r="AR262" s="48">
        <f>1/(1+EXP(-AT260))</f>
        <v>0.6800498864643153</v>
      </c>
      <c r="AS262" s="48">
        <f>1/(1+EXP(-AU260))</f>
        <v>0.40762147824223505</v>
      </c>
      <c r="AT262" s="48">
        <f>1/(1+EXP(-AV260))</f>
        <v>0.323176184500855</v>
      </c>
      <c r="AU262" s="48"/>
      <c r="AV262" s="62"/>
      <c r="AW262" s="157"/>
      <c r="AX262" s="48"/>
      <c r="AY262" s="48"/>
      <c r="AZ262" s="48"/>
      <c r="BA262" s="63" t="s">
        <v>59</v>
      </c>
      <c r="BB262" s="48">
        <f>1/(1+EXP(-BD260))</f>
        <v>0.70173527328709173</v>
      </c>
      <c r="BC262" s="48">
        <f>1/(1+EXP(-BE260))</f>
        <v>0.4064581047280818</v>
      </c>
      <c r="BD262" s="48">
        <f>1/(1+EXP(-BF260))</f>
        <v>0.33493229228866406</v>
      </c>
      <c r="BE262" s="48"/>
      <c r="BF262" s="62"/>
      <c r="BG262" s="157"/>
      <c r="BH262" s="48"/>
      <c r="BI262" s="62"/>
      <c r="BJ262" s="82"/>
      <c r="BK262" s="82"/>
    </row>
    <row r="263" spans="9:63">
      <c r="I263" s="63" t="str">
        <f>I248</f>
        <v>max</v>
      </c>
      <c r="J263" s="48">
        <f>J248</f>
        <v>45</v>
      </c>
      <c r="K263" s="48">
        <f>K248</f>
        <v>38</v>
      </c>
      <c r="L263" s="48">
        <f>L248</f>
        <v>38.229999999999997</v>
      </c>
      <c r="M263" s="48"/>
      <c r="N263" s="48">
        <f>ABS(J266-J271)</f>
        <v>3.5783434114825248</v>
      </c>
      <c r="O263" s="48">
        <f>ABS(K266-K271)</f>
        <v>2.8858624525166192</v>
      </c>
      <c r="P263" s="62">
        <f>ABS(L266-L271)</f>
        <v>1.6943141283672816</v>
      </c>
      <c r="W263" s="63"/>
      <c r="X263" s="48"/>
      <c r="Y263" s="48"/>
      <c r="Z263" s="48"/>
      <c r="AA263" s="48"/>
      <c r="AB263" s="62"/>
      <c r="AC263" s="157"/>
      <c r="AD263" s="48"/>
      <c r="AE263" s="48"/>
      <c r="AF263" s="48"/>
      <c r="AG263" s="63"/>
      <c r="AH263" s="48"/>
      <c r="AI263" s="48"/>
      <c r="AJ263" s="48"/>
      <c r="AK263" s="48"/>
      <c r="AL263" s="62"/>
      <c r="AM263" s="157"/>
      <c r="AN263" s="48"/>
      <c r="AO263" s="62"/>
      <c r="AQ263" s="63"/>
      <c r="AR263" s="48"/>
      <c r="AS263" s="48"/>
      <c r="AT263" s="48"/>
      <c r="AU263" s="48"/>
      <c r="AV263" s="62"/>
      <c r="AW263" s="157"/>
      <c r="AX263" s="48"/>
      <c r="AY263" s="48"/>
      <c r="AZ263" s="48"/>
      <c r="BA263" s="63"/>
      <c r="BB263" s="48"/>
      <c r="BC263" s="48"/>
      <c r="BD263" s="48"/>
      <c r="BE263" s="48"/>
      <c r="BF263" s="62"/>
      <c r="BG263" s="157"/>
      <c r="BH263" s="48"/>
      <c r="BI263" s="62"/>
      <c r="BJ263" s="82"/>
      <c r="BK263" s="82"/>
    </row>
    <row r="264" spans="9:63">
      <c r="I264" s="63" t="s">
        <v>232</v>
      </c>
      <c r="J264" s="48">
        <f>BG241*J263</f>
        <v>3.5783434114825265</v>
      </c>
      <c r="K264" s="48">
        <f>BH241*K263</f>
        <v>2.8858624525166201</v>
      </c>
      <c r="L264" s="48">
        <f>BI241*L263</f>
        <v>-1.6943141283672822</v>
      </c>
      <c r="M264" s="48"/>
      <c r="N264" s="48"/>
      <c r="O264" s="48"/>
      <c r="P264" s="62"/>
      <c r="W264" s="206" t="s">
        <v>64</v>
      </c>
      <c r="X264" s="207"/>
      <c r="Y264" s="207"/>
      <c r="Z264" s="207"/>
      <c r="AA264" s="207"/>
      <c r="AB264" s="62"/>
      <c r="AC264" s="157"/>
      <c r="AD264" s="48"/>
      <c r="AE264" s="48"/>
      <c r="AF264" s="48"/>
      <c r="AG264" s="206" t="s">
        <v>64</v>
      </c>
      <c r="AH264" s="207"/>
      <c r="AI264" s="207"/>
      <c r="AJ264" s="207"/>
      <c r="AK264" s="207"/>
      <c r="AL264" s="62"/>
      <c r="AM264" s="157"/>
      <c r="AN264" s="48"/>
      <c r="AO264" s="62"/>
      <c r="AQ264" s="206" t="s">
        <v>64</v>
      </c>
      <c r="AR264" s="207"/>
      <c r="AS264" s="207"/>
      <c r="AT264" s="207"/>
      <c r="AU264" s="207"/>
      <c r="AV264" s="62"/>
      <c r="AW264" s="157"/>
      <c r="AX264" s="48"/>
      <c r="AY264" s="48"/>
      <c r="AZ264" s="48"/>
      <c r="BA264" s="206" t="s">
        <v>64</v>
      </c>
      <c r="BB264" s="207"/>
      <c r="BC264" s="207"/>
      <c r="BD264" s="207"/>
      <c r="BE264" s="207"/>
      <c r="BF264" s="62"/>
      <c r="BG264" s="157"/>
      <c r="BH264" s="48"/>
      <c r="BI264" s="62"/>
      <c r="BJ264" s="82"/>
      <c r="BK264" s="82"/>
    </row>
    <row r="265" spans="9:63">
      <c r="I265" s="63" t="str">
        <f>I250</f>
        <v>min</v>
      </c>
      <c r="J265" s="48">
        <f>J250</f>
        <v>29.55</v>
      </c>
      <c r="K265" s="48">
        <f>K250</f>
        <v>27.86</v>
      </c>
      <c r="L265" s="48">
        <f>L250</f>
        <v>28.19</v>
      </c>
      <c r="M265" s="48"/>
      <c r="N265" s="48"/>
      <c r="O265" s="48"/>
      <c r="P265" s="62"/>
      <c r="W265" s="194" t="s">
        <v>65</v>
      </c>
      <c r="X265" s="195"/>
      <c r="Y265" s="195"/>
      <c r="Z265" s="195"/>
      <c r="AA265" s="48"/>
      <c r="AB265" s="62"/>
      <c r="AC265" s="157"/>
      <c r="AD265" s="48"/>
      <c r="AE265" s="48"/>
      <c r="AF265" s="48"/>
      <c r="AG265" s="194" t="s">
        <v>65</v>
      </c>
      <c r="AH265" s="195"/>
      <c r="AI265" s="195"/>
      <c r="AJ265" s="195"/>
      <c r="AK265" s="48"/>
      <c r="AL265" s="62"/>
      <c r="AM265" s="157"/>
      <c r="AN265" s="48"/>
      <c r="AO265" s="62"/>
      <c r="AQ265" s="194" t="s">
        <v>65</v>
      </c>
      <c r="AR265" s="195"/>
      <c r="AS265" s="195"/>
      <c r="AT265" s="195"/>
      <c r="AU265" s="48"/>
      <c r="AV265" s="62"/>
      <c r="AW265" s="157"/>
      <c r="AX265" s="48"/>
      <c r="AY265" s="48"/>
      <c r="AZ265" s="48"/>
      <c r="BA265" s="194" t="s">
        <v>65</v>
      </c>
      <c r="BB265" s="195"/>
      <c r="BC265" s="195"/>
      <c r="BD265" s="195"/>
      <c r="BE265" s="48"/>
      <c r="BF265" s="62"/>
      <c r="BG265" s="157"/>
      <c r="BH265" s="48"/>
      <c r="BI265" s="62"/>
      <c r="BJ265" s="82"/>
      <c r="BK265" s="82"/>
    </row>
    <row r="266" spans="9:63">
      <c r="I266" s="63" t="s">
        <v>233</v>
      </c>
      <c r="J266" s="66">
        <f>J265+J264</f>
        <v>33.128343411482525</v>
      </c>
      <c r="K266" s="66">
        <f>K265+K264</f>
        <v>30.745862452516619</v>
      </c>
      <c r="L266" s="66">
        <f>L265+L264</f>
        <v>26.49568587163272</v>
      </c>
      <c r="M266" s="48" t="s">
        <v>234</v>
      </c>
      <c r="N266" s="48"/>
      <c r="O266" s="48"/>
      <c r="P266" s="62"/>
      <c r="W266" s="63"/>
      <c r="X266" s="48"/>
      <c r="Y266" s="48"/>
      <c r="Z266" s="197" t="s">
        <v>66</v>
      </c>
      <c r="AA266" s="197"/>
      <c r="AB266" s="198"/>
      <c r="AC266" s="157"/>
      <c r="AD266" s="48"/>
      <c r="AE266" s="48"/>
      <c r="AF266" s="48"/>
      <c r="AG266" s="63"/>
      <c r="AH266" s="48"/>
      <c r="AI266" s="48"/>
      <c r="AJ266" s="197" t="s">
        <v>66</v>
      </c>
      <c r="AK266" s="197"/>
      <c r="AL266" s="198"/>
      <c r="AM266" s="157"/>
      <c r="AN266" s="48"/>
      <c r="AO266" s="62"/>
      <c r="AQ266" s="63"/>
      <c r="AR266" s="48"/>
      <c r="AS266" s="48"/>
      <c r="AT266" s="197" t="s">
        <v>66</v>
      </c>
      <c r="AU266" s="197"/>
      <c r="AV266" s="198"/>
      <c r="AW266" s="157"/>
      <c r="AX266" s="48"/>
      <c r="AY266" s="48"/>
      <c r="AZ266" s="48"/>
      <c r="BA266" s="63"/>
      <c r="BB266" s="48"/>
      <c r="BC266" s="48"/>
      <c r="BD266" s="197" t="s">
        <v>66</v>
      </c>
      <c r="BE266" s="197"/>
      <c r="BF266" s="198"/>
      <c r="BG266" s="157"/>
      <c r="BH266" s="48"/>
      <c r="BI266" s="62"/>
      <c r="BJ266" s="82"/>
      <c r="BK266" s="82"/>
    </row>
    <row r="267" spans="9:63">
      <c r="I267" s="63"/>
      <c r="J267" s="48"/>
      <c r="K267" s="48"/>
      <c r="L267" s="48"/>
      <c r="M267" s="48"/>
      <c r="N267" s="48"/>
      <c r="O267" s="48"/>
      <c r="P267" s="62"/>
      <c r="W267" s="63"/>
      <c r="X267" s="48"/>
      <c r="Y267" s="48"/>
      <c r="Z267" s="55">
        <f>Z238</f>
        <v>-0.31466518493703299</v>
      </c>
      <c r="AA267" s="55">
        <f>AA238</f>
        <v>-0.71954562558456914</v>
      </c>
      <c r="AB267" s="55">
        <f>AB238</f>
        <v>-0.82495425294542413</v>
      </c>
      <c r="AC267" s="157"/>
      <c r="AD267" s="48"/>
      <c r="AE267" s="48"/>
      <c r="AF267" s="48"/>
      <c r="AG267" s="63"/>
      <c r="AH267" s="48"/>
      <c r="AI267" s="48"/>
      <c r="AJ267" s="55">
        <f>AJ238</f>
        <v>-0.38884388416396165</v>
      </c>
      <c r="AK267" s="55">
        <f>AK238</f>
        <v>-0.68955232689337498</v>
      </c>
      <c r="AL267" s="55">
        <f>AL238</f>
        <v>-0.7268000789936474</v>
      </c>
      <c r="AM267" s="157"/>
      <c r="AN267" s="48"/>
      <c r="AO267" s="62"/>
      <c r="AQ267" s="63"/>
      <c r="AR267" s="48"/>
      <c r="AS267" s="48"/>
      <c r="AT267" s="55">
        <f>AT238</f>
        <v>-0.33168779736719101</v>
      </c>
      <c r="AU267" s="55">
        <f>AU238</f>
        <v>-0.71494309653867683</v>
      </c>
      <c r="AV267" s="55">
        <f>AV238</f>
        <v>-0.79361807845858257</v>
      </c>
      <c r="AW267" s="157"/>
      <c r="AX267" s="48"/>
      <c r="AY267" s="48"/>
      <c r="AZ267" s="48"/>
      <c r="BA267" s="63"/>
      <c r="BB267" s="48"/>
      <c r="BC267" s="48"/>
      <c r="BD267" s="55">
        <f>BD238</f>
        <v>-0.4085907545170458</v>
      </c>
      <c r="BE267" s="55">
        <f>BE238</f>
        <v>-0.66857042155604385</v>
      </c>
      <c r="BF267" s="55">
        <f>BF238</f>
        <v>-0.66460014521566335</v>
      </c>
      <c r="BG267" s="157"/>
      <c r="BH267" s="48"/>
      <c r="BI267" s="62"/>
      <c r="BJ267" s="82"/>
      <c r="BK267" s="82"/>
    </row>
    <row r="268" spans="9:63">
      <c r="I268" s="63" t="s">
        <v>235</v>
      </c>
      <c r="J268" s="48"/>
      <c r="K268" s="48"/>
      <c r="L268" s="48"/>
      <c r="M268" s="48"/>
      <c r="N268" s="48"/>
      <c r="O268" s="48"/>
      <c r="P268" s="62"/>
      <c r="W268" s="63" t="s">
        <v>58</v>
      </c>
      <c r="X268" s="48"/>
      <c r="Y268" s="48"/>
      <c r="Z268" s="48"/>
      <c r="AA268" s="48"/>
      <c r="AB268" s="62"/>
      <c r="AC268" s="157"/>
      <c r="AD268" s="48"/>
      <c r="AE268" s="48"/>
      <c r="AF268" s="48"/>
      <c r="AG268" s="63" t="s">
        <v>58</v>
      </c>
      <c r="AH268" s="48"/>
      <c r="AI268" s="48"/>
      <c r="AJ268" s="48"/>
      <c r="AK268" s="48"/>
      <c r="AL268" s="62"/>
      <c r="AM268" s="157"/>
      <c r="AN268" s="48"/>
      <c r="AO268" s="62"/>
      <c r="AQ268" s="63" t="s">
        <v>58</v>
      </c>
      <c r="AR268" s="48"/>
      <c r="AS268" s="48"/>
      <c r="AT268" s="48"/>
      <c r="AU268" s="48"/>
      <c r="AV268" s="62"/>
      <c r="AW268" s="157"/>
      <c r="AX268" s="48"/>
      <c r="AY268" s="48"/>
      <c r="AZ268" s="48"/>
      <c r="BA268" s="63" t="s">
        <v>58</v>
      </c>
      <c r="BB268" s="48"/>
      <c r="BC268" s="48"/>
      <c r="BD268" s="48"/>
      <c r="BE268" s="48"/>
      <c r="BF268" s="62"/>
      <c r="BG268" s="157"/>
      <c r="BH268" s="48"/>
      <c r="BI268" s="62"/>
      <c r="BJ268" s="82"/>
      <c r="BK268" s="82"/>
    </row>
    <row r="269" spans="9:63">
      <c r="I269" s="63" t="s">
        <v>236</v>
      </c>
      <c r="J269" s="48">
        <f>S239</f>
        <v>0</v>
      </c>
      <c r="K269" s="48">
        <f>T239</f>
        <v>0</v>
      </c>
      <c r="L269" s="48">
        <f>U239</f>
        <v>0</v>
      </c>
      <c r="M269" s="48"/>
      <c r="N269" s="48"/>
      <c r="O269" s="48"/>
      <c r="P269" s="62"/>
      <c r="W269" s="63"/>
      <c r="X269" s="48"/>
      <c r="Y269" s="48"/>
      <c r="Z269" s="48"/>
      <c r="AA269" s="48"/>
      <c r="AB269" s="62"/>
      <c r="AC269" s="157"/>
      <c r="AD269" s="48"/>
      <c r="AE269" s="48"/>
      <c r="AF269" s="48"/>
      <c r="AG269" s="63"/>
      <c r="AH269" s="48"/>
      <c r="AI269" s="48"/>
      <c r="AJ269" s="48"/>
      <c r="AK269" s="48"/>
      <c r="AL269" s="62"/>
      <c r="AM269" s="157"/>
      <c r="AN269" s="48"/>
      <c r="AO269" s="62"/>
      <c r="AQ269" s="63"/>
      <c r="AR269" s="48"/>
      <c r="AS269" s="48"/>
      <c r="AT269" s="48"/>
      <c r="AU269" s="48"/>
      <c r="AV269" s="62"/>
      <c r="AW269" s="157"/>
      <c r="AX269" s="48"/>
      <c r="AY269" s="48"/>
      <c r="AZ269" s="48"/>
      <c r="BA269" s="63"/>
      <c r="BB269" s="48"/>
      <c r="BC269" s="48"/>
      <c r="BD269" s="48"/>
      <c r="BE269" s="48"/>
      <c r="BF269" s="62"/>
      <c r="BG269" s="157"/>
      <c r="BH269" s="48"/>
      <c r="BI269" s="62"/>
      <c r="BJ269" s="82"/>
      <c r="BK269" s="82"/>
    </row>
    <row r="270" spans="9:63">
      <c r="I270" s="63" t="s">
        <v>238</v>
      </c>
      <c r="J270" s="48">
        <f>J269*J263</f>
        <v>0</v>
      </c>
      <c r="K270" s="48">
        <f>K269*K263</f>
        <v>0</v>
      </c>
      <c r="L270" s="48">
        <f>L269*L263</f>
        <v>0</v>
      </c>
      <c r="M270" s="48"/>
      <c r="N270" s="48"/>
      <c r="O270" s="48"/>
      <c r="P270" s="62"/>
      <c r="W270" s="63" t="s">
        <v>59</v>
      </c>
      <c r="X270" s="48">
        <f>1/(1+EXP(-Z267))</f>
        <v>0.42197643050124795</v>
      </c>
      <c r="Y270" s="48">
        <f>1/(1+EXP(-AA267))</f>
        <v>0.32749304712242122</v>
      </c>
      <c r="Z270" s="48">
        <f>1/(1+EXP(-AB267))</f>
        <v>0.30471302267390921</v>
      </c>
      <c r="AA270" s="48"/>
      <c r="AB270" s="62"/>
      <c r="AC270" s="157"/>
      <c r="AD270" s="48"/>
      <c r="AE270" s="48"/>
      <c r="AF270" s="48"/>
      <c r="AG270" s="63" t="s">
        <v>59</v>
      </c>
      <c r="AH270" s="48">
        <f>1/(1+EXP(-AJ267))</f>
        <v>0.4039956430066991</v>
      </c>
      <c r="AI270" s="48">
        <f>1/(1+EXP(-AK267))</f>
        <v>0.33413266775791556</v>
      </c>
      <c r="AJ270" s="48">
        <f>1/(1+EXP(-AL267))</f>
        <v>0.32589732046152325</v>
      </c>
      <c r="AK270" s="48"/>
      <c r="AL270" s="62"/>
      <c r="AM270" s="157"/>
      <c r="AN270" s="48"/>
      <c r="AO270" s="62"/>
      <c r="AQ270" s="63" t="s">
        <v>59</v>
      </c>
      <c r="AR270" s="48">
        <f>1/(1+EXP(-AT267))</f>
        <v>0.41783001281832577</v>
      </c>
      <c r="AS270" s="48">
        <f>1/(1+EXP(-AU267))</f>
        <v>0.32850751800533251</v>
      </c>
      <c r="AT270" s="48">
        <f>1/(1+EXP(-AV267))</f>
        <v>0.3113923262538042</v>
      </c>
      <c r="AU270" s="48"/>
      <c r="AV270" s="62"/>
      <c r="AW270" s="157"/>
      <c r="AX270" s="48"/>
      <c r="AY270" s="48"/>
      <c r="AZ270" s="48"/>
      <c r="BA270" s="63" t="s">
        <v>59</v>
      </c>
      <c r="BB270" s="48">
        <f>1/(1+EXP(-BD267))</f>
        <v>0.39925007987092326</v>
      </c>
      <c r="BC270" s="48">
        <f>1/(1+EXP(-BE267))</f>
        <v>0.33881702119605916</v>
      </c>
      <c r="BD270" s="48">
        <f>1/(1+EXP(-BF267))</f>
        <v>0.33970701106169238</v>
      </c>
      <c r="BE270" s="48"/>
      <c r="BF270" s="62"/>
      <c r="BG270" s="157"/>
      <c r="BH270" s="48"/>
      <c r="BI270" s="62"/>
      <c r="BJ270" s="82"/>
      <c r="BK270" s="82"/>
    </row>
    <row r="271" spans="9:63">
      <c r="I271" s="150" t="s">
        <v>235</v>
      </c>
      <c r="J271" s="66">
        <f>J270+J265</f>
        <v>29.55</v>
      </c>
      <c r="K271" s="66">
        <f>K270+K265</f>
        <v>27.86</v>
      </c>
      <c r="L271" s="66">
        <f>L270+L265</f>
        <v>28.19</v>
      </c>
      <c r="M271" s="48"/>
      <c r="N271" s="48"/>
      <c r="O271" s="48"/>
      <c r="P271" s="62"/>
      <c r="W271" s="206" t="s">
        <v>67</v>
      </c>
      <c r="X271" s="207"/>
      <c r="Y271" s="207"/>
      <c r="Z271" s="207"/>
      <c r="AA271" s="207"/>
      <c r="AB271" s="62"/>
      <c r="AC271" s="48"/>
      <c r="AD271" s="48"/>
      <c r="AE271" s="48"/>
      <c r="AF271" s="48"/>
      <c r="AG271" s="206" t="s">
        <v>67</v>
      </c>
      <c r="AH271" s="207"/>
      <c r="AI271" s="207"/>
      <c r="AJ271" s="207"/>
      <c r="AK271" s="207"/>
      <c r="AL271" s="62"/>
      <c r="AM271" s="48"/>
      <c r="AN271" s="48"/>
      <c r="AO271" s="62"/>
      <c r="AQ271" s="206" t="s">
        <v>67</v>
      </c>
      <c r="AR271" s="207"/>
      <c r="AS271" s="207"/>
      <c r="AT271" s="207"/>
      <c r="AU271" s="207"/>
      <c r="AV271" s="62"/>
      <c r="AW271" s="48"/>
      <c r="AX271" s="48"/>
      <c r="AY271" s="48"/>
      <c r="AZ271" s="48"/>
      <c r="BA271" s="206" t="s">
        <v>67</v>
      </c>
      <c r="BB271" s="207"/>
      <c r="BC271" s="207"/>
      <c r="BD271" s="207"/>
      <c r="BE271" s="207"/>
      <c r="BF271" s="62"/>
      <c r="BG271" s="48"/>
      <c r="BH271" s="48"/>
      <c r="BI271" s="62"/>
      <c r="BJ271" s="82"/>
      <c r="BK271" s="82"/>
    </row>
    <row r="272" spans="9:63">
      <c r="I272" s="63"/>
      <c r="J272" s="48"/>
      <c r="K272" s="48"/>
      <c r="L272" s="48"/>
      <c r="M272" s="48"/>
      <c r="N272" s="48"/>
      <c r="O272" s="48"/>
      <c r="P272" s="62"/>
      <c r="W272" s="194" t="s">
        <v>68</v>
      </c>
      <c r="X272" s="195"/>
      <c r="Y272" s="195"/>
      <c r="Z272" s="195"/>
      <c r="AA272" s="48"/>
      <c r="AB272" s="62"/>
      <c r="AC272" s="48"/>
      <c r="AD272" s="48"/>
      <c r="AE272" s="48"/>
      <c r="AF272" s="48"/>
      <c r="AG272" s="194" t="s">
        <v>68</v>
      </c>
      <c r="AH272" s="195"/>
      <c r="AI272" s="195"/>
      <c r="AJ272" s="195"/>
      <c r="AK272" s="48"/>
      <c r="AL272" s="62"/>
      <c r="AM272" s="48"/>
      <c r="AN272" s="48"/>
      <c r="AO272" s="62"/>
      <c r="AQ272" s="194" t="s">
        <v>68</v>
      </c>
      <c r="AR272" s="195"/>
      <c r="AS272" s="195"/>
      <c r="AT272" s="195"/>
      <c r="AU272" s="48"/>
      <c r="AV272" s="62"/>
      <c r="AW272" s="48"/>
      <c r="AX272" s="48"/>
      <c r="AY272" s="48"/>
      <c r="AZ272" s="48"/>
      <c r="BA272" s="194" t="s">
        <v>68</v>
      </c>
      <c r="BB272" s="195"/>
      <c r="BC272" s="195"/>
      <c r="BD272" s="195"/>
      <c r="BE272" s="48"/>
      <c r="BF272" s="62"/>
      <c r="BG272" s="48"/>
      <c r="BH272" s="48"/>
      <c r="BI272" s="62"/>
      <c r="BJ272" s="82"/>
      <c r="BK272" s="82"/>
    </row>
    <row r="273" spans="9:63">
      <c r="I273" s="63"/>
      <c r="J273" s="48"/>
      <c r="K273" s="48"/>
      <c r="L273" s="48"/>
      <c r="M273" s="48"/>
      <c r="N273" s="48"/>
      <c r="O273" s="48"/>
      <c r="P273" s="62"/>
      <c r="W273" s="63"/>
      <c r="X273" s="48"/>
      <c r="Y273" s="48"/>
      <c r="Z273" s="48"/>
      <c r="AA273" s="48"/>
      <c r="AB273" s="62"/>
      <c r="AC273" s="48"/>
      <c r="AD273" s="48"/>
      <c r="AE273" s="48"/>
      <c r="AF273" s="48"/>
      <c r="AG273" s="63"/>
      <c r="AH273" s="48"/>
      <c r="AI273" s="48"/>
      <c r="AJ273" s="48"/>
      <c r="AK273" s="48"/>
      <c r="AL273" s="62"/>
      <c r="AM273" s="48"/>
      <c r="AN273" s="48"/>
      <c r="AO273" s="62"/>
      <c r="AQ273" s="63"/>
      <c r="AR273" s="48"/>
      <c r="AS273" s="48"/>
      <c r="AT273" s="48"/>
      <c r="AU273" s="48"/>
      <c r="AV273" s="62"/>
      <c r="AW273" s="48"/>
      <c r="AX273" s="48"/>
      <c r="AY273" s="48"/>
      <c r="AZ273" s="48"/>
      <c r="BA273" s="63"/>
      <c r="BB273" s="48"/>
      <c r="BC273" s="48"/>
      <c r="BD273" s="48"/>
      <c r="BE273" s="48"/>
      <c r="BF273" s="62"/>
      <c r="BG273" s="48"/>
      <c r="BH273" s="48"/>
      <c r="BI273" s="62"/>
      <c r="BJ273" s="82"/>
      <c r="BK273" s="82"/>
    </row>
    <row r="274" spans="9:63">
      <c r="I274" s="63" t="str">
        <f>$P$228</f>
        <v>forecastError =</v>
      </c>
      <c r="J274" s="48">
        <f>J259+N263</f>
        <v>6.5527940387074182</v>
      </c>
      <c r="K274" s="48">
        <f>K259+O263</f>
        <v>5.3394458378081033</v>
      </c>
      <c r="L274" s="48">
        <f>L259+P263</f>
        <v>4.1108458584916967</v>
      </c>
      <c r="M274" s="48"/>
      <c r="N274" s="48"/>
      <c r="O274" s="48"/>
      <c r="P274" s="62"/>
      <c r="W274" s="63"/>
      <c r="X274" s="48"/>
      <c r="Y274" s="48"/>
      <c r="Z274" s="48"/>
      <c r="AA274" s="48"/>
      <c r="AB274" s="62"/>
      <c r="AC274" s="48"/>
      <c r="AD274" s="48"/>
      <c r="AE274" s="48"/>
      <c r="AF274" s="48"/>
      <c r="AG274" s="63"/>
      <c r="AH274" s="48"/>
      <c r="AI274" s="48"/>
      <c r="AJ274" s="48"/>
      <c r="AK274" s="48"/>
      <c r="AL274" s="62"/>
      <c r="AM274" s="48"/>
      <c r="AN274" s="48"/>
      <c r="AO274" s="62"/>
      <c r="AQ274" s="63"/>
      <c r="AR274" s="48"/>
      <c r="AS274" s="48"/>
      <c r="AT274" s="48"/>
      <c r="AU274" s="48"/>
      <c r="AV274" s="62"/>
      <c r="AW274" s="48"/>
      <c r="AX274" s="48"/>
      <c r="AY274" s="48"/>
      <c r="AZ274" s="48"/>
      <c r="BA274" s="63"/>
      <c r="BB274" s="48"/>
      <c r="BC274" s="48"/>
      <c r="BD274" s="48"/>
      <c r="BE274" s="48"/>
      <c r="BF274" s="62"/>
      <c r="BG274" s="48"/>
      <c r="BH274" s="48"/>
      <c r="BI274" s="62"/>
      <c r="BJ274" s="82"/>
      <c r="BK274" s="82"/>
    </row>
    <row r="275" spans="9:63">
      <c r="I275" s="98"/>
      <c r="J275" s="99"/>
      <c r="K275" s="99"/>
      <c r="L275" s="99"/>
      <c r="M275" s="99"/>
      <c r="N275" s="99"/>
      <c r="O275" s="99"/>
      <c r="P275" s="100"/>
      <c r="W275" s="200" t="s">
        <v>69</v>
      </c>
      <c r="X275" s="201"/>
      <c r="Y275" s="202"/>
      <c r="Z275" s="200" t="s">
        <v>70</v>
      </c>
      <c r="AA275" s="201"/>
      <c r="AB275" s="202"/>
      <c r="AC275" s="48"/>
      <c r="AD275" s="48"/>
      <c r="AE275" s="48"/>
      <c r="AF275" s="48"/>
      <c r="AG275" s="200" t="s">
        <v>69</v>
      </c>
      <c r="AH275" s="201"/>
      <c r="AI275" s="202"/>
      <c r="AJ275" s="200" t="s">
        <v>70</v>
      </c>
      <c r="AK275" s="201"/>
      <c r="AL275" s="202"/>
      <c r="AM275" s="48"/>
      <c r="AN275" s="48"/>
      <c r="AO275" s="62"/>
      <c r="AQ275" s="200" t="s">
        <v>69</v>
      </c>
      <c r="AR275" s="201"/>
      <c r="AS275" s="202"/>
      <c r="AT275" s="200" t="s">
        <v>70</v>
      </c>
      <c r="AU275" s="201"/>
      <c r="AV275" s="202"/>
      <c r="AW275" s="48"/>
      <c r="AX275" s="48"/>
      <c r="AY275" s="48"/>
      <c r="AZ275" s="48"/>
      <c r="BA275" s="200" t="s">
        <v>69</v>
      </c>
      <c r="BB275" s="201"/>
      <c r="BC275" s="202"/>
      <c r="BD275" s="200" t="s">
        <v>70</v>
      </c>
      <c r="BE275" s="201"/>
      <c r="BF275" s="202"/>
      <c r="BG275" s="48"/>
      <c r="BH275" s="48"/>
      <c r="BI275" s="62"/>
      <c r="BJ275" s="82"/>
      <c r="BK275" s="82"/>
    </row>
    <row r="276" spans="9:63">
      <c r="W276" s="18">
        <f>PRODUCT(X262,O20)</f>
        <v>0</v>
      </c>
      <c r="X276" s="18">
        <f>PRODUCT(Y262,P20)</f>
        <v>0</v>
      </c>
      <c r="Y276" s="18">
        <f>PRODUCT(Z262,Q20)</f>
        <v>0</v>
      </c>
      <c r="Z276" s="21">
        <f>PRODUCT(X254,X246)</f>
        <v>0.16961323632188161</v>
      </c>
      <c r="AA276" s="21">
        <f>PRODUCT(Y254,Y246)</f>
        <v>0.19527091671126565</v>
      </c>
      <c r="AB276" s="21">
        <f>PRODUCT(Z254,Z246)</f>
        <v>-0.10932632457060358</v>
      </c>
      <c r="AC276" s="48"/>
      <c r="AD276" s="48"/>
      <c r="AE276" s="48"/>
      <c r="AF276" s="48"/>
      <c r="AG276" s="18">
        <f>PRODUCT(AH262,X277)</f>
        <v>0.11709487118845208</v>
      </c>
      <c r="AH276" s="18">
        <f>PRODUCT(AI262,Y277)</f>
        <v>7.9842558645335737E-2</v>
      </c>
      <c r="AI276" s="18">
        <f>PRODUCT(AJ262,Z277)</f>
        <v>-3.7446730291444179E-2</v>
      </c>
      <c r="AJ276" s="21">
        <f>PRODUCT(AH254,AH246)</f>
        <v>0.1720265307743363</v>
      </c>
      <c r="AK276" s="21">
        <f>PRODUCT(AI254,AI246)</f>
        <v>0.1814025752005532</v>
      </c>
      <c r="AL276" s="21">
        <f>PRODUCT(AJ254,AJ246)</f>
        <v>-0.10530201888964312</v>
      </c>
      <c r="AM276" s="48"/>
      <c r="AN276" s="48"/>
      <c r="AO276" s="62"/>
      <c r="AQ276" s="18">
        <f>PRODUCT(AR262,O20)</f>
        <v>0</v>
      </c>
      <c r="AR276" s="18">
        <f>PRODUCT(AS262,P20)</f>
        <v>0</v>
      </c>
      <c r="AS276" s="18">
        <f>PRODUCT(AT262,Q20)</f>
        <v>0</v>
      </c>
      <c r="AT276" s="21">
        <f>PRODUCT(AR254,AR246)</f>
        <v>0.15099655522404884</v>
      </c>
      <c r="AU276" s="21">
        <f>PRODUCT(AS254,AS246)</f>
        <v>0.18794805545362292</v>
      </c>
      <c r="AV276" s="21">
        <f>PRODUCT(AT254,AT246)</f>
        <v>-0.10063091036813758</v>
      </c>
      <c r="AW276" s="48"/>
      <c r="AX276" s="48"/>
      <c r="AY276" s="48"/>
      <c r="AZ276" s="48"/>
      <c r="BA276" s="18">
        <f>PRODUCT(BB262,AR277)</f>
        <v>0.10595960894555735</v>
      </c>
      <c r="BB276" s="18">
        <f>PRODUCT(BC262,AS277)</f>
        <v>7.6393010407007994E-2</v>
      </c>
      <c r="BC276" s="18">
        <f>PRODUCT(BD262,AT277)</f>
        <v>-3.3704541484695413E-2</v>
      </c>
      <c r="BD276" s="21">
        <f>PRODUCT(BB254,BB246)</f>
        <v>9.5908782464606879E-2</v>
      </c>
      <c r="BE276" s="21">
        <f>PRODUCT(BC254,BC246)</f>
        <v>0.15162190650534199</v>
      </c>
      <c r="BF276" s="21">
        <f>PRODUCT(BD254,BD246)</f>
        <v>-9.7505613052835866E-2</v>
      </c>
      <c r="BG276" s="48"/>
      <c r="BH276" s="48"/>
      <c r="BI276" s="62"/>
      <c r="BJ276" s="82"/>
      <c r="BK276" s="82"/>
    </row>
    <row r="277" spans="9:63">
      <c r="W277" s="63" t="s">
        <v>71</v>
      </c>
      <c r="X277" s="48">
        <f>SUM(W276,Z276)</f>
        <v>0.16961323632188161</v>
      </c>
      <c r="Y277" s="48">
        <f>SUM(X276,AA276)</f>
        <v>0.19527091671126565</v>
      </c>
      <c r="Z277" s="48">
        <f>SUM(Y276,AB276)</f>
        <v>-0.10932632457060358</v>
      </c>
      <c r="AA277" s="48"/>
      <c r="AB277" s="96"/>
      <c r="AC277" s="48"/>
      <c r="AD277" s="48"/>
      <c r="AE277" s="48"/>
      <c r="AF277" s="48"/>
      <c r="AG277" s="63" t="s">
        <v>71</v>
      </c>
      <c r="AH277" s="48">
        <f>SUM(AG276,AJ276)</f>
        <v>0.28912140196278835</v>
      </c>
      <c r="AI277" s="48">
        <f>SUM(AH276,AK276)</f>
        <v>0.26124513384588893</v>
      </c>
      <c r="AJ277" s="48">
        <f>SUM(AI276,AL276)</f>
        <v>-0.14274874918108729</v>
      </c>
      <c r="AK277" s="48"/>
      <c r="AL277" s="96"/>
      <c r="AM277" s="48"/>
      <c r="AN277" s="48"/>
      <c r="AO277" s="62"/>
      <c r="AQ277" s="63" t="s">
        <v>71</v>
      </c>
      <c r="AR277" s="48">
        <f>SUM(AQ276,AT276)</f>
        <v>0.15099655522404884</v>
      </c>
      <c r="AS277" s="48">
        <f>SUM(AR276,AU276)</f>
        <v>0.18794805545362292</v>
      </c>
      <c r="AT277" s="48">
        <f>SUM(AS276,AV276)</f>
        <v>-0.10063091036813758</v>
      </c>
      <c r="AU277" s="48"/>
      <c r="AV277" s="96"/>
      <c r="AW277" s="48"/>
      <c r="AX277" s="48"/>
      <c r="AY277" s="48"/>
      <c r="AZ277" s="48"/>
      <c r="BA277" s="63" t="s">
        <v>71</v>
      </c>
      <c r="BB277" s="48">
        <f>SUM(BA276,BD276)</f>
        <v>0.20186839141016422</v>
      </c>
      <c r="BC277" s="48">
        <f>SUM(BB276,BE276)</f>
        <v>0.22801491691234999</v>
      </c>
      <c r="BD277" s="48">
        <f>SUM(BC276,BF276)</f>
        <v>-0.13121015453753127</v>
      </c>
      <c r="BE277" s="48"/>
      <c r="BF277" s="96"/>
      <c r="BG277" s="48"/>
      <c r="BH277" s="48"/>
      <c r="BI277" s="62"/>
      <c r="BJ277" s="82"/>
      <c r="BK277" s="82"/>
    </row>
    <row r="278" spans="9:63">
      <c r="W278" s="63"/>
      <c r="X278" s="48"/>
      <c r="Y278" s="48"/>
      <c r="Z278" s="48"/>
      <c r="AA278" s="48"/>
      <c r="AB278" s="62"/>
      <c r="AC278" s="48"/>
      <c r="AD278" s="48"/>
      <c r="AE278" s="48"/>
      <c r="AF278" s="48"/>
      <c r="AG278" s="63"/>
      <c r="AH278" s="48"/>
      <c r="AI278" s="48"/>
      <c r="AJ278" s="48"/>
      <c r="AK278" s="48"/>
      <c r="AL278" s="62"/>
      <c r="AM278" s="48"/>
      <c r="AN278" s="48"/>
      <c r="AO278" s="62"/>
      <c r="AQ278" s="63"/>
      <c r="AR278" s="48"/>
      <c r="AS278" s="48"/>
      <c r="AT278" s="48"/>
      <c r="AU278" s="48"/>
      <c r="AV278" s="62"/>
      <c r="AW278" s="48"/>
      <c r="AX278" s="48"/>
      <c r="AY278" s="48"/>
      <c r="AZ278" s="48"/>
      <c r="BA278" s="63"/>
      <c r="BB278" s="48"/>
      <c r="BC278" s="48"/>
      <c r="BD278" s="48"/>
      <c r="BE278" s="48"/>
      <c r="BF278" s="62"/>
      <c r="BG278" s="48"/>
      <c r="BH278" s="48"/>
      <c r="BI278" s="62"/>
      <c r="BJ278" s="82"/>
      <c r="BK278" s="82"/>
    </row>
    <row r="279" spans="9:63">
      <c r="W279" s="206" t="s">
        <v>72</v>
      </c>
      <c r="X279" s="207"/>
      <c r="Y279" s="207"/>
      <c r="Z279" s="207"/>
      <c r="AA279" s="207"/>
      <c r="AB279" s="62"/>
      <c r="AC279" s="48"/>
      <c r="AD279" s="48"/>
      <c r="AE279" s="48"/>
      <c r="AF279" s="48"/>
      <c r="AG279" s="206" t="s">
        <v>72</v>
      </c>
      <c r="AH279" s="207"/>
      <c r="AI279" s="207"/>
      <c r="AJ279" s="207"/>
      <c r="AK279" s="207"/>
      <c r="AL279" s="62"/>
      <c r="AM279" s="48"/>
      <c r="AN279" s="48"/>
      <c r="AO279" s="62"/>
      <c r="AQ279" s="206" t="s">
        <v>72</v>
      </c>
      <c r="AR279" s="207"/>
      <c r="AS279" s="207"/>
      <c r="AT279" s="207"/>
      <c r="AU279" s="207"/>
      <c r="AV279" s="62"/>
      <c r="AW279" s="48"/>
      <c r="AX279" s="48"/>
      <c r="AY279" s="48"/>
      <c r="AZ279" s="48"/>
      <c r="BA279" s="206" t="s">
        <v>72</v>
      </c>
      <c r="BB279" s="207"/>
      <c r="BC279" s="207"/>
      <c r="BD279" s="207"/>
      <c r="BE279" s="207"/>
      <c r="BF279" s="62"/>
      <c r="BG279" s="48"/>
      <c r="BH279" s="48"/>
      <c r="BI279" s="62"/>
      <c r="BJ279" s="82"/>
      <c r="BK279" s="82"/>
    </row>
    <row r="280" spans="9:63">
      <c r="W280" s="194" t="s">
        <v>73</v>
      </c>
      <c r="X280" s="195"/>
      <c r="Y280" s="195"/>
      <c r="Z280" s="48"/>
      <c r="AA280" s="48"/>
      <c r="AB280" s="62"/>
      <c r="AC280" s="48"/>
      <c r="AD280" s="48"/>
      <c r="AE280" s="48"/>
      <c r="AF280" s="48"/>
      <c r="AG280" s="194" t="s">
        <v>73</v>
      </c>
      <c r="AH280" s="195"/>
      <c r="AI280" s="195"/>
      <c r="AJ280" s="48"/>
      <c r="AK280" s="48"/>
      <c r="AL280" s="62"/>
      <c r="AM280" s="48"/>
      <c r="AN280" s="48"/>
      <c r="AO280" s="62"/>
      <c r="AQ280" s="194" t="s">
        <v>73</v>
      </c>
      <c r="AR280" s="195"/>
      <c r="AS280" s="195"/>
      <c r="AT280" s="48"/>
      <c r="AU280" s="48"/>
      <c r="AV280" s="62"/>
      <c r="AW280" s="48"/>
      <c r="AX280" s="48"/>
      <c r="AY280" s="48"/>
      <c r="AZ280" s="48"/>
      <c r="BA280" s="194" t="s">
        <v>73</v>
      </c>
      <c r="BB280" s="195"/>
      <c r="BC280" s="195"/>
      <c r="BD280" s="48"/>
      <c r="BE280" s="48"/>
      <c r="BF280" s="62"/>
      <c r="BG280" s="48"/>
      <c r="BH280" s="48"/>
      <c r="BI280" s="62"/>
      <c r="BJ280" s="82"/>
      <c r="BK280" s="82"/>
    </row>
    <row r="281" spans="9:63">
      <c r="W281" s="63"/>
      <c r="X281" s="48"/>
      <c r="Y281" s="48"/>
      <c r="Z281" s="48"/>
      <c r="AA281" s="48"/>
      <c r="AB281" s="62"/>
      <c r="AC281" s="48"/>
      <c r="AD281" s="48"/>
      <c r="AE281" s="48"/>
      <c r="AF281" s="48"/>
      <c r="AG281" s="63"/>
      <c r="AH281" s="48"/>
      <c r="AI281" s="48"/>
      <c r="AJ281" s="48"/>
      <c r="AK281" s="48"/>
      <c r="AL281" s="62"/>
      <c r="AM281" s="48"/>
      <c r="AN281" s="48"/>
      <c r="AO281" s="62"/>
      <c r="AQ281" s="63"/>
      <c r="AR281" s="48"/>
      <c r="AS281" s="48"/>
      <c r="AT281" s="48"/>
      <c r="AU281" s="48"/>
      <c r="AV281" s="62"/>
      <c r="AW281" s="48"/>
      <c r="AX281" s="48"/>
      <c r="AY281" s="48"/>
      <c r="AZ281" s="48"/>
      <c r="BA281" s="63"/>
      <c r="BB281" s="48"/>
      <c r="BC281" s="48"/>
      <c r="BD281" s="48"/>
      <c r="BE281" s="48"/>
      <c r="BF281" s="62"/>
      <c r="BG281" s="48"/>
      <c r="BH281" s="48"/>
      <c r="BI281" s="62"/>
      <c r="BJ281" s="82"/>
      <c r="BK281" s="82"/>
    </row>
    <row r="282" spans="9:63">
      <c r="W282" s="63"/>
      <c r="X282" s="48"/>
      <c r="Y282" s="48"/>
      <c r="Z282" s="48"/>
      <c r="AA282" s="48"/>
      <c r="AB282" s="62"/>
      <c r="AC282" s="48"/>
      <c r="AD282" s="48"/>
      <c r="AE282" s="48"/>
      <c r="AF282" s="48"/>
      <c r="AG282" s="63"/>
      <c r="AH282" s="48"/>
      <c r="AI282" s="48"/>
      <c r="AJ282" s="48"/>
      <c r="AK282" s="48"/>
      <c r="AL282" s="62"/>
      <c r="AM282" s="48"/>
      <c r="AN282" s="48"/>
      <c r="AO282" s="62"/>
      <c r="AQ282" s="63"/>
      <c r="AR282" s="48"/>
      <c r="AS282" s="48"/>
      <c r="AT282" s="48"/>
      <c r="AU282" s="48"/>
      <c r="AV282" s="62"/>
      <c r="AW282" s="48"/>
      <c r="AX282" s="48"/>
      <c r="AY282" s="48"/>
      <c r="AZ282" s="48"/>
      <c r="BA282" s="63"/>
      <c r="BB282" s="48"/>
      <c r="BC282" s="48"/>
      <c r="BD282" s="48"/>
      <c r="BE282" s="48"/>
      <c r="BF282" s="62"/>
      <c r="BG282" s="48"/>
      <c r="BH282" s="48"/>
      <c r="BI282" s="62"/>
      <c r="BJ282" s="82"/>
      <c r="BK282" s="82"/>
    </row>
    <row r="283" spans="9:63">
      <c r="W283" s="63" t="s">
        <v>50</v>
      </c>
      <c r="X283" s="48"/>
      <c r="Y283" s="48"/>
      <c r="Z283" s="195" t="s">
        <v>60</v>
      </c>
      <c r="AA283" s="195"/>
      <c r="AB283" s="205"/>
      <c r="AC283" s="48"/>
      <c r="AD283" s="48"/>
      <c r="AE283" s="48"/>
      <c r="AF283" s="48"/>
      <c r="AG283" s="63" t="s">
        <v>50</v>
      </c>
      <c r="AH283" s="48"/>
      <c r="AI283" s="48"/>
      <c r="AJ283" s="195" t="s">
        <v>60</v>
      </c>
      <c r="AK283" s="195"/>
      <c r="AL283" s="205"/>
      <c r="AM283" s="48"/>
      <c r="AN283" s="48"/>
      <c r="AO283" s="62"/>
      <c r="AQ283" s="63" t="s">
        <v>50</v>
      </c>
      <c r="AR283" s="48"/>
      <c r="AS283" s="48"/>
      <c r="AT283" s="195" t="s">
        <v>60</v>
      </c>
      <c r="AU283" s="195"/>
      <c r="AV283" s="205"/>
      <c r="AW283" s="48"/>
      <c r="AX283" s="48"/>
      <c r="AY283" s="48"/>
      <c r="AZ283" s="48"/>
      <c r="BA283" s="63" t="s">
        <v>50</v>
      </c>
      <c r="BB283" s="48"/>
      <c r="BC283" s="48"/>
      <c r="BD283" s="195" t="s">
        <v>60</v>
      </c>
      <c r="BE283" s="195"/>
      <c r="BF283" s="205"/>
      <c r="BG283" s="48"/>
      <c r="BH283" s="48"/>
      <c r="BI283" s="62"/>
      <c r="BJ283" s="82"/>
      <c r="BK283" s="82"/>
    </row>
    <row r="284" spans="9:63">
      <c r="W284" s="63" t="s">
        <v>52</v>
      </c>
      <c r="X284" s="48"/>
      <c r="Y284" s="48" t="s">
        <v>0</v>
      </c>
      <c r="Z284" s="64">
        <f>X277</f>
        <v>0.16961323632188161</v>
      </c>
      <c r="AA284" s="64">
        <f>Y277</f>
        <v>0.19527091671126565</v>
      </c>
      <c r="AB284" s="64">
        <f>Z277</f>
        <v>-0.10932632457060358</v>
      </c>
      <c r="AC284" s="48"/>
      <c r="AD284" s="48"/>
      <c r="AE284" s="48"/>
      <c r="AF284" s="48"/>
      <c r="AG284" s="63" t="s">
        <v>52</v>
      </c>
      <c r="AH284" s="48"/>
      <c r="AI284" s="48" t="s">
        <v>0</v>
      </c>
      <c r="AJ284" s="64">
        <f>AH277</f>
        <v>0.28912140196278835</v>
      </c>
      <c r="AK284" s="64">
        <f>AI277</f>
        <v>0.26124513384588893</v>
      </c>
      <c r="AL284" s="64">
        <f>AJ277</f>
        <v>-0.14274874918108729</v>
      </c>
      <c r="AM284" s="48"/>
      <c r="AN284" s="48"/>
      <c r="AO284" s="62"/>
      <c r="AQ284" s="63" t="s">
        <v>52</v>
      </c>
      <c r="AR284" s="48"/>
      <c r="AS284" s="48" t="s">
        <v>0</v>
      </c>
      <c r="AT284" s="64">
        <f>AR277</f>
        <v>0.15099655522404884</v>
      </c>
      <c r="AU284" s="64">
        <f>AS277</f>
        <v>0.18794805545362292</v>
      </c>
      <c r="AV284" s="64">
        <f>AT277</f>
        <v>-0.10063091036813758</v>
      </c>
      <c r="AW284" s="48"/>
      <c r="AX284" s="48"/>
      <c r="AY284" s="48"/>
      <c r="AZ284" s="48"/>
      <c r="BA284" s="63" t="s">
        <v>52</v>
      </c>
      <c r="BB284" s="48"/>
      <c r="BC284" s="48" t="s">
        <v>0</v>
      </c>
      <c r="BD284" s="64">
        <f>BB277</f>
        <v>0.20186839141016422</v>
      </c>
      <c r="BE284" s="64">
        <f>BC277</f>
        <v>0.22801491691234999</v>
      </c>
      <c r="BF284" s="64">
        <f>BD277</f>
        <v>-0.13121015453753127</v>
      </c>
      <c r="BG284" s="48"/>
      <c r="BH284" s="48"/>
      <c r="BI284" s="62"/>
      <c r="BJ284" s="82"/>
      <c r="BK284" s="82"/>
    </row>
    <row r="285" spans="9:63">
      <c r="W285" s="63"/>
      <c r="X285" s="48"/>
      <c r="Y285" s="48"/>
      <c r="Z285" s="48"/>
      <c r="AA285" s="48"/>
      <c r="AB285" s="62"/>
      <c r="AC285" s="48"/>
      <c r="AD285" s="48"/>
      <c r="AE285" s="48"/>
      <c r="AF285" s="48"/>
      <c r="AG285" s="63"/>
      <c r="AH285" s="48"/>
      <c r="AI285" s="48"/>
      <c r="AJ285" s="48"/>
      <c r="AK285" s="48"/>
      <c r="AL285" s="62"/>
      <c r="AM285" s="48"/>
      <c r="AN285" s="48"/>
      <c r="AO285" s="62"/>
      <c r="AQ285" s="63"/>
      <c r="AR285" s="48"/>
      <c r="AS285" s="48"/>
      <c r="AT285" s="48"/>
      <c r="AU285" s="48"/>
      <c r="AV285" s="62"/>
      <c r="AW285" s="48"/>
      <c r="AX285" s="48"/>
      <c r="AY285" s="48"/>
      <c r="AZ285" s="48"/>
      <c r="BA285" s="63"/>
      <c r="BB285" s="48"/>
      <c r="BC285" s="48"/>
      <c r="BD285" s="48"/>
      <c r="BE285" s="48"/>
      <c r="BF285" s="62"/>
      <c r="BG285" s="48"/>
      <c r="BH285" s="48"/>
      <c r="BI285" s="62"/>
      <c r="BJ285" s="82"/>
      <c r="BK285" s="82"/>
    </row>
    <row r="286" spans="9:63">
      <c r="W286" s="63" t="s">
        <v>74</v>
      </c>
      <c r="X286" s="48">
        <f>TANH(Z284)</f>
        <v>0.16800522332859916</v>
      </c>
      <c r="Y286" s="48">
        <f>TANH(AA284)</f>
        <v>0.1928262557099506</v>
      </c>
      <c r="Z286" s="48">
        <f>TANH(AB284)</f>
        <v>-0.10889283192258416</v>
      </c>
      <c r="AA286" s="48"/>
      <c r="AB286" s="62"/>
      <c r="AC286" s="48"/>
      <c r="AD286" s="48"/>
      <c r="AE286" s="48"/>
      <c r="AF286" s="48"/>
      <c r="AG286" s="63" t="s">
        <v>74</v>
      </c>
      <c r="AH286" s="48">
        <f>TANH(AJ284)</f>
        <v>0.28132595078727313</v>
      </c>
      <c r="AI286" s="48">
        <f>TANH(AK284)</f>
        <v>0.25545977913633239</v>
      </c>
      <c r="AJ286" s="48">
        <f>TANH(AL284)</f>
        <v>-0.14178698082112165</v>
      </c>
      <c r="AK286" s="48"/>
      <c r="AL286" s="62"/>
      <c r="AM286" s="48"/>
      <c r="AN286" s="48"/>
      <c r="AO286" s="62"/>
      <c r="AQ286" s="63" t="s">
        <v>74</v>
      </c>
      <c r="AR286" s="48">
        <f>TANH(AT284)</f>
        <v>0.14985935356913568</v>
      </c>
      <c r="AS286" s="48">
        <f>TANH(AU284)</f>
        <v>0.18576582942175357</v>
      </c>
      <c r="AT286" s="48">
        <f>TANH(AV284)</f>
        <v>-0.10029259835405707</v>
      </c>
      <c r="AU286" s="48"/>
      <c r="AV286" s="62"/>
      <c r="AW286" s="48"/>
      <c r="AX286" s="48"/>
      <c r="AY286" s="48"/>
      <c r="AZ286" s="48"/>
      <c r="BA286" s="63" t="s">
        <v>74</v>
      </c>
      <c r="BB286" s="48">
        <f>TANH(BD284)</f>
        <v>0.19917026066243423</v>
      </c>
      <c r="BC286" s="48">
        <f>TANH(BE284)</f>
        <v>0.22414384165927695</v>
      </c>
      <c r="BD286" s="48">
        <f>TANH(BF284)</f>
        <v>-0.13046232806182337</v>
      </c>
      <c r="BE286" s="48"/>
      <c r="BF286" s="62"/>
      <c r="BG286" s="48"/>
      <c r="BH286" s="48"/>
      <c r="BI286" s="62"/>
      <c r="BJ286" s="82"/>
      <c r="BK286" s="82"/>
    </row>
    <row r="287" spans="9:63">
      <c r="W287" s="63"/>
      <c r="X287" s="48"/>
      <c r="Y287" s="48"/>
      <c r="Z287" s="48"/>
      <c r="AA287" s="48"/>
      <c r="AB287" s="62"/>
      <c r="AC287" s="48"/>
      <c r="AD287" s="48"/>
      <c r="AE287" s="48"/>
      <c r="AF287" s="48"/>
      <c r="AG287" s="63"/>
      <c r="AH287" s="48"/>
      <c r="AI287" s="48"/>
      <c r="AJ287" s="48"/>
      <c r="AK287" s="48"/>
      <c r="AL287" s="62"/>
      <c r="AM287" s="48"/>
      <c r="AN287" s="48"/>
      <c r="AO287" s="62"/>
      <c r="AQ287" s="63"/>
      <c r="AR287" s="48"/>
      <c r="AS287" s="48"/>
      <c r="AT287" s="48"/>
      <c r="AU287" s="48"/>
      <c r="AV287" s="62"/>
      <c r="AW287" s="48"/>
      <c r="AX287" s="48"/>
      <c r="AY287" s="48"/>
      <c r="AZ287" s="48"/>
      <c r="BA287" s="63"/>
      <c r="BB287" s="48"/>
      <c r="BC287" s="48"/>
      <c r="BD287" s="48"/>
      <c r="BE287" s="48"/>
      <c r="BF287" s="62"/>
      <c r="BG287" s="48"/>
      <c r="BH287" s="48"/>
      <c r="BI287" s="62"/>
      <c r="BJ287" s="82"/>
      <c r="BK287" s="82"/>
    </row>
    <row r="288" spans="9:63">
      <c r="W288" s="98" t="s">
        <v>75</v>
      </c>
      <c r="X288" s="99">
        <f>PRODUCT(X286,X270)</f>
        <v>7.0894244445767265E-2</v>
      </c>
      <c r="Y288" s="99">
        <f>PRODUCT(Y286,Y270)</f>
        <v>6.3149258047658891E-2</v>
      </c>
      <c r="Z288" s="99">
        <f>PRODUCT(Z286,Z270)</f>
        <v>-3.3181063962652572E-2</v>
      </c>
      <c r="AA288" s="99"/>
      <c r="AB288" s="100"/>
      <c r="AC288" s="48"/>
      <c r="AD288" s="48"/>
      <c r="AE288" s="48"/>
      <c r="AF288" s="48"/>
      <c r="AG288" s="98" t="s">
        <v>75</v>
      </c>
      <c r="AH288" s="99">
        <f>PRODUCT(AH286,AH270)</f>
        <v>0.11365445838277539</v>
      </c>
      <c r="AI288" s="99">
        <f>PRODUCT(AI286,AI270)</f>
        <v>8.5357457507670639E-2</v>
      </c>
      <c r="AJ288" s="99">
        <f>PRODUCT(AJ286,AJ270)</f>
        <v>-4.6207997125932931E-2</v>
      </c>
      <c r="AK288" s="99"/>
      <c r="AL288" s="100"/>
      <c r="AM288" s="48"/>
      <c r="AN288" s="48"/>
      <c r="AO288" s="62"/>
      <c r="AQ288" s="98" t="s">
        <v>75</v>
      </c>
      <c r="AR288" s="99">
        <f>PRODUCT(AR286,AR270)</f>
        <v>6.2615735622737978E-2</v>
      </c>
      <c r="AS288" s="99">
        <f>PRODUCT(AS286,AS270)</f>
        <v>6.1025471553542238E-2</v>
      </c>
      <c r="AT288" s="99">
        <f>PRODUCT(AT286,AT270)</f>
        <v>-3.1230345507508285E-2</v>
      </c>
      <c r="AU288" s="99"/>
      <c r="AV288" s="100"/>
      <c r="AW288" s="48"/>
      <c r="AX288" s="48"/>
      <c r="AY288" s="48"/>
      <c r="AZ288" s="48"/>
      <c r="BA288" s="98" t="s">
        <v>75</v>
      </c>
      <c r="BB288" s="99">
        <f>PRODUCT(BB286,BB270)</f>
        <v>7.9518742477389479E-2</v>
      </c>
      <c r="BC288" s="99">
        <f>PRODUCT(BC286,BC270)</f>
        <v>7.594374875043737E-2</v>
      </c>
      <c r="BD288" s="99">
        <f>PRODUCT(BD286,BD270)</f>
        <v>-4.4318967522031974E-2</v>
      </c>
      <c r="BE288" s="99"/>
      <c r="BF288" s="100"/>
      <c r="BG288" s="48"/>
      <c r="BH288" s="48"/>
      <c r="BI288" s="62"/>
      <c r="BJ288" s="82"/>
      <c r="BK288" s="82"/>
    </row>
    <row r="289" spans="23:63">
      <c r="W289" s="98"/>
      <c r="X289" s="99"/>
      <c r="Y289" s="99"/>
      <c r="Z289" s="99"/>
      <c r="AA289" s="99"/>
      <c r="AB289" s="99"/>
      <c r="AC289" s="99"/>
      <c r="AD289" s="99"/>
      <c r="AE289" s="99"/>
      <c r="AF289" s="99"/>
      <c r="AG289" s="99"/>
      <c r="AH289" s="99"/>
      <c r="AI289" s="99"/>
      <c r="AJ289" s="99"/>
      <c r="AK289" s="99"/>
      <c r="AL289" s="99"/>
      <c r="AM289" s="99"/>
      <c r="AN289" s="99"/>
      <c r="AO289" s="100"/>
      <c r="AQ289" s="98"/>
      <c r="AR289" s="99"/>
      <c r="AS289" s="99"/>
      <c r="AT289" s="99"/>
      <c r="AU289" s="99"/>
      <c r="AV289" s="99"/>
      <c r="AW289" s="99"/>
      <c r="AX289" s="99"/>
      <c r="AY289" s="99"/>
      <c r="AZ289" s="99"/>
      <c r="BA289" s="99"/>
      <c r="BB289" s="99"/>
      <c r="BC289" s="99"/>
      <c r="BD289" s="99"/>
      <c r="BE289" s="99"/>
      <c r="BF289" s="99"/>
      <c r="BG289" s="99"/>
      <c r="BH289" s="99"/>
      <c r="BI289" s="100"/>
      <c r="BJ289" s="82"/>
      <c r="BK289" s="82"/>
    </row>
    <row r="290" spans="23:63">
      <c r="AR290" s="82"/>
      <c r="AS290" s="82"/>
      <c r="AT290" s="82"/>
      <c r="AU290" s="82"/>
      <c r="AV290" s="82"/>
      <c r="AW290" s="82"/>
      <c r="AX290" s="82"/>
      <c r="AY290" s="82"/>
      <c r="AZ290" s="82"/>
      <c r="BA290" s="82"/>
      <c r="BB290" s="82"/>
      <c r="BC290" s="82"/>
      <c r="BD290" s="82"/>
      <c r="BE290" s="82"/>
      <c r="BF290" s="82"/>
      <c r="BG290" s="82"/>
      <c r="BH290" s="82"/>
      <c r="BI290" s="82"/>
      <c r="BJ290" s="82"/>
      <c r="BK290" s="82"/>
    </row>
    <row r="291" spans="23:63">
      <c r="X291" t="s">
        <v>239</v>
      </c>
    </row>
  </sheetData>
  <mergeCells count="227">
    <mergeCell ref="I80:I82"/>
    <mergeCell ref="I83:I137"/>
    <mergeCell ref="I138:I195"/>
    <mergeCell ref="R100:BY102"/>
    <mergeCell ref="S21:AZ22"/>
    <mergeCell ref="A1:A229"/>
    <mergeCell ref="H3:H13"/>
    <mergeCell ref="H41:H68"/>
    <mergeCell ref="H69:H96"/>
    <mergeCell ref="H97:H124"/>
    <mergeCell ref="H125:H152"/>
    <mergeCell ref="H153:H180"/>
    <mergeCell ref="H181:H208"/>
    <mergeCell ref="H209:H226"/>
    <mergeCell ref="H227:H246"/>
    <mergeCell ref="Z243:AB243"/>
    <mergeCell ref="AJ243:AL243"/>
    <mergeCell ref="AT243:AV243"/>
    <mergeCell ref="BD243:BF243"/>
    <mergeCell ref="S146:T146"/>
    <mergeCell ref="AH146:AI146"/>
    <mergeCell ref="AW146:AX146"/>
    <mergeCell ref="BL146:BM146"/>
    <mergeCell ref="S149:T149"/>
    <mergeCell ref="W279:AA279"/>
    <mergeCell ref="AG279:AK279"/>
    <mergeCell ref="AQ279:AU279"/>
    <mergeCell ref="BA279:BE279"/>
    <mergeCell ref="W280:Y280"/>
    <mergeCell ref="AG280:AI280"/>
    <mergeCell ref="AQ280:AS280"/>
    <mergeCell ref="BA280:BC280"/>
    <mergeCell ref="Z283:AB283"/>
    <mergeCell ref="AJ283:AL283"/>
    <mergeCell ref="AT283:AV283"/>
    <mergeCell ref="BD283:BF283"/>
    <mergeCell ref="W272:Z272"/>
    <mergeCell ref="AG272:AJ272"/>
    <mergeCell ref="AQ272:AT272"/>
    <mergeCell ref="BA272:BD272"/>
    <mergeCell ref="W275:Y275"/>
    <mergeCell ref="Z275:AB275"/>
    <mergeCell ref="AG275:AI275"/>
    <mergeCell ref="AJ275:AL275"/>
    <mergeCell ref="AQ275:AS275"/>
    <mergeCell ref="AT275:AV275"/>
    <mergeCell ref="BA275:BC275"/>
    <mergeCell ref="BD275:BF275"/>
    <mergeCell ref="W265:Z265"/>
    <mergeCell ref="AG265:AJ265"/>
    <mergeCell ref="AQ265:AT265"/>
    <mergeCell ref="BA265:BD265"/>
    <mergeCell ref="Z266:AB266"/>
    <mergeCell ref="AJ266:AL266"/>
    <mergeCell ref="AT266:AV266"/>
    <mergeCell ref="BD266:BF266"/>
    <mergeCell ref="W271:AA271"/>
    <mergeCell ref="AG271:AK271"/>
    <mergeCell ref="AQ271:AU271"/>
    <mergeCell ref="BA271:BE271"/>
    <mergeCell ref="W257:Z257"/>
    <mergeCell ref="AG257:AJ257"/>
    <mergeCell ref="AQ257:AT257"/>
    <mergeCell ref="BA257:BD257"/>
    <mergeCell ref="Z259:AB259"/>
    <mergeCell ref="AJ259:AL259"/>
    <mergeCell ref="AT259:AV259"/>
    <mergeCell ref="BD259:BF259"/>
    <mergeCell ref="W264:AA264"/>
    <mergeCell ref="AG264:AK264"/>
    <mergeCell ref="AQ264:AU264"/>
    <mergeCell ref="BA264:BE264"/>
    <mergeCell ref="W249:Z249"/>
    <mergeCell ref="AG249:AJ249"/>
    <mergeCell ref="AQ249:AT249"/>
    <mergeCell ref="BA249:BD249"/>
    <mergeCell ref="Z251:AB251"/>
    <mergeCell ref="AJ251:AL251"/>
    <mergeCell ref="AT251:AV251"/>
    <mergeCell ref="BD251:BF251"/>
    <mergeCell ref="P232:Q232"/>
    <mergeCell ref="W236:AA236"/>
    <mergeCell ref="AG236:AK236"/>
    <mergeCell ref="AQ236:AU236"/>
    <mergeCell ref="BA236:BE236"/>
    <mergeCell ref="W241:Y241"/>
    <mergeCell ref="AG241:AI241"/>
    <mergeCell ref="AQ241:AS241"/>
    <mergeCell ref="BA241:BC241"/>
    <mergeCell ref="AH149:AI149"/>
    <mergeCell ref="AW149:AX149"/>
    <mergeCell ref="BL149:BM149"/>
    <mergeCell ref="S154:T154"/>
    <mergeCell ref="AH154:AI154"/>
    <mergeCell ref="AW154:AX154"/>
    <mergeCell ref="BL154:BM154"/>
    <mergeCell ref="T123:X123"/>
    <mergeCell ref="AB123:AD123"/>
    <mergeCell ref="AI123:AM123"/>
    <mergeCell ref="AQ123:AS123"/>
    <mergeCell ref="AX123:BB123"/>
    <mergeCell ref="BF123:BH123"/>
    <mergeCell ref="BM123:BQ123"/>
    <mergeCell ref="J117:K117"/>
    <mergeCell ref="BU123:BW123"/>
    <mergeCell ref="S143:T143"/>
    <mergeCell ref="AH143:AI143"/>
    <mergeCell ref="AW143:AX143"/>
    <mergeCell ref="BL143:BM143"/>
    <mergeCell ref="AA119:AB119"/>
    <mergeCell ref="AP119:AQ119"/>
    <mergeCell ref="BE119:BF119"/>
    <mergeCell ref="BT119:BU119"/>
    <mergeCell ref="T121:X121"/>
    <mergeCell ref="AI121:AM121"/>
    <mergeCell ref="AX121:BB121"/>
    <mergeCell ref="BM121:BQ121"/>
    <mergeCell ref="AA122:AB122"/>
    <mergeCell ref="AP122:AQ122"/>
    <mergeCell ref="BE122:BF122"/>
    <mergeCell ref="BT122:BU122"/>
    <mergeCell ref="Q90:S90"/>
    <mergeCell ref="K104:O104"/>
    <mergeCell ref="L105:N105"/>
    <mergeCell ref="AA113:AB113"/>
    <mergeCell ref="AP113:AQ113"/>
    <mergeCell ref="BE113:BF113"/>
    <mergeCell ref="BT113:BU113"/>
    <mergeCell ref="AA116:AB116"/>
    <mergeCell ref="AP116:AQ116"/>
    <mergeCell ref="BE116:BF116"/>
    <mergeCell ref="BT116:BU116"/>
    <mergeCell ref="AG69:AI69"/>
    <mergeCell ref="AN69:AP69"/>
    <mergeCell ref="AU69:AW69"/>
    <mergeCell ref="V72:X72"/>
    <mergeCell ref="AC72:AE72"/>
    <mergeCell ref="AJ72:AL72"/>
    <mergeCell ref="AQ72:AS72"/>
    <mergeCell ref="AX72:AZ72"/>
    <mergeCell ref="Q79:S79"/>
    <mergeCell ref="AG64:AI64"/>
    <mergeCell ref="AJ64:AL64"/>
    <mergeCell ref="AN64:AP64"/>
    <mergeCell ref="AQ64:AS64"/>
    <mergeCell ref="AU64:AW64"/>
    <mergeCell ref="AX64:AZ64"/>
    <mergeCell ref="S68:W68"/>
    <mergeCell ref="Z68:AD68"/>
    <mergeCell ref="AG68:AK68"/>
    <mergeCell ref="AN68:AR68"/>
    <mergeCell ref="AU68:AY68"/>
    <mergeCell ref="AJ55:AL55"/>
    <mergeCell ref="AQ55:AS55"/>
    <mergeCell ref="AX55:AZ55"/>
    <mergeCell ref="S60:W60"/>
    <mergeCell ref="Z60:AD60"/>
    <mergeCell ref="AG60:AK60"/>
    <mergeCell ref="AN60:AR60"/>
    <mergeCell ref="AU60:AY60"/>
    <mergeCell ref="S61:V61"/>
    <mergeCell ref="Z61:AC61"/>
    <mergeCell ref="AG61:AJ61"/>
    <mergeCell ref="AN61:AQ61"/>
    <mergeCell ref="AU61:AX61"/>
    <mergeCell ref="AJ48:AL48"/>
    <mergeCell ref="AQ48:AS48"/>
    <mergeCell ref="AX48:AZ48"/>
    <mergeCell ref="S53:W53"/>
    <mergeCell ref="Z53:AD53"/>
    <mergeCell ref="AG53:AK53"/>
    <mergeCell ref="AN53:AR53"/>
    <mergeCell ref="AU53:AY53"/>
    <mergeCell ref="S54:V54"/>
    <mergeCell ref="Z54:AC54"/>
    <mergeCell ref="AG54:AJ54"/>
    <mergeCell ref="AN54:AQ54"/>
    <mergeCell ref="AU54:AX54"/>
    <mergeCell ref="AG38:AJ38"/>
    <mergeCell ref="AN38:AQ38"/>
    <mergeCell ref="AU38:AX38"/>
    <mergeCell ref="V40:X40"/>
    <mergeCell ref="AC40:AE40"/>
    <mergeCell ref="AJ40:AL40"/>
    <mergeCell ref="AQ40:AS40"/>
    <mergeCell ref="AX40:AZ40"/>
    <mergeCell ref="S46:V46"/>
    <mergeCell ref="Z46:AC46"/>
    <mergeCell ref="AG46:AJ46"/>
    <mergeCell ref="AN46:AQ46"/>
    <mergeCell ref="AU46:AX46"/>
    <mergeCell ref="AG25:AK25"/>
    <mergeCell ref="AN25:AR25"/>
    <mergeCell ref="AU25:AY25"/>
    <mergeCell ref="S30:U30"/>
    <mergeCell ref="Z30:AB30"/>
    <mergeCell ref="AG30:AI30"/>
    <mergeCell ref="AN30:AP30"/>
    <mergeCell ref="AU30:AW30"/>
    <mergeCell ref="V32:X32"/>
    <mergeCell ref="AC32:AE32"/>
    <mergeCell ref="AJ32:AL32"/>
    <mergeCell ref="AQ32:AS32"/>
    <mergeCell ref="AX32:AZ32"/>
    <mergeCell ref="H1:J1"/>
    <mergeCell ref="O1:R1"/>
    <mergeCell ref="I15:J15"/>
    <mergeCell ref="O15:Q15"/>
    <mergeCell ref="R15:T15"/>
    <mergeCell ref="U15:W15"/>
    <mergeCell ref="J25:L25"/>
    <mergeCell ref="S25:W25"/>
    <mergeCell ref="Z25:AD25"/>
    <mergeCell ref="I22:I24"/>
    <mergeCell ref="I25:I79"/>
    <mergeCell ref="S38:V38"/>
    <mergeCell ref="Z38:AC38"/>
    <mergeCell ref="V48:X48"/>
    <mergeCell ref="AC48:AE48"/>
    <mergeCell ref="V55:X55"/>
    <mergeCell ref="AC55:AE55"/>
    <mergeCell ref="S64:U64"/>
    <mergeCell ref="V64:X64"/>
    <mergeCell ref="Z64:AB64"/>
    <mergeCell ref="AC64:AE64"/>
    <mergeCell ref="S69:U69"/>
    <mergeCell ref="Z69:AB6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
  <sheetViews>
    <sheetView workbookViewId="0">
      <selection activeCell="A2" sqref="A1:D1048576"/>
    </sheetView>
  </sheetViews>
  <sheetFormatPr defaultColWidth="9" defaultRowHeight="15"/>
  <cols>
    <col min="1" max="1" width="12.42578125" style="1" customWidth="1"/>
    <col min="2" max="2" width="11.5703125" style="1" customWidth="1"/>
    <col min="3" max="3" width="12.28515625" style="1" customWidth="1"/>
    <col min="4" max="4" width="11.42578125" style="1" customWidth="1"/>
    <col min="5" max="5" width="14.5703125" style="1" customWidth="1"/>
    <col min="6" max="6" width="12.7109375" style="1" customWidth="1"/>
    <col min="7" max="7" width="11.140625" style="1" customWidth="1"/>
    <col min="8" max="8" width="16.7109375" customWidth="1"/>
  </cols>
  <sheetData>
    <row r="1" spans="1:35">
      <c r="A1" s="181"/>
      <c r="B1" s="181"/>
      <c r="C1" s="181"/>
      <c r="D1" s="181"/>
    </row>
    <row r="2" spans="1:35" ht="16.5" customHeight="1">
      <c r="A2" s="2">
        <v>9.2070269999999996E-2</v>
      </c>
      <c r="B2" s="2">
        <v>-0.18060661</v>
      </c>
      <c r="C2" s="2">
        <v>0.98946575000000003</v>
      </c>
      <c r="D2" s="2" t="s">
        <v>240</v>
      </c>
      <c r="E2" s="2" t="s">
        <v>241</v>
      </c>
      <c r="F2" s="3">
        <v>0.64351658</v>
      </c>
      <c r="G2" s="3" t="s">
        <v>242</v>
      </c>
      <c r="H2" s="3">
        <v>0.72559264000000001</v>
      </c>
      <c r="I2">
        <v>-0.60016537000000003</v>
      </c>
    </row>
    <row r="3" spans="1:35">
      <c r="A3" s="2">
        <v>0.46416453000000002</v>
      </c>
      <c r="B3" s="2" t="s">
        <v>243</v>
      </c>
      <c r="C3" s="2" t="s">
        <v>244</v>
      </c>
      <c r="D3" s="2" t="s">
        <v>245</v>
      </c>
      <c r="E3" s="2" t="s">
        <v>246</v>
      </c>
      <c r="F3" s="3">
        <v>0.75862401999999995</v>
      </c>
      <c r="G3" s="3">
        <v>-9.9313380000000007E-2</v>
      </c>
      <c r="H3" s="3">
        <v>-8.5406860000000001E-2</v>
      </c>
      <c r="I3">
        <v>0.79411673999999999</v>
      </c>
      <c r="AI3">
        <v>1</v>
      </c>
    </row>
    <row r="4" spans="1:35">
      <c r="A4" s="2">
        <v>-0.36402844000000001</v>
      </c>
      <c r="B4" s="2" t="s">
        <v>247</v>
      </c>
      <c r="C4" s="2" t="s">
        <v>248</v>
      </c>
      <c r="D4" s="4" t="s">
        <v>249</v>
      </c>
      <c r="E4" s="2" t="s">
        <v>250</v>
      </c>
      <c r="F4" s="3">
        <v>-0.91229965999999996</v>
      </c>
      <c r="G4" s="3">
        <v>0.69716758000000001</v>
      </c>
      <c r="H4" s="3">
        <v>-0.91751813999999998</v>
      </c>
      <c r="I4">
        <v>-0.30359578999999998</v>
      </c>
    </row>
    <row r="5" spans="1:35">
      <c r="A5" s="2">
        <v>0.32902436000000002</v>
      </c>
      <c r="B5" s="2" t="s">
        <v>251</v>
      </c>
      <c r="C5" s="2" t="s">
        <v>252</v>
      </c>
      <c r="D5" s="2" t="s">
        <v>253</v>
      </c>
      <c r="E5" s="2" t="s">
        <v>254</v>
      </c>
      <c r="F5" s="3">
        <v>0.28109382999999999</v>
      </c>
      <c r="G5" s="3">
        <v>0.87780007000000004</v>
      </c>
      <c r="H5" s="3">
        <v>-0.30435860999999997</v>
      </c>
      <c r="I5">
        <v>0.22550630999999999</v>
      </c>
    </row>
    <row r="6" spans="1:35">
      <c r="A6" s="2">
        <v>-0.70578598999999997</v>
      </c>
      <c r="B6" s="2">
        <v>0.13712289</v>
      </c>
      <c r="C6" s="2" t="s">
        <v>255</v>
      </c>
      <c r="D6" s="2" t="s">
        <v>256</v>
      </c>
      <c r="E6" s="2" t="s">
        <v>257</v>
      </c>
      <c r="F6" s="3">
        <v>-0.20469428000000001</v>
      </c>
      <c r="G6" s="3" t="s">
        <v>258</v>
      </c>
      <c r="H6" s="3">
        <v>0.58772740000000001</v>
      </c>
      <c r="I6">
        <v>0.51960251999999996</v>
      </c>
    </row>
    <row r="7" spans="1:35">
      <c r="A7" s="2">
        <v>-0.37942954000000001</v>
      </c>
      <c r="B7" s="2" t="s">
        <v>259</v>
      </c>
      <c r="C7" s="2" t="s">
        <v>260</v>
      </c>
      <c r="D7" s="2" t="s">
        <v>261</v>
      </c>
      <c r="E7" s="2" t="s">
        <v>262</v>
      </c>
      <c r="F7" s="3" t="s">
        <v>263</v>
      </c>
      <c r="G7" s="3">
        <v>-0.53030670999999996</v>
      </c>
      <c r="H7" s="3">
        <v>0.92523288000000004</v>
      </c>
      <c r="I7">
        <v>-0.81812600999999996</v>
      </c>
    </row>
    <row r="8" spans="1:35">
      <c r="A8" s="2" t="s">
        <v>264</v>
      </c>
      <c r="B8" s="2" t="s">
        <v>265</v>
      </c>
      <c r="C8" s="2" t="s">
        <v>266</v>
      </c>
      <c r="D8" s="2" t="s">
        <v>267</v>
      </c>
      <c r="E8" s="2" t="s">
        <v>268</v>
      </c>
      <c r="F8" s="3">
        <v>1.6759179999999999E-2</v>
      </c>
      <c r="G8" s="3" t="s">
        <v>269</v>
      </c>
      <c r="H8" s="5">
        <v>0.87480990999999997</v>
      </c>
      <c r="I8">
        <v>0.56895532999999998</v>
      </c>
    </row>
    <row r="9" spans="1:35">
      <c r="A9" s="2" t="s">
        <v>270</v>
      </c>
      <c r="B9" s="2" t="s">
        <v>271</v>
      </c>
      <c r="C9" s="2" t="s">
        <v>272</v>
      </c>
      <c r="D9" s="2" t="s">
        <v>273</v>
      </c>
      <c r="E9" s="2" t="s">
        <v>274</v>
      </c>
      <c r="F9" s="3">
        <v>0.19277667000000001</v>
      </c>
      <c r="G9" s="3">
        <v>-0.44200490999999997</v>
      </c>
      <c r="H9" s="5">
        <v>0.21791457</v>
      </c>
      <c r="I9">
        <v>-0.57602991999999997</v>
      </c>
    </row>
    <row r="10" spans="1:35">
      <c r="A10" s="2" t="s">
        <v>275</v>
      </c>
      <c r="B10" s="2" t="s">
        <v>276</v>
      </c>
      <c r="C10" s="2" t="s">
        <v>277</v>
      </c>
      <c r="D10" s="2" t="s">
        <v>278</v>
      </c>
      <c r="E10" s="2" t="s">
        <v>279</v>
      </c>
      <c r="F10" s="3">
        <v>5.0274609999999997E-2</v>
      </c>
      <c r="G10" s="3">
        <v>-9.292947E-2</v>
      </c>
      <c r="H10" s="5">
        <v>0.96217925999999998</v>
      </c>
      <c r="I10">
        <v>-0.97011537999999997</v>
      </c>
    </row>
    <row r="11" spans="1:35">
      <c r="A11" s="2" t="s">
        <v>280</v>
      </c>
      <c r="B11" s="2" t="s">
        <v>281</v>
      </c>
      <c r="C11" s="2" t="s">
        <v>282</v>
      </c>
      <c r="D11" s="2" t="s">
        <v>283</v>
      </c>
      <c r="E11" s="2" t="s">
        <v>284</v>
      </c>
      <c r="F11" s="3">
        <v>0.76385080999999999</v>
      </c>
      <c r="G11" s="3" t="s">
        <v>285</v>
      </c>
      <c r="H11" s="5">
        <v>-0.17905731999999999</v>
      </c>
      <c r="I11">
        <v>0.77038983999999999</v>
      </c>
    </row>
    <row r="12" spans="1:35">
      <c r="A12" s="2" t="s">
        <v>286</v>
      </c>
      <c r="B12" s="2" t="s">
        <v>287</v>
      </c>
      <c r="C12" s="2" t="s">
        <v>288</v>
      </c>
      <c r="D12" s="2" t="s">
        <v>289</v>
      </c>
      <c r="E12" s="2" t="s">
        <v>290</v>
      </c>
      <c r="F12" s="3" t="s">
        <v>291</v>
      </c>
      <c r="G12" s="3" t="s">
        <v>292</v>
      </c>
      <c r="H12" s="5">
        <v>0.53684158999999998</v>
      </c>
      <c r="I12">
        <v>0.49328673000000001</v>
      </c>
    </row>
    <row r="13" spans="1:35">
      <c r="A13" s="2" t="s">
        <v>293</v>
      </c>
      <c r="B13" s="2" t="s">
        <v>294</v>
      </c>
      <c r="C13" s="2" t="s">
        <v>295</v>
      </c>
      <c r="D13" s="2" t="s">
        <v>296</v>
      </c>
      <c r="E13" s="2" t="s">
        <v>297</v>
      </c>
      <c r="F13" s="3">
        <v>-0.80545663000000001</v>
      </c>
      <c r="G13" s="3" t="s">
        <v>298</v>
      </c>
      <c r="H13" s="5">
        <v>0.12406855999999999</v>
      </c>
      <c r="I13">
        <v>-0.49728497999999999</v>
      </c>
    </row>
    <row r="15" spans="1:35">
      <c r="A15" s="6"/>
      <c r="B15" s="6"/>
      <c r="C15" s="6"/>
      <c r="D15" s="6"/>
      <c r="E15" s="6"/>
      <c r="F15" s="6"/>
      <c r="G15" s="6"/>
    </row>
    <row r="16" spans="1:35">
      <c r="A16" s="6"/>
      <c r="B16" s="6"/>
      <c r="C16" s="6"/>
      <c r="D16" s="6"/>
      <c r="E16" s="6"/>
      <c r="F16" s="6"/>
      <c r="G16" s="6"/>
    </row>
    <row r="17" spans="1:7">
      <c r="A17" s="6"/>
      <c r="B17" s="6"/>
      <c r="C17" s="6"/>
      <c r="D17" s="6"/>
      <c r="E17" s="6"/>
      <c r="F17" s="6"/>
      <c r="G17" s="6"/>
    </row>
    <row r="18" spans="1:7">
      <c r="A18" s="6"/>
      <c r="B18" s="6"/>
      <c r="C18" s="6"/>
      <c r="D18" s="6"/>
      <c r="E18" s="6"/>
      <c r="F18" s="6"/>
      <c r="G18" s="6"/>
    </row>
  </sheetData>
  <mergeCells count="1">
    <mergeCell ref="A1:D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rachmad agung</dc:creator>
  <cp:lastModifiedBy>rachmad agung</cp:lastModifiedBy>
  <cp:lastPrinted>2019-11-26T03:49:00Z</cp:lastPrinted>
  <dcterms:created xsi:type="dcterms:W3CDTF">2019-11-17T07:49:00Z</dcterms:created>
  <dcterms:modified xsi:type="dcterms:W3CDTF">2020-01-10T00:25:27Z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