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KULIAH\Semester_7\metpen\LSTM\LSTM_Prediksi\Uji_coba\persiapan\Skripsi\"/>
    </mc:Choice>
  </mc:AlternateContent>
  <bookViews>
    <workbookView xWindow="0" yWindow="0" windowWidth="20490" windowHeight="7770" tabRatio="439" activeTab="2"/>
  </bookViews>
  <sheets>
    <sheet name="Data" sheetId="2" r:id="rId1"/>
    <sheet name="BPNN" sheetId="1" r:id="rId2"/>
    <sheet name="LSTM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1" i="3" l="1"/>
  <c r="Y109" i="3"/>
  <c r="Y67" i="3"/>
  <c r="M17" i="3"/>
  <c r="I32" i="3"/>
  <c r="U38" i="3"/>
  <c r="Y40" i="3"/>
  <c r="Y42" i="3"/>
  <c r="AD34" i="3"/>
  <c r="X35" i="3"/>
  <c r="X33" i="3"/>
  <c r="J43" i="3"/>
  <c r="J38" i="3"/>
  <c r="N32" i="3"/>
  <c r="X24" i="3"/>
  <c r="X23" i="3"/>
  <c r="U44" i="3"/>
  <c r="U33" i="3"/>
  <c r="AC17" i="3"/>
  <c r="AC18" i="3"/>
  <c r="AC19" i="3"/>
  <c r="AC20" i="3"/>
  <c r="AA18" i="3"/>
  <c r="AA19" i="3"/>
  <c r="AA20" i="3"/>
  <c r="AA17" i="3"/>
  <c r="U32" i="3"/>
  <c r="U35" i="3"/>
  <c r="BQ25" i="3" l="1"/>
  <c r="BQ27" i="3"/>
  <c r="BQ61" i="3" l="1"/>
  <c r="BQ62" i="3"/>
  <c r="BQ63" i="3"/>
  <c r="BQ48" i="3"/>
  <c r="BQ47" i="3"/>
  <c r="BQ46" i="3"/>
  <c r="BQ42" i="3"/>
  <c r="BQ40" i="3"/>
  <c r="BQ32" i="3"/>
  <c r="BQ18" i="3"/>
  <c r="BM10" i="3"/>
  <c r="BM11" i="3"/>
  <c r="BM12" i="3"/>
  <c r="BM9" i="3"/>
  <c r="R17" i="3"/>
  <c r="R18" i="3"/>
  <c r="R19" i="3"/>
  <c r="R16" i="3"/>
  <c r="A15" i="3" l="1"/>
  <c r="B15" i="3"/>
  <c r="C15" i="3"/>
  <c r="D15" i="3"/>
  <c r="A16" i="3"/>
  <c r="B16" i="3"/>
  <c r="C16" i="3"/>
  <c r="J18" i="3" s="1"/>
  <c r="D16" i="3"/>
  <c r="A17" i="3"/>
  <c r="B17" i="3"/>
  <c r="C17" i="3"/>
  <c r="J19" i="3" s="1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J20" i="3"/>
  <c r="J17" i="3" l="1"/>
  <c r="O3" i="2" l="1"/>
  <c r="I17" i="3" l="1"/>
  <c r="L84" i="1"/>
  <c r="BB9" i="3"/>
  <c r="BF26" i="3" l="1"/>
  <c r="P84" i="1"/>
  <c r="BB10" i="3"/>
  <c r="BB11" i="3"/>
  <c r="BB12" i="3"/>
  <c r="M4" i="2"/>
  <c r="M3" i="2"/>
  <c r="O7" i="2" l="1"/>
  <c r="S88" i="1"/>
  <c r="S89" i="1"/>
  <c r="S90" i="1"/>
  <c r="S91" i="1"/>
  <c r="S92" i="1"/>
  <c r="S93" i="1"/>
  <c r="S94" i="1"/>
  <c r="S95" i="1"/>
  <c r="S96" i="1"/>
  <c r="S97" i="1"/>
  <c r="S87" i="1"/>
  <c r="S86" i="1"/>
  <c r="S85" i="1"/>
  <c r="P85" i="1"/>
  <c r="S84" i="1"/>
  <c r="AC79" i="1"/>
  <c r="BG8" i="3"/>
  <c r="BH8" i="3"/>
  <c r="BI8" i="3"/>
  <c r="P88" i="1"/>
  <c r="K84" i="1"/>
  <c r="L62" i="1"/>
  <c r="BF29" i="3"/>
  <c r="H20" i="3"/>
  <c r="AE26" i="3"/>
  <c r="AH26" i="3"/>
  <c r="AI26" i="3"/>
  <c r="AH28" i="3"/>
  <c r="AI28" i="3"/>
  <c r="AH29" i="3"/>
  <c r="AI29" i="3"/>
  <c r="AH4" i="3"/>
  <c r="AA31" i="3" s="1"/>
  <c r="U39" i="3"/>
  <c r="U36" i="3"/>
  <c r="U42" i="3"/>
  <c r="AE27" i="3" l="1"/>
  <c r="AE28" i="3" l="1"/>
  <c r="AA11" i="3" a="1"/>
  <c r="AA11" i="3" s="1"/>
  <c r="M22" i="1"/>
  <c r="R21" i="1"/>
  <c r="Q21" i="1"/>
  <c r="BD9" i="3"/>
  <c r="BD10" i="3"/>
  <c r="BD11" i="3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BH28" i="3" l="1"/>
  <c r="BH27" i="3"/>
  <c r="BH26" i="3"/>
  <c r="D34" i="3"/>
  <c r="D35" i="3"/>
  <c r="BM13" i="3"/>
  <c r="AE29" i="3"/>
  <c r="AD13" i="3"/>
  <c r="AD12" i="3"/>
  <c r="AC14" i="3"/>
  <c r="AC13" i="3"/>
  <c r="AC11" i="3"/>
  <c r="AB14" i="3"/>
  <c r="AB13" i="3"/>
  <c r="AB12" i="3"/>
  <c r="AB11" i="3"/>
  <c r="AD14" i="3"/>
  <c r="AD11" i="3"/>
  <c r="AC12" i="3"/>
  <c r="AA14" i="3"/>
  <c r="AA13" i="3"/>
  <c r="AA12" i="3"/>
  <c r="I22" i="1"/>
  <c r="H18" i="3"/>
  <c r="I18" i="3"/>
  <c r="H19" i="3"/>
  <c r="I19" i="3"/>
  <c r="I20" i="3"/>
  <c r="BC9" i="3"/>
  <c r="BF27" i="3"/>
  <c r="BC10" i="3"/>
  <c r="BF28" i="3"/>
  <c r="BC11" i="3"/>
  <c r="BC12" i="3"/>
  <c r="BD12" i="3"/>
  <c r="F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O4" i="2"/>
  <c r="O5" i="2"/>
  <c r="O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L3" i="2"/>
  <c r="K3" i="2"/>
  <c r="J3" i="2"/>
  <c r="BG29" i="3" l="1"/>
  <c r="BG28" i="3"/>
  <c r="BG26" i="3"/>
  <c r="BG27" i="3"/>
  <c r="BG31" i="3" s="1"/>
  <c r="BQ12" i="3"/>
  <c r="T16" i="3"/>
  <c r="T23" i="3" s="1"/>
  <c r="V23" i="3" s="1"/>
  <c r="T17" i="3"/>
  <c r="B34" i="3"/>
  <c r="B35" i="3"/>
  <c r="BQ57" i="3"/>
  <c r="BF30" i="3"/>
  <c r="BF31" i="3"/>
  <c r="A35" i="3"/>
  <c r="A34" i="3"/>
  <c r="BD14" i="3"/>
  <c r="BH29" i="3"/>
  <c r="C35" i="3"/>
  <c r="C34" i="3"/>
  <c r="BM14" i="3" a="1"/>
  <c r="BM14" i="3" s="1"/>
  <c r="BQ10" i="3" s="1"/>
  <c r="BD13" i="3"/>
  <c r="H17" i="3"/>
  <c r="H21" i="3" s="1"/>
  <c r="BC13" i="3"/>
  <c r="BC14" i="3"/>
  <c r="BB14" i="3"/>
  <c r="BB13" i="3"/>
  <c r="T18" i="3"/>
  <c r="T19" i="3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M84" i="1"/>
  <c r="BN9" i="3" l="1"/>
  <c r="BQ16" i="3" s="1"/>
  <c r="BG30" i="3"/>
  <c r="BL26" i="3"/>
  <c r="BL29" i="3"/>
  <c r="BL28" i="3"/>
  <c r="BL27" i="3"/>
  <c r="M20" i="3"/>
  <c r="BQ17" i="3"/>
  <c r="BN12" i="3"/>
  <c r="BK29" i="3"/>
  <c r="BK28" i="3"/>
  <c r="H22" i="3"/>
  <c r="AE4" i="3" s="1"/>
  <c r="BN10" i="3"/>
  <c r="BQ31" i="3" s="1"/>
  <c r="J22" i="3"/>
  <c r="J21" i="3"/>
  <c r="I21" i="3"/>
  <c r="I22" i="3"/>
  <c r="N17" i="3" s="1"/>
  <c r="AF4" i="3" s="1"/>
  <c r="Y31" i="3" s="1"/>
  <c r="BQ55" i="3"/>
  <c r="BK27" i="3"/>
  <c r="BN11" i="3"/>
  <c r="BH30" i="3"/>
  <c r="BH31" i="3"/>
  <c r="BM29" i="3" s="1"/>
  <c r="BK26" i="3"/>
  <c r="BI12" i="3"/>
  <c r="BG12" i="3"/>
  <c r="BH10" i="3"/>
  <c r="BH12" i="3"/>
  <c r="BG9" i="3"/>
  <c r="BI10" i="3"/>
  <c r="BI11" i="3"/>
  <c r="BI9" i="3"/>
  <c r="BG10" i="3"/>
  <c r="BH11" i="3"/>
  <c r="BH9" i="3"/>
  <c r="BG11" i="3"/>
  <c r="X71" i="1"/>
  <c r="X74" i="1" s="1"/>
  <c r="Y71" i="1"/>
  <c r="Y74" i="1" s="1"/>
  <c r="W71" i="1"/>
  <c r="W74" i="1" s="1"/>
  <c r="K21" i="1"/>
  <c r="K74" i="1"/>
  <c r="M74" i="1"/>
  <c r="L74" i="1"/>
  <c r="L63" i="1"/>
  <c r="M63" i="1"/>
  <c r="L64" i="1"/>
  <c r="M64" i="1"/>
  <c r="L65" i="1"/>
  <c r="T73" i="1" s="1"/>
  <c r="M65" i="1"/>
  <c r="T74" i="1" s="1"/>
  <c r="M62" i="1"/>
  <c r="K22" i="1"/>
  <c r="W35" i="1"/>
  <c r="Y22" i="1"/>
  <c r="X22" i="1"/>
  <c r="W22" i="1"/>
  <c r="W21" i="1"/>
  <c r="L22" i="1"/>
  <c r="R22" i="1" s="1"/>
  <c r="AA5" i="1"/>
  <c r="AB5" i="1"/>
  <c r="K35" i="1"/>
  <c r="T22" i="1"/>
  <c r="T21" i="1"/>
  <c r="B2" i="1"/>
  <c r="O19" i="3" l="1"/>
  <c r="O18" i="3"/>
  <c r="O20" i="3"/>
  <c r="O17" i="3"/>
  <c r="AG4" i="3" s="1"/>
  <c r="Z31" i="3" s="1"/>
  <c r="BM28" i="3"/>
  <c r="BM27" i="3"/>
  <c r="BM26" i="3"/>
  <c r="BF33" i="3" s="1" a="1"/>
  <c r="AG5" i="3"/>
  <c r="Z127" i="3" s="1"/>
  <c r="AG6" i="3"/>
  <c r="Z223" i="3" s="1"/>
  <c r="AG7" i="3"/>
  <c r="Z319" i="3" s="1"/>
  <c r="N19" i="3"/>
  <c r="AF6" i="3" s="1"/>
  <c r="Y223" i="3" s="1"/>
  <c r="N18" i="3"/>
  <c r="AF5" i="3" s="1"/>
  <c r="Y127" i="3" s="1"/>
  <c r="N20" i="3"/>
  <c r="AF7" i="3" s="1"/>
  <c r="Y319" i="3" s="1"/>
  <c r="BQ33" i="3"/>
  <c r="M18" i="3"/>
  <c r="AE5" i="3" s="1"/>
  <c r="X127" i="3" s="1"/>
  <c r="M19" i="3"/>
  <c r="S73" i="1"/>
  <c r="Q73" i="1"/>
  <c r="S21" i="1"/>
  <c r="Z5" i="1"/>
  <c r="Q74" i="1"/>
  <c r="Q22" i="1"/>
  <c r="R74" i="1"/>
  <c r="S74" i="1"/>
  <c r="R73" i="1"/>
  <c r="U73" i="1" s="1"/>
  <c r="Q75" i="1" s="1"/>
  <c r="K76" i="1" s="1"/>
  <c r="S22" i="1"/>
  <c r="U21" i="1"/>
  <c r="Q23" i="1" s="1"/>
  <c r="K24" i="1" s="1"/>
  <c r="Q26" i="1" s="1"/>
  <c r="Y5" i="1"/>
  <c r="BF33" i="3" l="1"/>
  <c r="BI33" i="3"/>
  <c r="BG36" i="3"/>
  <c r="BI34" i="3"/>
  <c r="BF34" i="3"/>
  <c r="BG35" i="3"/>
  <c r="BH34" i="3"/>
  <c r="BH36" i="3"/>
  <c r="BI36" i="3"/>
  <c r="BH35" i="3"/>
  <c r="BG34" i="3"/>
  <c r="BF36" i="3"/>
  <c r="BI35" i="3"/>
  <c r="BH33" i="3"/>
  <c r="BG33" i="3"/>
  <c r="BF35" i="3"/>
  <c r="U22" i="1"/>
  <c r="R23" i="1" s="1"/>
  <c r="L24" i="1" s="1"/>
  <c r="R26" i="1" s="1"/>
  <c r="S26" i="1" s="1"/>
  <c r="Q27" i="1" s="1"/>
  <c r="K26" i="1" s="1"/>
  <c r="Q58" i="1" s="1"/>
  <c r="U74" i="1"/>
  <c r="R75" i="1" s="1"/>
  <c r="L76" i="1" s="1"/>
  <c r="Q32" i="1" l="1"/>
  <c r="Q33" i="1" s="1"/>
  <c r="K32" i="1" s="1"/>
  <c r="Y7" i="1"/>
  <c r="Q44" i="1" l="1"/>
  <c r="Q42" i="1"/>
  <c r="Q36" i="1"/>
  <c r="R36" i="1" s="1"/>
  <c r="Q37" i="1" s="1"/>
  <c r="K36" i="1" s="1"/>
  <c r="Q48" i="1" s="1"/>
  <c r="Q49" i="1" s="1"/>
  <c r="Q43" i="1"/>
  <c r="K42" i="1" s="1"/>
  <c r="Z10" i="1" s="1"/>
  <c r="Q38" i="1"/>
  <c r="R38" i="1" s="1"/>
  <c r="Q39" i="1" s="1"/>
  <c r="L36" i="1" s="1"/>
  <c r="AE5" i="1"/>
  <c r="Q45" i="1"/>
  <c r="K43" i="1" l="1"/>
  <c r="Z11" i="1" s="1"/>
  <c r="R50" i="1"/>
  <c r="R54" i="1"/>
  <c r="R48" i="1"/>
  <c r="R52" i="1"/>
  <c r="Q52" i="1"/>
  <c r="Q54" i="1"/>
  <c r="Q50" i="1"/>
  <c r="K48" i="1"/>
  <c r="X10" i="1" s="1"/>
  <c r="AC21" i="1" l="1"/>
  <c r="X62" i="1"/>
  <c r="AC73" i="1" s="1"/>
  <c r="R53" i="1"/>
  <c r="L50" i="1" s="1"/>
  <c r="Y12" i="1" s="1"/>
  <c r="Q51" i="1"/>
  <c r="K49" i="1" s="1"/>
  <c r="X11" i="1" s="1"/>
  <c r="R49" i="1"/>
  <c r="L48" i="1" s="1"/>
  <c r="Y10" i="1" s="1"/>
  <c r="Q55" i="1"/>
  <c r="K51" i="1" s="1"/>
  <c r="X13" i="1" s="1"/>
  <c r="R55" i="1"/>
  <c r="L51" i="1" s="1"/>
  <c r="Q53" i="1"/>
  <c r="K50" i="1" s="1"/>
  <c r="X12" i="1" s="1"/>
  <c r="R51" i="1"/>
  <c r="L49" i="1" s="1"/>
  <c r="Y11" i="1" s="1"/>
  <c r="AE21" i="1" l="1"/>
  <c r="X64" i="1"/>
  <c r="AE73" i="1" s="1"/>
  <c r="AE22" i="1"/>
  <c r="Y64" i="1"/>
  <c r="AE74" i="1" s="1"/>
  <c r="AF21" i="1"/>
  <c r="X65" i="1"/>
  <c r="AF73" i="1" s="1"/>
  <c r="AD21" i="1"/>
  <c r="AG21" i="1" s="1"/>
  <c r="AC23" i="1" s="1"/>
  <c r="W24" i="1" s="1"/>
  <c r="AC26" i="1" s="1"/>
  <c r="X63" i="1"/>
  <c r="AD73" i="1" s="1"/>
  <c r="AG73" i="1" s="1"/>
  <c r="AC75" i="1" s="1"/>
  <c r="W76" i="1" s="1"/>
  <c r="AD22" i="1"/>
  <c r="Y63" i="1"/>
  <c r="AD74" i="1" s="1"/>
  <c r="AC22" i="1"/>
  <c r="Y62" i="1"/>
  <c r="AC74" i="1" s="1"/>
  <c r="Y13" i="1"/>
  <c r="AF22" i="1" l="1"/>
  <c r="AG22" i="1" s="1"/>
  <c r="AD23" i="1" s="1"/>
  <c r="X24" i="1" s="1"/>
  <c r="AD26" i="1" s="1"/>
  <c r="AE26" i="1" s="1"/>
  <c r="AC27" i="1" s="1"/>
  <c r="W26" i="1" s="1"/>
  <c r="AC32" i="1" s="1"/>
  <c r="AC33" i="1" s="1"/>
  <c r="W32" i="1" s="1"/>
  <c r="AC42" i="1" s="1"/>
  <c r="AC43" i="1" s="1"/>
  <c r="W42" i="1" s="1"/>
  <c r="Y65" i="1"/>
  <c r="AF74" i="1" s="1"/>
  <c r="AG74" i="1" s="1"/>
  <c r="AD75" i="1" s="1"/>
  <c r="X76" i="1" s="1"/>
  <c r="AC58" i="1" l="1"/>
  <c r="N62" i="1"/>
  <c r="Z62" i="1" s="1"/>
  <c r="AC78" i="1" s="1"/>
  <c r="AC36" i="1"/>
  <c r="AD36" i="1" s="1"/>
  <c r="AC37" i="1" s="1"/>
  <c r="W36" i="1" s="1"/>
  <c r="AC44" i="1"/>
  <c r="AC45" i="1" s="1"/>
  <c r="AC38" i="1"/>
  <c r="AD38" i="1" s="1"/>
  <c r="AC39" i="1" s="1"/>
  <c r="X36" i="1" s="1"/>
  <c r="Q78" i="1" l="1"/>
  <c r="AD52" i="1"/>
  <c r="AD53" i="1" s="1"/>
  <c r="X50" i="1" s="1"/>
  <c r="AD50" i="1"/>
  <c r="AD51" i="1" s="1"/>
  <c r="X49" i="1" s="1"/>
  <c r="AD54" i="1"/>
  <c r="AD55" i="1" s="1"/>
  <c r="X51" i="1" s="1"/>
  <c r="AD48" i="1"/>
  <c r="AD49" i="1" s="1"/>
  <c r="X48" i="1" s="1"/>
  <c r="W43" i="1"/>
  <c r="N63" i="1" s="1"/>
  <c r="AC48" i="1"/>
  <c r="AC49" i="1" s="1"/>
  <c r="W48" i="1" s="1"/>
  <c r="AC50" i="1"/>
  <c r="AC51" i="1" s="1"/>
  <c r="W49" i="1" s="1"/>
  <c r="AC54" i="1"/>
  <c r="AC55" i="1" s="1"/>
  <c r="W51" i="1" s="1"/>
  <c r="AC52" i="1"/>
  <c r="AC53" i="1" s="1"/>
  <c r="W50" i="1" s="1"/>
  <c r="R78" i="1" l="1"/>
  <c r="S78" i="1" s="1"/>
  <c r="Q79" i="1" s="1"/>
  <c r="Z63" i="1"/>
  <c r="AD78" i="1" s="1"/>
  <c r="AE78" i="1" s="1"/>
  <c r="W78" i="1" s="1"/>
  <c r="Z71" i="1" s="1"/>
  <c r="K78" i="1" l="1"/>
  <c r="K85" i="1" l="1"/>
  <c r="K89" i="1"/>
  <c r="P89" i="1" s="1"/>
  <c r="K93" i="1"/>
  <c r="P93" i="1" s="1"/>
  <c r="K97" i="1"/>
  <c r="P97" i="1" s="1"/>
  <c r="K88" i="1"/>
  <c r="K96" i="1"/>
  <c r="P96" i="1" s="1"/>
  <c r="K86" i="1"/>
  <c r="P86" i="1" s="1"/>
  <c r="K90" i="1"/>
  <c r="P90" i="1" s="1"/>
  <c r="K94" i="1"/>
  <c r="P94" i="1" s="1"/>
  <c r="K87" i="1"/>
  <c r="P87" i="1" s="1"/>
  <c r="K91" i="1"/>
  <c r="P91" i="1" s="1"/>
  <c r="K95" i="1"/>
  <c r="P95" i="1" s="1"/>
  <c r="K92" i="1"/>
  <c r="P92" i="1" s="1"/>
  <c r="N71" i="1"/>
  <c r="H24" i="3" l="1" a="1"/>
  <c r="J26" i="3" s="1"/>
  <c r="AE7" i="3"/>
  <c r="X319" i="3" s="1"/>
  <c r="AE6" i="3"/>
  <c r="X223" i="3"/>
  <c r="H25" i="3" l="1"/>
  <c r="H26" i="3"/>
  <c r="K24" i="3"/>
  <c r="J24" i="3"/>
  <c r="O24" i="3" s="1" a="1"/>
  <c r="I24" i="3"/>
  <c r="K27" i="3"/>
  <c r="J27" i="3"/>
  <c r="I27" i="3"/>
  <c r="K25" i="3"/>
  <c r="I25" i="3"/>
  <c r="H24" i="3"/>
  <c r="K26" i="3"/>
  <c r="I26" i="3"/>
  <c r="J25" i="3"/>
  <c r="H27" i="3"/>
  <c r="M24" i="3" l="1" a="1"/>
  <c r="M26" i="3" s="1"/>
  <c r="P24" i="3" a="1"/>
  <c r="O25" i="3"/>
  <c r="I164" i="3" s="1"/>
  <c r="N163" i="3" s="1"/>
  <c r="J174" i="3" s="1"/>
  <c r="O26" i="3"/>
  <c r="I165" i="3" s="1"/>
  <c r="M164" i="3" s="1"/>
  <c r="O27" i="3"/>
  <c r="I166" i="3" s="1"/>
  <c r="N164" i="3" s="1"/>
  <c r="O24" i="3"/>
  <c r="N24" i="3" a="1"/>
  <c r="J181" i="3" l="1"/>
  <c r="J182" i="3" s="1"/>
  <c r="I219" i="3" s="1"/>
  <c r="I163" i="3"/>
  <c r="M163" i="3" s="1"/>
  <c r="J169" i="3" s="1"/>
  <c r="J170" i="3" s="1"/>
  <c r="I218" i="3" s="1"/>
  <c r="J188" i="3"/>
  <c r="J189" i="3" s="1"/>
  <c r="I221" i="3" s="1"/>
  <c r="I34" i="3"/>
  <c r="M33" i="3" s="1"/>
  <c r="J50" i="3" s="1"/>
  <c r="J51" i="3" s="1"/>
  <c r="M24" i="3"/>
  <c r="M25" i="3"/>
  <c r="M27" i="3"/>
  <c r="N27" i="3"/>
  <c r="I100" i="3" s="1"/>
  <c r="N98" i="3" s="1"/>
  <c r="J122" i="3" s="1"/>
  <c r="J123" i="3" s="1"/>
  <c r="N24" i="3"/>
  <c r="N25" i="3"/>
  <c r="I98" i="3" s="1"/>
  <c r="N97" i="3" s="1"/>
  <c r="N26" i="3"/>
  <c r="I99" i="3" s="1"/>
  <c r="M98" i="3" s="1"/>
  <c r="J115" i="3" s="1"/>
  <c r="J116" i="3" s="1"/>
  <c r="X25" i="3"/>
  <c r="AQ28" i="3" s="1"/>
  <c r="J175" i="3"/>
  <c r="P26" i="3"/>
  <c r="I230" i="3" s="1"/>
  <c r="M229" i="3" s="1"/>
  <c r="J246" i="3" s="1"/>
  <c r="J247" i="3" s="1"/>
  <c r="P25" i="3"/>
  <c r="I229" i="3" s="1"/>
  <c r="N228" i="3" s="1"/>
  <c r="P24" i="3"/>
  <c r="P27" i="3"/>
  <c r="I231" i="3" s="1"/>
  <c r="N229" i="3" s="1"/>
  <c r="J253" i="3" s="1"/>
  <c r="J254" i="3" s="1"/>
  <c r="I33" i="3" l="1"/>
  <c r="I228" i="3"/>
  <c r="M228" i="3" s="1"/>
  <c r="J234" i="3" s="1"/>
  <c r="J235" i="3" s="1"/>
  <c r="I283" i="3" s="1"/>
  <c r="I97" i="3"/>
  <c r="M97" i="3" s="1"/>
  <c r="J103" i="3" s="1"/>
  <c r="J104" i="3" s="1"/>
  <c r="I152" i="3" s="1"/>
  <c r="I35" i="3"/>
  <c r="N33" i="3" s="1"/>
  <c r="J57" i="3" s="1"/>
  <c r="J58" i="3" s="1"/>
  <c r="I90" i="3" s="1"/>
  <c r="I77" i="3"/>
  <c r="I88" i="3"/>
  <c r="M32" i="3"/>
  <c r="J39" i="3" s="1"/>
  <c r="I286" i="3"/>
  <c r="I155" i="3"/>
  <c r="I153" i="3"/>
  <c r="X26" i="3"/>
  <c r="AQ29" i="3" s="1"/>
  <c r="J239" i="3"/>
  <c r="J240" i="3" s="1"/>
  <c r="J108" i="3"/>
  <c r="J109" i="3" s="1"/>
  <c r="AQ27" i="3"/>
  <c r="I284" i="3"/>
  <c r="I220" i="3"/>
  <c r="L208" i="3"/>
  <c r="J44" i="3" l="1"/>
  <c r="I89" i="3" s="1"/>
  <c r="I87" i="3"/>
  <c r="L273" i="3"/>
  <c r="I285" i="3"/>
  <c r="I154" i="3"/>
  <c r="L142" i="3"/>
  <c r="L77" i="3" l="1"/>
  <c r="J78" i="3" s="1"/>
  <c r="I91" i="3" s="1"/>
  <c r="AQ26" i="3"/>
  <c r="Y69" i="3"/>
  <c r="Y71" i="3" s="1"/>
  <c r="I142" i="3" l="1"/>
  <c r="J143" i="3" s="1"/>
  <c r="I156" i="3" s="1"/>
  <c r="M83" i="3"/>
  <c r="J85" i="3" s="1"/>
  <c r="R23" i="3" s="1"/>
  <c r="I92" i="3" l="1"/>
  <c r="T10" i="3" s="1" a="1"/>
  <c r="U10" i="3" s="1"/>
  <c r="AP26" i="3" s="1"/>
  <c r="M148" i="3"/>
  <c r="J150" i="3" s="1"/>
  <c r="R24" i="3" s="1"/>
  <c r="I208" i="3"/>
  <c r="J209" i="3" s="1"/>
  <c r="I222" i="3" s="1"/>
  <c r="X10" i="3" l="1"/>
  <c r="AK26" i="3" s="1"/>
  <c r="U43" i="3"/>
  <c r="Y85" i="3" s="1"/>
  <c r="I273" i="3"/>
  <c r="J274" i="3" s="1"/>
  <c r="M279" i="3" s="1"/>
  <c r="J281" i="3" s="1"/>
  <c r="R26" i="3" s="1"/>
  <c r="I157" i="3"/>
  <c r="T11" i="3" s="1" a="1"/>
  <c r="U11" i="3" s="1"/>
  <c r="AP27" i="3" s="1"/>
  <c r="Y10" i="3"/>
  <c r="M214" i="3"/>
  <c r="J216" i="3" s="1"/>
  <c r="I223" i="3" s="1"/>
  <c r="T12" i="3" s="1" a="1"/>
  <c r="Y12" i="3" s="1"/>
  <c r="T10" i="3"/>
  <c r="AM26" i="3" s="1"/>
  <c r="V10" i="3"/>
  <c r="AN26" i="3" s="1"/>
  <c r="W10" i="3"/>
  <c r="Y44" i="3"/>
  <c r="AF28" i="3"/>
  <c r="AH6" i="3"/>
  <c r="AA223" i="3" s="1"/>
  <c r="AF29" i="3"/>
  <c r="AH5" i="3"/>
  <c r="AA127" i="3" s="1"/>
  <c r="R25" i="3" l="1"/>
  <c r="X12" i="3"/>
  <c r="AK28" i="3" s="1"/>
  <c r="V12" i="3"/>
  <c r="U40" i="3"/>
  <c r="U41" i="3"/>
  <c r="Y78" i="3" s="1"/>
  <c r="Y11" i="3"/>
  <c r="T24" i="3" s="1"/>
  <c r="AG28" i="3" s="1"/>
  <c r="T12" i="3"/>
  <c r="AM28" i="3" s="1"/>
  <c r="X11" i="3"/>
  <c r="AK27" i="3" s="1"/>
  <c r="AO27" i="3"/>
  <c r="T11" i="3"/>
  <c r="AM27" i="3" s="1"/>
  <c r="W11" i="3"/>
  <c r="AJ27" i="3" s="1"/>
  <c r="W12" i="3"/>
  <c r="AJ28" i="3" s="1"/>
  <c r="U12" i="3"/>
  <c r="AP28" i="3" s="1"/>
  <c r="V11" i="3"/>
  <c r="AO28" i="3" s="1"/>
  <c r="I288" i="3"/>
  <c r="I287" i="3"/>
  <c r="AF27" i="3"/>
  <c r="AJ26" i="3"/>
  <c r="U37" i="3"/>
  <c r="Y92" i="3" s="1"/>
  <c r="T25" i="3"/>
  <c r="AG27" i="3" s="1"/>
  <c r="AH7" i="3"/>
  <c r="AA319" i="3" s="1"/>
  <c r="AG29" i="3"/>
  <c r="AN28" i="3"/>
  <c r="AO29" i="3"/>
  <c r="V24" i="3" l="1"/>
  <c r="U224" i="3" a="1"/>
  <c r="U228" i="3" s="1"/>
  <c r="AN27" i="3"/>
  <c r="T13" i="3" a="1"/>
  <c r="X13" i="3" s="1"/>
  <c r="AK29" i="3" s="1"/>
  <c r="V25" i="3"/>
  <c r="V26" i="3" s="1"/>
  <c r="T26" i="3"/>
  <c r="AG26" i="3"/>
  <c r="U233" i="3" l="1"/>
  <c r="Y270" i="3" s="1"/>
  <c r="U229" i="3"/>
  <c r="U225" i="3"/>
  <c r="U226" i="3"/>
  <c r="U231" i="3"/>
  <c r="U234" i="3"/>
  <c r="U224" i="3"/>
  <c r="U232" i="3"/>
  <c r="U236" i="3"/>
  <c r="Y259" i="3" s="1"/>
  <c r="Y261" i="3" s="1"/>
  <c r="U227" i="3"/>
  <c r="U230" i="3"/>
  <c r="AD226" i="3" s="1"/>
  <c r="Y234" i="3" s="1"/>
  <c r="U235" i="3"/>
  <c r="Y277" i="3" s="1"/>
  <c r="U237" i="3"/>
  <c r="T13" i="3"/>
  <c r="AM29" i="3" s="1"/>
  <c r="Y13" i="3"/>
  <c r="AH8" i="3" s="1"/>
  <c r="U13" i="3"/>
  <c r="AP29" i="3" s="1"/>
  <c r="V13" i="3"/>
  <c r="AN29" i="3" s="1"/>
  <c r="W13" i="3"/>
  <c r="AJ29" i="3" s="1"/>
  <c r="AF26" i="3"/>
  <c r="U34" i="3"/>
  <c r="AD36" i="3" l="1"/>
  <c r="Y90" i="3" s="1"/>
  <c r="Y94" i="3" s="1"/>
  <c r="Y100" i="3" s="1"/>
  <c r="Y46" i="3"/>
  <c r="Y284" i="3"/>
  <c r="Y263" i="3"/>
  <c r="Y236" i="3"/>
  <c r="X225" i="3"/>
  <c r="X227" i="3" s="1"/>
  <c r="AD228" i="3" s="1"/>
  <c r="Y282" i="3" s="1"/>
  <c r="U320" i="3" a="1"/>
  <c r="Y48" i="3" l="1"/>
  <c r="Y62" i="3" s="1"/>
  <c r="Y56" i="3"/>
  <c r="Y73" i="3" s="1"/>
  <c r="Y97" i="3" s="1"/>
  <c r="Y286" i="3"/>
  <c r="Y292" i="3" s="1"/>
  <c r="Y232" i="3"/>
  <c r="Y238" i="3" s="1"/>
  <c r="Y240" i="3" s="1"/>
  <c r="Y251" i="3" s="1"/>
  <c r="Y275" i="3" s="1"/>
  <c r="Y279" i="3" s="1"/>
  <c r="Y291" i="3" s="1"/>
  <c r="U324" i="3"/>
  <c r="U325" i="3"/>
  <c r="U328" i="3"/>
  <c r="U331" i="3"/>
  <c r="Y373" i="3" s="1"/>
  <c r="U330" i="3"/>
  <c r="U323" i="3"/>
  <c r="U320" i="3"/>
  <c r="U329" i="3"/>
  <c r="Y366" i="3" s="1"/>
  <c r="U326" i="3"/>
  <c r="AD322" i="3" s="1"/>
  <c r="Y330" i="3" s="1"/>
  <c r="U321" i="3"/>
  <c r="U322" i="3"/>
  <c r="U332" i="3"/>
  <c r="Y355" i="3" s="1"/>
  <c r="Y357" i="3" s="1"/>
  <c r="U327" i="3"/>
  <c r="Y119" i="3" l="1"/>
  <c r="AC23" i="3" s="1"/>
  <c r="AI27" i="3" s="1"/>
  <c r="Y407" i="3"/>
  <c r="Y59" i="3"/>
  <c r="Y83" i="3" s="1"/>
  <c r="Y87" i="3" s="1"/>
  <c r="Y99" i="3" s="1"/>
  <c r="Y53" i="3"/>
  <c r="Y76" i="3" s="1"/>
  <c r="Y80" i="3" s="1"/>
  <c r="Y98" i="3" s="1"/>
  <c r="Y103" i="3" s="1" a="1"/>
  <c r="Y106" i="3" s="1"/>
  <c r="Y248" i="3"/>
  <c r="Y265" i="3" s="1"/>
  <c r="Y289" i="3" s="1"/>
  <c r="Y311" i="3"/>
  <c r="Y254" i="3"/>
  <c r="Y245" i="3"/>
  <c r="Y268" i="3" s="1"/>
  <c r="Y272" i="3" s="1"/>
  <c r="Y290" i="3" s="1"/>
  <c r="X321" i="3"/>
  <c r="X323" i="3" s="1"/>
  <c r="Y380" i="3"/>
  <c r="Y332" i="3"/>
  <c r="Y359" i="3"/>
  <c r="Y103" i="3" l="1"/>
  <c r="Y105" i="3"/>
  <c r="Y104" i="3"/>
  <c r="AA105" i="3" s="1" a="1"/>
  <c r="Y113" i="3" a="1"/>
  <c r="Y305" i="3" a="1"/>
  <c r="Z305" i="3" s="1"/>
  <c r="Z313" i="3" s="1"/>
  <c r="AN14" i="3" s="1"/>
  <c r="Y295" i="3" a="1"/>
  <c r="Y296" i="3" s="1"/>
  <c r="AD324" i="3"/>
  <c r="Y378" i="3" s="1"/>
  <c r="Y382" i="3" s="1"/>
  <c r="Y388" i="3" s="1"/>
  <c r="Y328" i="3"/>
  <c r="Y334" i="3" s="1"/>
  <c r="Y336" i="3" s="1"/>
  <c r="AB113" i="3" l="1"/>
  <c r="AB121" i="3" s="1"/>
  <c r="AZ14" i="3" s="1"/>
  <c r="Z114" i="3"/>
  <c r="Z122" i="3" s="1"/>
  <c r="AX15" i="3" s="1"/>
  <c r="Z113" i="3"/>
  <c r="Z121" i="3" s="1"/>
  <c r="AX14" i="3" s="1"/>
  <c r="Y113" i="3"/>
  <c r="Y121" i="3" s="1"/>
  <c r="AW14" i="3" s="1"/>
  <c r="AA114" i="3"/>
  <c r="AA122" i="3" s="1"/>
  <c r="AY15" i="3" s="1"/>
  <c r="AB115" i="3"/>
  <c r="AB123" i="3" s="1"/>
  <c r="AZ16" i="3" s="1"/>
  <c r="AA115" i="3"/>
  <c r="AA123" i="3" s="1"/>
  <c r="AY16" i="3" s="1"/>
  <c r="AA116" i="3"/>
  <c r="AA124" i="3" s="1"/>
  <c r="AY17" i="3" s="1"/>
  <c r="Z116" i="3"/>
  <c r="Z124" i="3" s="1"/>
  <c r="AX17" i="3" s="1"/>
  <c r="AA113" i="3"/>
  <c r="AA121" i="3" s="1"/>
  <c r="AY14" i="3" s="1"/>
  <c r="Z115" i="3"/>
  <c r="Z123" i="3" s="1"/>
  <c r="AX16" i="3" s="1"/>
  <c r="Y116" i="3"/>
  <c r="Y124" i="3" s="1"/>
  <c r="AW17" i="3" s="1"/>
  <c r="Y115" i="3"/>
  <c r="Y123" i="3" s="1"/>
  <c r="AW16" i="3" s="1"/>
  <c r="AB114" i="3"/>
  <c r="AB122" i="3" s="1"/>
  <c r="AZ15" i="3" s="1"/>
  <c r="Y114" i="3"/>
  <c r="Y122" i="3" s="1"/>
  <c r="AW15" i="3" s="1"/>
  <c r="AB116" i="3"/>
  <c r="AB124" i="3" s="1"/>
  <c r="AZ17" i="3" s="1"/>
  <c r="AB307" i="3"/>
  <c r="AB315" i="3" s="1"/>
  <c r="AP16" i="3" s="1"/>
  <c r="AB305" i="3"/>
  <c r="AB313" i="3" s="1"/>
  <c r="AP14" i="3" s="1"/>
  <c r="AA305" i="3"/>
  <c r="AA313" i="3" s="1"/>
  <c r="AO14" i="3" s="1"/>
  <c r="Z306" i="3"/>
  <c r="Z314" i="3" s="1"/>
  <c r="AN15" i="3" s="1"/>
  <c r="Z307" i="3"/>
  <c r="Z315" i="3" s="1"/>
  <c r="AN16" i="3" s="1"/>
  <c r="Z308" i="3"/>
  <c r="Z316" i="3" s="1"/>
  <c r="AN17" i="3" s="1"/>
  <c r="AA307" i="3"/>
  <c r="AA315" i="3" s="1"/>
  <c r="AO16" i="3" s="1"/>
  <c r="Y306" i="3"/>
  <c r="Y314" i="3" s="1"/>
  <c r="AM15" i="3" s="1"/>
  <c r="AA306" i="3"/>
  <c r="AA314" i="3" s="1"/>
  <c r="AO15" i="3" s="1"/>
  <c r="AA308" i="3"/>
  <c r="AA316" i="3" s="1"/>
  <c r="AO17" i="3" s="1"/>
  <c r="Y308" i="3"/>
  <c r="Y316" i="3" s="1"/>
  <c r="AM17" i="3" s="1"/>
  <c r="AB306" i="3"/>
  <c r="AB314" i="3" s="1"/>
  <c r="AP15" i="3" s="1"/>
  <c r="Y307" i="3"/>
  <c r="Y315" i="3" s="1"/>
  <c r="AM16" i="3" s="1"/>
  <c r="Y305" i="3"/>
  <c r="Y313" i="3" s="1"/>
  <c r="AM14" i="3" s="1"/>
  <c r="AB308" i="3"/>
  <c r="AB316" i="3" s="1"/>
  <c r="AP17" i="3" s="1"/>
  <c r="Y295" i="3"/>
  <c r="Y298" i="3"/>
  <c r="Y297" i="3"/>
  <c r="Y347" i="3"/>
  <c r="Y371" i="3" s="1"/>
  <c r="Y375" i="3" s="1"/>
  <c r="Y387" i="3" s="1"/>
  <c r="Y350" i="3"/>
  <c r="Y341" i="3"/>
  <c r="Y364" i="3" s="1"/>
  <c r="Y368" i="3" s="1"/>
  <c r="Y386" i="3" s="1"/>
  <c r="Y344" i="3"/>
  <c r="Y361" i="3" s="1"/>
  <c r="Y385" i="3" s="1"/>
  <c r="AD105" i="3"/>
  <c r="AC105" i="3"/>
  <c r="AB105" i="3"/>
  <c r="AA105" i="3"/>
  <c r="AA297" i="3" l="1" a="1"/>
  <c r="AB297" i="3" s="1"/>
  <c r="Y401" i="3" a="1"/>
  <c r="Y391" i="3" a="1"/>
  <c r="AH19" i="3" a="1"/>
  <c r="Y397" i="3"/>
  <c r="Y408" i="3" s="1"/>
  <c r="Y120" i="3"/>
  <c r="AC297" i="3" l="1"/>
  <c r="AD297" i="3"/>
  <c r="Y301" i="3" s="1"/>
  <c r="Y312" i="3" s="1"/>
  <c r="AA297" i="3"/>
  <c r="Y392" i="3"/>
  <c r="Y393" i="3"/>
  <c r="Y394" i="3"/>
  <c r="Y391" i="3"/>
  <c r="AA404" i="3"/>
  <c r="AA412" i="3" s="1"/>
  <c r="AJ17" i="3" s="1"/>
  <c r="Z403" i="3"/>
  <c r="Z411" i="3" s="1"/>
  <c r="AI16" i="3" s="1"/>
  <c r="AI21" i="3" s="1"/>
  <c r="Y404" i="3"/>
  <c r="Y412" i="3" s="1"/>
  <c r="AH17" i="3" s="1"/>
  <c r="AH22" i="3" s="1"/>
  <c r="Y401" i="3"/>
  <c r="Y409" i="3" s="1"/>
  <c r="AB401" i="3"/>
  <c r="AB409" i="3" s="1"/>
  <c r="AK14" i="3" s="1"/>
  <c r="AK19" i="3" s="1"/>
  <c r="Z401" i="3"/>
  <c r="Z409" i="3" s="1"/>
  <c r="AI14" i="3" s="1"/>
  <c r="AI19" i="3" s="1"/>
  <c r="Y403" i="3"/>
  <c r="Y411" i="3" s="1"/>
  <c r="AH16" i="3" s="1"/>
  <c r="AH21" i="3" s="1"/>
  <c r="Z404" i="3"/>
  <c r="Z412" i="3" s="1"/>
  <c r="AI17" i="3" s="1"/>
  <c r="AI22" i="3" s="1"/>
  <c r="Y402" i="3"/>
  <c r="Y410" i="3" s="1"/>
  <c r="AH15" i="3" s="1"/>
  <c r="AH20" i="3" s="1"/>
  <c r="AB403" i="3"/>
  <c r="AB411" i="3" s="1"/>
  <c r="AK16" i="3" s="1"/>
  <c r="AK21" i="3" s="1"/>
  <c r="Z402" i="3"/>
  <c r="Z410" i="3" s="1"/>
  <c r="AI15" i="3" s="1"/>
  <c r="AI20" i="3" s="1"/>
  <c r="AA403" i="3"/>
  <c r="AA411" i="3" s="1"/>
  <c r="AJ16" i="3" s="1"/>
  <c r="AJ21" i="3" s="1"/>
  <c r="AB404" i="3"/>
  <c r="AB412" i="3" s="1"/>
  <c r="AK17" i="3" s="1"/>
  <c r="AK22" i="3" s="1"/>
  <c r="AA402" i="3"/>
  <c r="AA410" i="3" s="1"/>
  <c r="AJ15" i="3" s="1"/>
  <c r="AJ20" i="3" s="1"/>
  <c r="AB402" i="3"/>
  <c r="AB410" i="3" s="1"/>
  <c r="AK15" i="3" s="1"/>
  <c r="AK20" i="3" s="1"/>
  <c r="AA401" i="3"/>
  <c r="AA409" i="3" s="1"/>
  <c r="AJ14" i="3" s="1"/>
  <c r="AJ19" i="3" s="1"/>
  <c r="AJ22" i="3"/>
  <c r="AA23" i="3"/>
  <c r="AH14" i="3" l="1"/>
  <c r="AH19" i="3" s="1"/>
  <c r="AO11" i="3"/>
  <c r="AQ34" i="3"/>
  <c r="AA393" i="3" a="1"/>
  <c r="AN11" i="3"/>
  <c r="AP34" i="3"/>
  <c r="AH27" i="3"/>
  <c r="U128" i="3" s="1" a="1"/>
  <c r="U134" i="3" s="1"/>
  <c r="AD130" i="3" s="1"/>
  <c r="Y138" i="3" s="1"/>
  <c r="AM10" i="3"/>
  <c r="AO33" i="3"/>
  <c r="AR33" i="3"/>
  <c r="AP10" i="3"/>
  <c r="AN10" i="3"/>
  <c r="AP33" i="3"/>
  <c r="AR32" i="3"/>
  <c r="AP9" i="3"/>
  <c r="AO10" i="3"/>
  <c r="AQ33" i="3"/>
  <c r="AN9" i="3"/>
  <c r="AP32" i="3"/>
  <c r="AO34" i="3"/>
  <c r="AM11" i="3"/>
  <c r="AO35" i="3"/>
  <c r="AM12" i="3"/>
  <c r="AR34" i="3"/>
  <c r="AP11" i="3"/>
  <c r="AR35" i="3"/>
  <c r="AP12" i="3"/>
  <c r="AO12" i="3"/>
  <c r="AQ35" i="3"/>
  <c r="AO9" i="3"/>
  <c r="AQ32" i="3"/>
  <c r="AN12" i="3"/>
  <c r="AP35" i="3"/>
  <c r="AM9" i="3" l="1"/>
  <c r="AO32" i="3"/>
  <c r="AC393" i="3"/>
  <c r="AA393" i="3"/>
  <c r="AD393" i="3"/>
  <c r="AB393" i="3"/>
  <c r="U139" i="3"/>
  <c r="Y181" i="3" s="1"/>
  <c r="U132" i="3"/>
  <c r="U133" i="3"/>
  <c r="U135" i="3"/>
  <c r="Y140" i="3" s="1"/>
  <c r="AM19" i="3" a="1"/>
  <c r="AO21" i="3" s="1"/>
  <c r="U138" i="3"/>
  <c r="U129" i="3"/>
  <c r="U140" i="3"/>
  <c r="Y163" i="3" s="1"/>
  <c r="Y165" i="3" s="1"/>
  <c r="U130" i="3"/>
  <c r="U128" i="3"/>
  <c r="U131" i="3"/>
  <c r="U137" i="3"/>
  <c r="Y174" i="3" s="1"/>
  <c r="U136" i="3"/>
  <c r="X129" i="3" l="1"/>
  <c r="X131" i="3" s="1"/>
  <c r="AD132" i="3" s="1"/>
  <c r="Y186" i="3" s="1"/>
  <c r="Y167" i="3"/>
  <c r="AU34" i="3"/>
  <c r="AT11" i="3"/>
  <c r="AP20" i="3"/>
  <c r="AM20" i="3"/>
  <c r="AM19" i="3"/>
  <c r="Y188" i="3"/>
  <c r="AN19" i="3"/>
  <c r="AP19" i="3"/>
  <c r="AN20" i="3"/>
  <c r="AM22" i="3"/>
  <c r="AN22" i="3"/>
  <c r="AP21" i="3"/>
  <c r="AN21" i="3"/>
  <c r="AO19" i="3"/>
  <c r="AO22" i="3"/>
  <c r="AM21" i="3"/>
  <c r="AO20" i="3"/>
  <c r="AP22" i="3"/>
  <c r="Y190" i="3" l="1"/>
  <c r="Y196" i="3" s="1"/>
  <c r="Y136" i="3"/>
  <c r="Y142" i="3" s="1"/>
  <c r="Y144" i="3" s="1"/>
  <c r="Y149" i="3" s="1"/>
  <c r="Y172" i="3" s="1"/>
  <c r="Y176" i="3" s="1"/>
  <c r="Y194" i="3" s="1"/>
  <c r="AT12" i="3"/>
  <c r="AU35" i="3"/>
  <c r="AU11" i="3"/>
  <c r="AV34" i="3"/>
  <c r="AV32" i="3"/>
  <c r="AU9" i="3"/>
  <c r="AR10" i="3"/>
  <c r="AS33" i="3"/>
  <c r="AU12" i="3"/>
  <c r="AV35" i="3"/>
  <c r="AT35" i="3"/>
  <c r="AS12" i="3"/>
  <c r="AS9" i="3"/>
  <c r="AT32" i="3"/>
  <c r="AV33" i="3"/>
  <c r="AU10" i="3"/>
  <c r="AU33" i="3"/>
  <c r="AT10" i="3"/>
  <c r="AU32" i="3"/>
  <c r="AT9" i="3"/>
  <c r="AS35" i="3"/>
  <c r="AR12" i="3"/>
  <c r="AS34" i="3"/>
  <c r="AR11" i="3"/>
  <c r="AT34" i="3"/>
  <c r="AS11" i="3"/>
  <c r="AS10" i="3"/>
  <c r="AT33" i="3"/>
  <c r="AR9" i="3"/>
  <c r="AS32" i="3"/>
  <c r="Y215" i="3" l="1"/>
  <c r="Y152" i="3"/>
  <c r="Y169" i="3" s="1"/>
  <c r="Y193" i="3" s="1"/>
  <c r="Y158" i="3"/>
  <c r="Y155" i="3"/>
  <c r="Y179" i="3" s="1"/>
  <c r="Y183" i="3" s="1"/>
  <c r="Y195" i="3" s="1"/>
  <c r="Y199" i="3" l="1" a="1"/>
  <c r="Y202" i="3" s="1"/>
  <c r="Y209" i="3" a="1"/>
  <c r="AA212" i="3" s="1"/>
  <c r="AA220" i="3" s="1"/>
  <c r="AT17" i="3" s="1"/>
  <c r="AR19" i="3" a="1"/>
  <c r="Y199" i="3" l="1"/>
  <c r="Y201" i="3"/>
  <c r="Y200" i="3"/>
  <c r="AA201" i="3" s="1" a="1"/>
  <c r="AD201" i="3" s="1"/>
  <c r="Y205" i="3" s="1"/>
  <c r="Y216" i="3" s="1"/>
  <c r="AA209" i="3"/>
  <c r="AA217" i="3" s="1"/>
  <c r="AT14" i="3" s="1"/>
  <c r="AT19" i="3" s="1"/>
  <c r="Y211" i="3"/>
  <c r="Y219" i="3" s="1"/>
  <c r="AR16" i="3" s="1"/>
  <c r="AR21" i="3" s="1"/>
  <c r="AB212" i="3"/>
  <c r="AB220" i="3" s="1"/>
  <c r="AU17" i="3" s="1"/>
  <c r="AU22" i="3" s="1"/>
  <c r="Z211" i="3"/>
  <c r="Z219" i="3" s="1"/>
  <c r="AS16" i="3" s="1"/>
  <c r="AS21" i="3" s="1"/>
  <c r="Z209" i="3"/>
  <c r="Z217" i="3" s="1"/>
  <c r="AS14" i="3" s="1"/>
  <c r="AS19" i="3" s="1"/>
  <c r="Y209" i="3"/>
  <c r="Y217" i="3" s="1"/>
  <c r="AR14" i="3" s="1"/>
  <c r="AR19" i="3" s="1"/>
  <c r="AA210" i="3"/>
  <c r="AA218" i="3" s="1"/>
  <c r="AT15" i="3" s="1"/>
  <c r="AT20" i="3" s="1"/>
  <c r="AA211" i="3"/>
  <c r="AA219" i="3" s="1"/>
  <c r="AT16" i="3" s="1"/>
  <c r="AT21" i="3" s="1"/>
  <c r="AB209" i="3"/>
  <c r="AB217" i="3" s="1"/>
  <c r="AU14" i="3" s="1"/>
  <c r="AU19" i="3" s="1"/>
  <c r="Y212" i="3"/>
  <c r="Y220" i="3" s="1"/>
  <c r="AR17" i="3" s="1"/>
  <c r="AR22" i="3" s="1"/>
  <c r="AB211" i="3"/>
  <c r="AB219" i="3" s="1"/>
  <c r="AU16" i="3" s="1"/>
  <c r="AU21" i="3" s="1"/>
  <c r="Z210" i="3"/>
  <c r="Z218" i="3" s="1"/>
  <c r="AS15" i="3" s="1"/>
  <c r="AS20" i="3" s="1"/>
  <c r="Z212" i="3"/>
  <c r="Z220" i="3" s="1"/>
  <c r="AS17" i="3" s="1"/>
  <c r="AS22" i="3" s="1"/>
  <c r="AX12" i="3" s="1"/>
  <c r="Y210" i="3"/>
  <c r="Y218" i="3" s="1"/>
  <c r="AR15" i="3" s="1"/>
  <c r="AR20" i="3" s="1"/>
  <c r="AB210" i="3"/>
  <c r="AB218" i="3" s="1"/>
  <c r="AU15" i="3" s="1"/>
  <c r="AU20" i="3" s="1"/>
  <c r="AT22" i="3"/>
  <c r="AP39" i="3" l="1"/>
  <c r="AQ39" i="3"/>
  <c r="AY12" i="3"/>
  <c r="AO39" i="3"/>
  <c r="AW12" i="3"/>
  <c r="AY10" i="3"/>
  <c r="AQ37" i="3"/>
  <c r="AP37" i="3"/>
  <c r="AX10" i="3"/>
  <c r="AY9" i="3"/>
  <c r="AQ36" i="3"/>
  <c r="AR37" i="3"/>
  <c r="AZ10" i="3"/>
  <c r="AX11" i="3"/>
  <c r="AP38" i="3"/>
  <c r="AR39" i="3"/>
  <c r="AZ12" i="3"/>
  <c r="AZ11" i="3"/>
  <c r="AR38" i="3"/>
  <c r="AW10" i="3"/>
  <c r="AO37" i="3"/>
  <c r="AO36" i="3"/>
  <c r="AW9" i="3"/>
  <c r="AR36" i="3"/>
  <c r="AZ9" i="3"/>
  <c r="AW11" i="3"/>
  <c r="AO38" i="3"/>
  <c r="AP36" i="3"/>
  <c r="AX9" i="3"/>
  <c r="AY11" i="3"/>
  <c r="AQ38" i="3"/>
  <c r="AB201" i="3"/>
  <c r="AA201" i="3"/>
  <c r="AC201" i="3"/>
  <c r="AW19" i="3" l="1" a="1"/>
  <c r="AX22" i="3" s="1"/>
  <c r="AT39" i="3" s="1"/>
  <c r="AQ50" i="3" s="1"/>
  <c r="AZ20" i="3" l="1"/>
  <c r="AV37" i="3" s="1"/>
  <c r="AS48" i="3" s="1"/>
  <c r="AW21" i="3"/>
  <c r="AS38" i="3" s="1"/>
  <c r="AP49" i="3" s="1"/>
  <c r="AW19" i="3"/>
  <c r="AS36" i="3" s="1"/>
  <c r="AP47" i="3" s="1"/>
  <c r="AW20" i="3"/>
  <c r="AS37" i="3" s="1"/>
  <c r="AP48" i="3" s="1"/>
  <c r="AZ22" i="3"/>
  <c r="AV39" i="3" s="1"/>
  <c r="AS50" i="3" s="1"/>
  <c r="AY19" i="3"/>
  <c r="AU36" i="3" s="1"/>
  <c r="AR47" i="3" s="1"/>
  <c r="AY21" i="3"/>
  <c r="AU38" i="3" s="1"/>
  <c r="AR49" i="3" s="1"/>
  <c r="AW22" i="3"/>
  <c r="AS39" i="3" s="1"/>
  <c r="AP50" i="3" s="1"/>
  <c r="AZ19" i="3"/>
  <c r="AV36" i="3" s="1"/>
  <c r="AS47" i="3" s="1"/>
  <c r="AX21" i="3"/>
  <c r="AT38" i="3" s="1"/>
  <c r="AQ49" i="3" s="1"/>
  <c r="AY22" i="3"/>
  <c r="AU39" i="3" s="1"/>
  <c r="AR50" i="3" s="1"/>
  <c r="AX20" i="3"/>
  <c r="AT37" i="3" s="1"/>
  <c r="AQ48" i="3" s="1"/>
  <c r="AX19" i="3"/>
  <c r="AT36" i="3" s="1"/>
  <c r="AQ47" i="3" s="1"/>
  <c r="AZ21" i="3"/>
  <c r="AV38" i="3" s="1"/>
  <c r="AS49" i="3" s="1"/>
  <c r="AY20" i="3"/>
  <c r="AU37" i="3" s="1"/>
  <c r="AR48" i="3" s="1"/>
  <c r="AO53" i="3" l="1" a="1"/>
  <c r="AP56" i="3" s="1"/>
  <c r="BK23" i="3" s="1"/>
  <c r="AO55" i="3" l="1"/>
  <c r="BJ22" i="3" s="1"/>
  <c r="AR54" i="3"/>
  <c r="BM21" i="3" s="1"/>
  <c r="AO54" i="3"/>
  <c r="BJ21" i="3" s="1"/>
  <c r="AR56" i="3"/>
  <c r="BM23" i="3" s="1"/>
  <c r="AQ53" i="3"/>
  <c r="BL20" i="3" s="1"/>
  <c r="AO53" i="3"/>
  <c r="BJ20" i="3" s="1"/>
  <c r="AO56" i="3"/>
  <c r="BJ23" i="3" s="1"/>
  <c r="AR53" i="3"/>
  <c r="BM20" i="3" s="1"/>
  <c r="AP55" i="3"/>
  <c r="BK22" i="3" s="1"/>
  <c r="AQ55" i="3"/>
  <c r="BL22" i="3" s="1"/>
  <c r="AP54" i="3"/>
  <c r="BK21" i="3" s="1"/>
  <c r="AP53" i="3"/>
  <c r="BK20" i="3" s="1"/>
  <c r="AR55" i="3"/>
  <c r="BM22" i="3" s="1"/>
  <c r="AQ56" i="3"/>
  <c r="BL23" i="3" s="1"/>
  <c r="AQ54" i="3"/>
  <c r="BL21" i="3" s="1"/>
  <c r="BK33" i="3" l="1" a="1"/>
  <c r="BN33" i="3" l="1"/>
  <c r="BG237" i="3" s="1"/>
  <c r="BK237" i="3" s="1"/>
  <c r="BH243" i="3" s="1"/>
  <c r="BH244" i="3" s="1"/>
  <c r="BG292" i="3" s="1"/>
  <c r="BK35" i="3"/>
  <c r="BG43" i="3" s="1"/>
  <c r="BK42" i="3" s="1"/>
  <c r="BH59" i="3" s="1"/>
  <c r="BH60" i="3" s="1"/>
  <c r="BL35" i="3"/>
  <c r="BG108" i="3" s="1"/>
  <c r="BK107" i="3" s="1"/>
  <c r="BH124" i="3" s="1"/>
  <c r="BH125" i="3" s="1"/>
  <c r="BK36" i="3"/>
  <c r="BG44" i="3" s="1"/>
  <c r="BL42" i="3" s="1"/>
  <c r="BH66" i="3" s="1"/>
  <c r="BH67" i="3" s="1"/>
  <c r="BG99" i="3" s="1"/>
  <c r="BL36" i="3"/>
  <c r="BG109" i="3" s="1"/>
  <c r="BL107" i="3" s="1"/>
  <c r="BH131" i="3" s="1"/>
  <c r="BH132" i="3" s="1"/>
  <c r="BG164" i="3" s="1"/>
  <c r="BK33" i="3"/>
  <c r="BG41" i="3" s="1"/>
  <c r="BK41" i="3" s="1"/>
  <c r="BH47" i="3" s="1"/>
  <c r="BH48" i="3" s="1"/>
  <c r="BG96" i="3" s="1"/>
  <c r="BL33" i="3"/>
  <c r="BG106" i="3" s="1"/>
  <c r="BK106" i="3" s="1"/>
  <c r="BH112" i="3" s="1"/>
  <c r="BH113" i="3" s="1"/>
  <c r="BG161" i="3" s="1"/>
  <c r="BM33" i="3"/>
  <c r="BG172" i="3" s="1"/>
  <c r="BK172" i="3" s="1"/>
  <c r="BH178" i="3" s="1"/>
  <c r="BH179" i="3" s="1"/>
  <c r="BG227" i="3" s="1"/>
  <c r="BN35" i="3"/>
  <c r="BG239" i="3" s="1"/>
  <c r="BK238" i="3" s="1"/>
  <c r="BH255" i="3" s="1"/>
  <c r="BH256" i="3" s="1"/>
  <c r="BG293" i="3" s="1"/>
  <c r="BM35" i="3"/>
  <c r="BG174" i="3" s="1"/>
  <c r="BK173" i="3" s="1"/>
  <c r="BH190" i="3" s="1"/>
  <c r="BH191" i="3" s="1"/>
  <c r="BN36" i="3"/>
  <c r="BG240" i="3" s="1"/>
  <c r="BL238" i="3" s="1"/>
  <c r="BH262" i="3" s="1"/>
  <c r="BH263" i="3" s="1"/>
  <c r="BG295" i="3" s="1"/>
  <c r="BM36" i="3"/>
  <c r="BG175" i="3" s="1"/>
  <c r="BL173" i="3" s="1"/>
  <c r="BH197" i="3" s="1"/>
  <c r="BH198" i="3" s="1"/>
  <c r="BG230" i="3" s="1"/>
  <c r="BN34" i="3"/>
  <c r="BG238" i="3" s="1"/>
  <c r="BL237" i="3" s="1"/>
  <c r="BH248" i="3" s="1"/>
  <c r="BH249" i="3" s="1"/>
  <c r="BK34" i="3"/>
  <c r="BG42" i="3" s="1"/>
  <c r="BL41" i="3" s="1"/>
  <c r="BH52" i="3" s="1"/>
  <c r="BH53" i="3" s="1"/>
  <c r="BL34" i="3"/>
  <c r="BG107" i="3" s="1"/>
  <c r="BL106" i="3" s="1"/>
  <c r="BH117" i="3" s="1"/>
  <c r="BH118" i="3" s="1"/>
  <c r="BM34" i="3"/>
  <c r="BG173" i="3" s="1"/>
  <c r="BL172" i="3" s="1"/>
  <c r="BH183" i="3" s="1"/>
  <c r="BH184" i="3" s="1"/>
  <c r="BJ151" i="3" l="1"/>
  <c r="BG163" i="3"/>
  <c r="BG229" i="3"/>
  <c r="BJ217" i="3"/>
  <c r="BG162" i="3"/>
  <c r="BG86" i="3"/>
  <c r="BG97" i="3"/>
  <c r="BJ86" i="3"/>
  <c r="BG98" i="3"/>
  <c r="BG228" i="3"/>
  <c r="BJ282" i="3"/>
  <c r="BG294" i="3"/>
  <c r="BH87" i="3" l="1"/>
  <c r="BG100" i="3" s="1"/>
  <c r="BG151" i="3" l="1"/>
  <c r="BH152" i="3" s="1"/>
  <c r="BK157" i="3" s="1"/>
  <c r="BH159" i="3" s="1"/>
  <c r="BG166" i="3" s="1"/>
  <c r="BH20" i="3" s="1"/>
  <c r="BQ26" i="3" s="1"/>
  <c r="BQ28" i="3" s="1"/>
  <c r="BK92" i="3"/>
  <c r="BH94" i="3" s="1"/>
  <c r="BG101" i="3" s="1"/>
  <c r="BH19" i="3" l="1"/>
  <c r="BQ11" i="3" s="1"/>
  <c r="BQ13" i="3" s="1"/>
  <c r="BU10" i="3" s="1"/>
  <c r="BQ21" i="3" s="1"/>
  <c r="BG217" i="3"/>
  <c r="BH218" i="3" s="1"/>
  <c r="BG282" i="3" s="1"/>
  <c r="BH283" i="3" s="1"/>
  <c r="BG165" i="3"/>
  <c r="BU25" i="3"/>
  <c r="BQ36" i="3" s="1"/>
  <c r="BG231" i="3" l="1"/>
  <c r="BK223" i="3"/>
  <c r="BH225" i="3" s="1"/>
  <c r="BG232" i="3" s="1"/>
  <c r="BH21" i="3" s="1"/>
  <c r="BQ41" i="3" s="1"/>
  <c r="BQ43" i="3" s="1"/>
  <c r="BU40" i="3" s="1"/>
  <c r="BQ51" i="3" s="1"/>
  <c r="BK288" i="3"/>
  <c r="BH290" i="3" s="1"/>
  <c r="BG297" i="3" s="1"/>
  <c r="BH22" i="3" s="1"/>
  <c r="BG296" i="3"/>
  <c r="BQ56" i="3" l="1"/>
  <c r="BQ58" i="3" s="1"/>
  <c r="BU55" i="3" s="1"/>
  <c r="BQ66" i="3" s="1"/>
</calcChain>
</file>

<file path=xl/sharedStrings.xml><?xml version="1.0" encoding="utf-8"?>
<sst xmlns="http://schemas.openxmlformats.org/spreadsheetml/2006/main" count="1011" uniqueCount="281">
  <si>
    <t>network(3,2,1)</t>
  </si>
  <si>
    <t>x1</t>
  </si>
  <si>
    <t>x2</t>
  </si>
  <si>
    <t>x3</t>
  </si>
  <si>
    <t>y</t>
  </si>
  <si>
    <t>DATASET</t>
  </si>
  <si>
    <t>NETWORK</t>
  </si>
  <si>
    <t>INPUT</t>
  </si>
  <si>
    <t>HIDDEN</t>
  </si>
  <si>
    <t>OUTPUT</t>
  </si>
  <si>
    <t>hidden</t>
  </si>
  <si>
    <t xml:space="preserve">input </t>
  </si>
  <si>
    <t>output</t>
  </si>
  <si>
    <t>Initialize activation</t>
  </si>
  <si>
    <t>input_activations</t>
  </si>
  <si>
    <t>input_weights</t>
  </si>
  <si>
    <t>input_weights (4,2)</t>
  </si>
  <si>
    <t>Output_weight(2,1)</t>
  </si>
  <si>
    <t xml:space="preserve">alpha </t>
  </si>
  <si>
    <t xml:space="preserve">iterations </t>
  </si>
  <si>
    <t>Training</t>
  </si>
  <si>
    <t>hidden_activations</t>
  </si>
  <si>
    <t>proses hidden layer  ada 2 proses H1 dan H2</t>
  </si>
  <si>
    <t>H1</t>
  </si>
  <si>
    <t>H2</t>
  </si>
  <si>
    <t>Output_activations</t>
  </si>
  <si>
    <t>poses Output</t>
  </si>
  <si>
    <t>sigmoid</t>
  </si>
  <si>
    <t>forward(Update)[1]</t>
  </si>
  <si>
    <t>E</t>
  </si>
  <si>
    <t>output_deltas</t>
  </si>
  <si>
    <t>output_activations</t>
  </si>
  <si>
    <t>backprop[1]</t>
  </si>
  <si>
    <t>Proses output</t>
  </si>
  <si>
    <t>deltaSigmoid = 1 - Y^2</t>
  </si>
  <si>
    <t>hidden_deltas</t>
  </si>
  <si>
    <t>proses hidden</t>
  </si>
  <si>
    <t>E_H1</t>
  </si>
  <si>
    <t>E_H2</t>
  </si>
  <si>
    <t>Output_weight</t>
  </si>
  <si>
    <t>Input_weights</t>
  </si>
  <si>
    <t>H1(Update)</t>
  </si>
  <si>
    <t>H2(Update)</t>
  </si>
  <si>
    <t>proses update Output bobot</t>
  </si>
  <si>
    <t>proses update Input bobot</t>
  </si>
  <si>
    <t>input(update)</t>
  </si>
  <si>
    <t> Compute total error</t>
  </si>
  <si>
    <t>error</t>
  </si>
  <si>
    <t>proes error</t>
  </si>
  <si>
    <t>Litrasi 1</t>
  </si>
  <si>
    <t xml:space="preserve">Prediksi </t>
  </si>
  <si>
    <t>DATASET testing</t>
  </si>
  <si>
    <t>Litrasi 2</t>
  </si>
  <si>
    <t>denormalize</t>
  </si>
  <si>
    <t>value</t>
  </si>
  <si>
    <t xml:space="preserve">minimum </t>
  </si>
  <si>
    <t>maximum</t>
  </si>
  <si>
    <t>?</t>
  </si>
  <si>
    <t>data close mentah</t>
  </si>
  <si>
    <t xml:space="preserve">close </t>
  </si>
  <si>
    <t>slidingWindow 5</t>
  </si>
  <si>
    <t>membuat data training</t>
  </si>
  <si>
    <t>average</t>
  </si>
  <si>
    <t>min</t>
  </si>
  <si>
    <t>max</t>
  </si>
  <si>
    <t>closing</t>
  </si>
  <si>
    <t>normalisasi data closing</t>
  </si>
  <si>
    <t xml:space="preserve">closing </t>
  </si>
  <si>
    <t xml:space="preserve">data real </t>
  </si>
  <si>
    <t xml:space="preserve">Training </t>
  </si>
  <si>
    <t>DATA TRAINING</t>
  </si>
  <si>
    <t>num_cell(output)</t>
  </si>
  <si>
    <t>epochError</t>
  </si>
  <si>
    <t>4 * numCells, inputSize + numCells</t>
  </si>
  <si>
    <t>4x4</t>
  </si>
  <si>
    <t>I</t>
  </si>
  <si>
    <t>z</t>
  </si>
  <si>
    <t>i</t>
  </si>
  <si>
    <t>f</t>
  </si>
  <si>
    <t>c</t>
  </si>
  <si>
    <t>h</t>
  </si>
  <si>
    <t>c_bar</t>
  </si>
  <si>
    <t>Xt (Input)</t>
  </si>
  <si>
    <t>forwardStep [0]</t>
  </si>
  <si>
    <t>Perkalian matriks  I[0]  x  Inisial bobot Random (z)</t>
  </si>
  <si>
    <t>normalisasi (Xt)</t>
  </si>
  <si>
    <t>candidate value (C_bar)</t>
  </si>
  <si>
    <t>z[0:self,numCells]</t>
  </si>
  <si>
    <t xml:space="preserve">            =</t>
  </si>
  <si>
    <t xml:space="preserve"> input gate vector</t>
  </si>
  <si>
    <t>z[self,numCells:self,numCells * 2]</t>
  </si>
  <si>
    <t xml:space="preserve"> forget gate vector</t>
  </si>
  <si>
    <t xml:space="preserve">             = </t>
  </si>
  <si>
    <t>output gate vector</t>
  </si>
  <si>
    <t>z[self,numCells * 2:self,numCells * 3]</t>
  </si>
  <si>
    <t>z[self,numCells * 3:]</t>
  </si>
  <si>
    <t xml:space="preserve">               =</t>
  </si>
  <si>
    <t>Hitung vektor status baru karena elemen dari status lama diizinkan</t>
  </si>
  <si>
    <t>C = np,multiply(f, self,C[-1]) + np,multiply(i, C_bar)</t>
  </si>
  <si>
    <t>np,multiply(f, self,C[-1])</t>
  </si>
  <si>
    <t xml:space="preserve"> np,multiply(i, C_bar)</t>
  </si>
  <si>
    <t>C_bar</t>
  </si>
  <si>
    <t>new output</t>
  </si>
  <si>
    <t>h = np,multiply(o, np,tanh(C))</t>
  </si>
  <si>
    <t xml:space="preserve">            = </t>
  </si>
  <si>
    <t xml:space="preserve"> = </t>
  </si>
  <si>
    <t>forwardStep [3]</t>
  </si>
  <si>
    <t>forwardStep [2]</t>
  </si>
  <si>
    <t>forwardStep [1]</t>
  </si>
  <si>
    <t>backward(BPTT)[1]</t>
  </si>
  <si>
    <t xml:space="preserve">  transpose Inisial bobot Random (W)</t>
  </si>
  <si>
    <t>Z</t>
  </si>
  <si>
    <t xml:space="preserve">       Z =</t>
  </si>
  <si>
    <t>transpose (I)</t>
  </si>
  <si>
    <t>Inisial bobot Random (W)</t>
  </si>
  <si>
    <t>I[0]</t>
  </si>
  <si>
    <t>I[1]</t>
  </si>
  <si>
    <t>I[2]</t>
  </si>
  <si>
    <t>I[3]</t>
  </si>
  <si>
    <t>Z[0]</t>
  </si>
  <si>
    <t>Z[1]</t>
  </si>
  <si>
    <t>Z[2]</t>
  </si>
  <si>
    <t>Z[3]</t>
  </si>
  <si>
    <t>self.C = [0]</t>
  </si>
  <si>
    <t>self.f = [0]</t>
  </si>
  <si>
    <t>self.i = [0]</t>
  </si>
  <si>
    <t>self.o = [0]</t>
  </si>
  <si>
    <t>self.C_bar = [0]</t>
  </si>
  <si>
    <t>self.h = [0]</t>
  </si>
  <si>
    <t>self.C = [1]</t>
  </si>
  <si>
    <t>self.f = [1]</t>
  </si>
  <si>
    <t>self.i = [1]</t>
  </si>
  <si>
    <t>self.o = [1]</t>
  </si>
  <si>
    <t>self.C_bar = [1]</t>
  </si>
  <si>
    <t>self.h = [1]</t>
  </si>
  <si>
    <t>self.C = [2]</t>
  </si>
  <si>
    <t>self.f = [2]</t>
  </si>
  <si>
    <t>self.i = [2]</t>
  </si>
  <si>
    <t>self.o = [2]</t>
  </si>
  <si>
    <t>self.C_bar = [2]</t>
  </si>
  <si>
    <t>self.h = [2]</t>
  </si>
  <si>
    <t>dE_dh_t =</t>
  </si>
  <si>
    <t>dE_dc_t = </t>
  </si>
  <si>
    <t>discount = </t>
  </si>
  <si>
    <t>normalisasi (y)</t>
  </si>
  <si>
    <t>y' (target)</t>
  </si>
  <si>
    <t>abs(y-h)</t>
  </si>
  <si>
    <t>discount</t>
  </si>
  <si>
    <t>*= 0,99</t>
  </si>
  <si>
    <t>dE_dh_t (dE_dh_t -= discount * lessThan)</t>
  </si>
  <si>
    <t>dE_dh_t (dE_dh_t += discount * greatThan)</t>
  </si>
  <si>
    <t>dE_dh_t =</t>
  </si>
  <si>
    <t>dE_do_t</t>
  </si>
  <si>
    <t>tanh (c[t])</t>
  </si>
  <si>
    <t>np,multiply(dE_dh_t, np,tanh(self,C[t]))</t>
  </si>
  <si>
    <t>dE_do_t =</t>
  </si>
  <si>
    <t>dE_dc_t</t>
  </si>
  <si>
    <t>step 1</t>
  </si>
  <si>
    <t>np,multiply(dE_dh_t, self,o[t])</t>
  </si>
  <si>
    <t>o</t>
  </si>
  <si>
    <t>Ct</t>
  </si>
  <si>
    <t xml:space="preserve"> step 2</t>
  </si>
  <si>
    <t>np,square(np,tanh(self,C[t]))</t>
  </si>
  <si>
    <t>step 3</t>
  </si>
  <si>
    <t>numcell - step 2</t>
  </si>
  <si>
    <t>numcell</t>
  </si>
  <si>
    <t>step 4</t>
  </si>
  <si>
    <t>step 1 x step 3</t>
  </si>
  <si>
    <t>step 5</t>
  </si>
  <si>
    <t>dE_di_t</t>
  </si>
  <si>
    <t>np,multiply(dE_dc_t, self,C_bar[t])</t>
  </si>
  <si>
    <t>dE_di_t =</t>
  </si>
  <si>
    <t>dE_dcbar_t</t>
  </si>
  <si>
    <t>np,multiply(dE_dc_t, self,i[t])</t>
  </si>
  <si>
    <t>dE_dcbar_t =</t>
  </si>
  <si>
    <t>dE_df_t</t>
  </si>
  <si>
    <t>np,multiply(dE_dc_t, self,C[t - 1])</t>
  </si>
  <si>
    <t>dE_df_t =</t>
  </si>
  <si>
    <t>dE_dc_tminus1</t>
  </si>
  <si>
    <t>np,multiply(dE_dc_t, self,f[t])</t>
  </si>
  <si>
    <t>dE_dc_tminus1 =</t>
  </si>
  <si>
    <t>dE_dzcbar_t</t>
  </si>
  <si>
    <t xml:space="preserve">step1 = </t>
  </si>
  <si>
    <t>step 2</t>
  </si>
  <si>
    <t>np,tanh(self,z[t][0:self,numCells])</t>
  </si>
  <si>
    <t>np,square(step 1)</t>
  </si>
  <si>
    <t>numCells - step 2</t>
  </si>
  <si>
    <t>np,multiply(dE_dcbar_t, step3)</t>
  </si>
  <si>
    <t>dE_dzi_t</t>
  </si>
  <si>
    <t>np,multiply(dE_di_t, self,i[t])</t>
  </si>
  <si>
    <t xml:space="preserve">numcell - self,i[t] </t>
  </si>
  <si>
    <t>np,multiply(step1,step2)</t>
  </si>
  <si>
    <t>dE_dzf_t</t>
  </si>
  <si>
    <t>np,multiply(dE_df_t, self,f[t])</t>
  </si>
  <si>
    <t>step2 =</t>
  </si>
  <si>
    <t>(np,ones(self,numCells) - self,f[t]))</t>
  </si>
  <si>
    <t xml:space="preserve">dE_dzf_t = </t>
  </si>
  <si>
    <t>dE_dzo_t</t>
  </si>
  <si>
    <t>np,multiply(dE_do_t, self,o[t])</t>
  </si>
  <si>
    <t>(np,ones(self,numCells) - self,o[t])</t>
  </si>
  <si>
    <t>The gradient is just 1 or -1, depending on whether h is less than or greater than y</t>
  </si>
  <si>
    <t>dE_dc_t =</t>
  </si>
  <si>
    <t>#numCells adalah daftar dengan jumlah sel untuk lapisan sekuensial</t>
  </si>
  <si>
    <t>np,concatenate((dE_dzcbar_t, dE_dzi_t, dE_dzf_t, dE_dzo_t))</t>
  </si>
  <si>
    <t>dE_dz_t =</t>
  </si>
  <si>
    <t>dE_dI_t </t>
  </si>
  <si>
    <t>np,dot(np,transpose(self,W), dE_dz_t)</t>
  </si>
  <si>
    <t>dE_dI_t  =</t>
  </si>
  <si>
    <t>dE_dh_tminus1</t>
  </si>
  <si>
    <t>dE_dh_tminus1 = dE_dI_t[self,inputSize:]</t>
  </si>
  <si>
    <t>self,I[t],shape</t>
  </si>
  <si>
    <t>self,I[4],shape</t>
  </si>
  <si>
    <t>(9, 1)</t>
  </si>
  <si>
    <t>tranpose</t>
  </si>
  <si>
    <t xml:space="preserve">dE_dz_t </t>
  </si>
  <si>
    <t>dE_dW_t</t>
  </si>
  <si>
    <t>dE_dW_t = np,dot(dE_dz_t, np,transpose(self,I[t]))</t>
  </si>
  <si>
    <t>backwardStep [0]</t>
  </si>
  <si>
    <t>dE_dc_tplus1 + step 4</t>
  </si>
  <si>
    <t>MENGHASILKAN :</t>
  </si>
  <si>
    <t>self,z[t][0:self,numCells]</t>
  </si>
  <si>
    <t>E=</t>
  </si>
  <si>
    <t>HASIL DARI Backwardstep</t>
  </si>
  <si>
    <t>dE_dh_t, dE_dc_tplus1</t>
  </si>
  <si>
    <t>dE_dh_t</t>
  </si>
  <si>
    <t xml:space="preserve"> dE_dc_tplus1</t>
  </si>
  <si>
    <t>lessThan</t>
  </si>
  <si>
    <t>greatThan</t>
  </si>
  <si>
    <t>o[t]</t>
  </si>
  <si>
    <t>c[t]</t>
  </si>
  <si>
    <t>C_bar[t]</t>
  </si>
  <si>
    <t>i[t]</t>
  </si>
  <si>
    <t>c[t-1]</t>
  </si>
  <si>
    <t>f[t]</t>
  </si>
  <si>
    <t>transpose(self,I[t])</t>
  </si>
  <si>
    <t>h minus 1</t>
  </si>
  <si>
    <t>I(t)</t>
  </si>
  <si>
    <t>(inputan backward)</t>
  </si>
  <si>
    <t>dE_dW =</t>
  </si>
  <si>
    <t xml:space="preserve">dE_dW [1]      = </t>
  </si>
  <si>
    <t xml:space="preserve">dE_dW [4]      = </t>
  </si>
  <si>
    <t xml:space="preserve">dE_dW [3]      = </t>
  </si>
  <si>
    <t xml:space="preserve">dE_dW [2]      = </t>
  </si>
  <si>
    <t xml:space="preserve">dE_dW </t>
  </si>
  <si>
    <t>dE_dW [4]</t>
  </si>
  <si>
    <t>dE_dW [3]</t>
  </si>
  <si>
    <t>dE_dW [2]</t>
  </si>
  <si>
    <t>dE_dw  [1]</t>
  </si>
  <si>
    <t>bobot final</t>
  </si>
  <si>
    <t>adaptiveLearningRate * dE_dW</t>
  </si>
  <si>
    <t>adaptiveLearningRate</t>
  </si>
  <si>
    <t xml:space="preserve">mendapatkan bobot final </t>
  </si>
  <si>
    <t xml:space="preserve"> self.W - adaptiveLearningRate * dE_dW</t>
  </si>
  <si>
    <t>dE_dW + result[t]</t>
  </si>
  <si>
    <t xml:space="preserve">prediksi  </t>
  </si>
  <si>
    <t>DATA Testing</t>
  </si>
  <si>
    <t>p</t>
  </si>
  <si>
    <t>normalisi</t>
  </si>
  <si>
    <t>forecastError =</t>
  </si>
  <si>
    <t>forecast</t>
  </si>
  <si>
    <t>abs(forecast-label)</t>
  </si>
  <si>
    <t>forecast*max</t>
  </si>
  <si>
    <t>forecast+max</t>
  </si>
  <si>
    <t>prediksi</t>
  </si>
  <si>
    <t xml:space="preserve">label </t>
  </si>
  <si>
    <t>sequence[-1,3:]</t>
  </si>
  <si>
    <t>sequence[-1,3:]*min</t>
  </si>
  <si>
    <t>y(normalisasi)</t>
  </si>
  <si>
    <t xml:space="preserve">1 ke 2 </t>
  </si>
  <si>
    <t>real</t>
  </si>
  <si>
    <t>1 ke 2</t>
  </si>
  <si>
    <t>naik</t>
  </si>
  <si>
    <t>2 ke 3</t>
  </si>
  <si>
    <t>3 ke 3</t>
  </si>
  <si>
    <t>3 ke 4</t>
  </si>
  <si>
    <t>4 ke 4</t>
  </si>
  <si>
    <t>backwardStep [1]</t>
  </si>
  <si>
    <t>backwardStep [2]</t>
  </si>
  <si>
    <t>backwardStep [3]</t>
  </si>
  <si>
    <t>squence leght</t>
  </si>
  <si>
    <t>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</si>
</sst>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6" borderId="0" xfId="0" applyFill="1"/>
    <xf numFmtId="0" fontId="0" fillId="0" borderId="0" xfId="0" applyFill="1" applyBorder="1" applyAlignment="1">
      <alignment horizontal="center"/>
    </xf>
    <xf numFmtId="0" fontId="0" fillId="8" borderId="1" xfId="0" applyFill="1" applyBorder="1"/>
    <xf numFmtId="0" fontId="0" fillId="7" borderId="8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7" borderId="0" xfId="0" applyFill="1"/>
    <xf numFmtId="0" fontId="0" fillId="9" borderId="0" xfId="0" applyFill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0" fillId="3" borderId="0" xfId="0" applyFill="1"/>
    <xf numFmtId="0" fontId="0" fillId="10" borderId="13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top"/>
    </xf>
    <xf numFmtId="0" fontId="0" fillId="11" borderId="12" xfId="0" applyFont="1" applyFill="1" applyBorder="1" applyAlignment="1">
      <alignment vertical="center"/>
    </xf>
    <xf numFmtId="0" fontId="0" fillId="11" borderId="14" xfId="0" applyFont="1" applyFill="1" applyBorder="1" applyAlignment="1">
      <alignment vertical="center"/>
    </xf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11" borderId="0" xfId="0" applyFill="1" applyBorder="1"/>
    <xf numFmtId="0" fontId="0" fillId="14" borderId="0" xfId="0" applyFill="1" applyBorder="1"/>
    <xf numFmtId="0" fontId="0" fillId="11" borderId="9" xfId="0" applyFill="1" applyBorder="1"/>
    <xf numFmtId="0" fontId="0" fillId="15" borderId="0" xfId="0" applyFill="1" applyBorder="1"/>
    <xf numFmtId="0" fontId="0" fillId="0" borderId="0" xfId="0" applyFill="1" applyBorder="1" applyAlignment="1">
      <alignment vertical="center"/>
    </xf>
    <xf numFmtId="0" fontId="0" fillId="0" borderId="8" xfId="0" applyFill="1" applyBorder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top"/>
    </xf>
    <xf numFmtId="0" fontId="0" fillId="10" borderId="8" xfId="0" applyFill="1" applyBorder="1"/>
    <xf numFmtId="0" fontId="2" fillId="17" borderId="8" xfId="0" applyFont="1" applyFill="1" applyBorder="1"/>
    <xf numFmtId="0" fontId="0" fillId="0" borderId="8" xfId="0" applyBorder="1" applyAlignment="1">
      <alignment horizontal="righ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9" borderId="0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/>
    <xf numFmtId="0" fontId="2" fillId="17" borderId="5" xfId="0" applyFont="1" applyFill="1" applyBorder="1"/>
    <xf numFmtId="0" fontId="0" fillId="10" borderId="0" xfId="0" applyFill="1" applyBorder="1" applyAlignment="1">
      <alignment horizontal="center"/>
    </xf>
    <xf numFmtId="0" fontId="0" fillId="9" borderId="2" xfId="0" applyFill="1" applyBorder="1"/>
    <xf numFmtId="0" fontId="0" fillId="10" borderId="6" xfId="0" applyFill="1" applyBorder="1" applyAlignment="1">
      <alignment horizontal="center"/>
    </xf>
    <xf numFmtId="0" fontId="3" fillId="17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3" fillId="17" borderId="5" xfId="0" applyFont="1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16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1" fillId="16" borderId="0" xfId="0" applyFont="1" applyFill="1"/>
    <xf numFmtId="0" fontId="0" fillId="2" borderId="0" xfId="0" applyFill="1" applyBorder="1" applyAlignment="1">
      <alignment horizontal="center"/>
    </xf>
    <xf numFmtId="0" fontId="0" fillId="11" borderId="0" xfId="0" applyFill="1"/>
    <xf numFmtId="0" fontId="0" fillId="19" borderId="0" xfId="0" applyFill="1"/>
    <xf numFmtId="0" fontId="0" fillId="20" borderId="0" xfId="0" applyFill="1"/>
    <xf numFmtId="0" fontId="0" fillId="14" borderId="0" xfId="0" applyFill="1"/>
    <xf numFmtId="0" fontId="0" fillId="12" borderId="5" xfId="0" applyFill="1" applyBorder="1"/>
    <xf numFmtId="0" fontId="0" fillId="0" borderId="6" xfId="0" applyBorder="1" applyAlignment="1">
      <alignment horizontal="center" vertical="center"/>
    </xf>
    <xf numFmtId="0" fontId="0" fillId="9" borderId="6" xfId="0" applyFill="1" applyBorder="1"/>
    <xf numFmtId="0" fontId="0" fillId="0" borderId="7" xfId="0" applyBorder="1" applyAlignment="1">
      <alignment horizontal="center" vertical="center"/>
    </xf>
    <xf numFmtId="0" fontId="4" fillId="0" borderId="0" xfId="0" applyFont="1"/>
    <xf numFmtId="0" fontId="0" fillId="21" borderId="0" xfId="0" applyFill="1"/>
    <xf numFmtId="0" fontId="0" fillId="10" borderId="0" xfId="0" applyFill="1" applyBorder="1"/>
    <xf numFmtId="0" fontId="0" fillId="22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1" borderId="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3" borderId="0" xfId="0" applyFill="1" applyBorder="1"/>
    <xf numFmtId="0" fontId="0" fillId="23" borderId="0" xfId="0" applyFill="1"/>
    <xf numFmtId="0" fontId="0" fillId="10" borderId="5" xfId="0" applyFill="1" applyBorder="1"/>
    <xf numFmtId="0" fontId="0" fillId="25" borderId="0" xfId="0" applyFill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38100</xdr:rowOff>
    </xdr:from>
    <xdr:to>
      <xdr:col>5</xdr:col>
      <xdr:colOff>552450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3686175" y="2286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X1</a:t>
          </a:r>
        </a:p>
      </xdr:txBody>
    </xdr:sp>
    <xdr:clientData/>
  </xdr:twoCellAnchor>
  <xdr:twoCellAnchor>
    <xdr:from>
      <xdr:col>5</xdr:col>
      <xdr:colOff>47625</xdr:colOff>
      <xdr:row>7</xdr:row>
      <xdr:rowOff>19050</xdr:rowOff>
    </xdr:from>
    <xdr:to>
      <xdr:col>5</xdr:col>
      <xdr:colOff>552450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3686175" y="971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X2</a:t>
          </a:r>
        </a:p>
      </xdr:txBody>
    </xdr:sp>
    <xdr:clientData/>
  </xdr:twoCellAnchor>
  <xdr:twoCellAnchor>
    <xdr:from>
      <xdr:col>5</xdr:col>
      <xdr:colOff>38100</xdr:colOff>
      <xdr:row>11</xdr:row>
      <xdr:rowOff>19050</xdr:rowOff>
    </xdr:from>
    <xdr:to>
      <xdr:col>5</xdr:col>
      <xdr:colOff>542925</xdr:colOff>
      <xdr:row>13</xdr:row>
      <xdr:rowOff>142875</xdr:rowOff>
    </xdr:to>
    <xdr:sp macro="" textlink="">
      <xdr:nvSpPr>
        <xdr:cNvPr id="4" name="Oval 3"/>
        <xdr:cNvSpPr/>
      </xdr:nvSpPr>
      <xdr:spPr>
        <a:xfrm>
          <a:off x="3676650" y="1733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X3</a:t>
          </a:r>
        </a:p>
      </xdr:txBody>
    </xdr:sp>
    <xdr:clientData/>
  </xdr:twoCellAnchor>
  <xdr:twoCellAnchor>
    <xdr:from>
      <xdr:col>7</xdr:col>
      <xdr:colOff>95249</xdr:colOff>
      <xdr:row>4</xdr:row>
      <xdr:rowOff>161925</xdr:rowOff>
    </xdr:from>
    <xdr:to>
      <xdr:col>7</xdr:col>
      <xdr:colOff>600074</xdr:colOff>
      <xdr:row>7</xdr:row>
      <xdr:rowOff>95250</xdr:rowOff>
    </xdr:to>
    <xdr:sp macro="" textlink="">
      <xdr:nvSpPr>
        <xdr:cNvPr id="5" name="Oval 4"/>
        <xdr:cNvSpPr/>
      </xdr:nvSpPr>
      <xdr:spPr>
        <a:xfrm rot="163073">
          <a:off x="4886324" y="54292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H1</a:t>
          </a:r>
        </a:p>
      </xdr:txBody>
    </xdr:sp>
    <xdr:clientData/>
  </xdr:twoCellAnchor>
  <xdr:twoCellAnchor>
    <xdr:from>
      <xdr:col>7</xdr:col>
      <xdr:colOff>76199</xdr:colOff>
      <xdr:row>9</xdr:row>
      <xdr:rowOff>28575</xdr:rowOff>
    </xdr:from>
    <xdr:to>
      <xdr:col>7</xdr:col>
      <xdr:colOff>581024</xdr:colOff>
      <xdr:row>11</xdr:row>
      <xdr:rowOff>152400</xdr:rowOff>
    </xdr:to>
    <xdr:sp macro="" textlink="">
      <xdr:nvSpPr>
        <xdr:cNvPr id="6" name="Oval 5"/>
        <xdr:cNvSpPr/>
      </xdr:nvSpPr>
      <xdr:spPr>
        <a:xfrm rot="163073">
          <a:off x="4867274" y="136207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H2</a:t>
          </a:r>
        </a:p>
      </xdr:txBody>
    </xdr:sp>
    <xdr:clientData/>
  </xdr:twoCellAnchor>
  <xdr:twoCellAnchor>
    <xdr:from>
      <xdr:col>9</xdr:col>
      <xdr:colOff>47625</xdr:colOff>
      <xdr:row>7</xdr:row>
      <xdr:rowOff>0</xdr:rowOff>
    </xdr:from>
    <xdr:to>
      <xdr:col>9</xdr:col>
      <xdr:colOff>552450</xdr:colOff>
      <xdr:row>9</xdr:row>
      <xdr:rowOff>123825</xdr:rowOff>
    </xdr:to>
    <xdr:sp macro="" textlink="">
      <xdr:nvSpPr>
        <xdr:cNvPr id="8" name="Oval 7"/>
        <xdr:cNvSpPr/>
      </xdr:nvSpPr>
      <xdr:spPr>
        <a:xfrm>
          <a:off x="5962650" y="9525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</a:t>
          </a:r>
        </a:p>
      </xdr:txBody>
    </xdr: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95533</xdr:colOff>
      <xdr:row>6</xdr:row>
      <xdr:rowOff>21369</xdr:rowOff>
    </xdr:to>
    <xdr:cxnSp macro="">
      <xdr:nvCxnSpPr>
        <xdr:cNvPr id="10" name="Straight Arrow Connector 9"/>
        <xdr:cNvCxnSpPr>
          <a:stCxn id="2" idx="6"/>
          <a:endCxn id="5" idx="2"/>
        </xdr:cNvCxnSpPr>
      </xdr:nvCxnSpPr>
      <xdr:spPr>
        <a:xfrm>
          <a:off x="4191000" y="481013"/>
          <a:ext cx="695608" cy="302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76483</xdr:colOff>
      <xdr:row>10</xdr:row>
      <xdr:rowOff>78519</xdr:rowOff>
    </xdr:to>
    <xdr:cxnSp macro="">
      <xdr:nvCxnSpPr>
        <xdr:cNvPr id="12" name="Straight Arrow Connector 11"/>
        <xdr:cNvCxnSpPr>
          <a:stCxn id="2" idx="6"/>
          <a:endCxn id="6" idx="2"/>
        </xdr:cNvCxnSpPr>
      </xdr:nvCxnSpPr>
      <xdr:spPr>
        <a:xfrm>
          <a:off x="4191000" y="481013"/>
          <a:ext cx="676558" cy="11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6</xdr:row>
      <xdr:rowOff>21369</xdr:rowOff>
    </xdr:from>
    <xdr:to>
      <xdr:col>7</xdr:col>
      <xdr:colOff>95533</xdr:colOff>
      <xdr:row>8</xdr:row>
      <xdr:rowOff>80963</xdr:rowOff>
    </xdr:to>
    <xdr:cxnSp macro="">
      <xdr:nvCxnSpPr>
        <xdr:cNvPr id="14" name="Straight Arrow Connector 13"/>
        <xdr:cNvCxnSpPr>
          <a:stCxn id="3" idx="6"/>
          <a:endCxn id="5" idx="2"/>
        </xdr:cNvCxnSpPr>
      </xdr:nvCxnSpPr>
      <xdr:spPr>
        <a:xfrm flipV="1">
          <a:off x="4191000" y="783369"/>
          <a:ext cx="695608" cy="440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80963</xdr:rowOff>
    </xdr:from>
    <xdr:to>
      <xdr:col>7</xdr:col>
      <xdr:colOff>76483</xdr:colOff>
      <xdr:row>10</xdr:row>
      <xdr:rowOff>78519</xdr:rowOff>
    </xdr:to>
    <xdr:cxnSp macro="">
      <xdr:nvCxnSpPr>
        <xdr:cNvPr id="16" name="Straight Arrow Connector 15"/>
        <xdr:cNvCxnSpPr>
          <a:stCxn id="3" idx="6"/>
          <a:endCxn id="6" idx="2"/>
        </xdr:cNvCxnSpPr>
      </xdr:nvCxnSpPr>
      <xdr:spPr>
        <a:xfrm>
          <a:off x="4191000" y="1223963"/>
          <a:ext cx="676558" cy="378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10</xdr:row>
      <xdr:rowOff>78519</xdr:rowOff>
    </xdr:from>
    <xdr:to>
      <xdr:col>7</xdr:col>
      <xdr:colOff>76483</xdr:colOff>
      <xdr:row>12</xdr:row>
      <xdr:rowOff>80963</xdr:rowOff>
    </xdr:to>
    <xdr:cxnSp macro="">
      <xdr:nvCxnSpPr>
        <xdr:cNvPr id="20" name="Straight Arrow Connector 19"/>
        <xdr:cNvCxnSpPr>
          <a:stCxn id="4" idx="6"/>
          <a:endCxn id="6" idx="2"/>
        </xdr:cNvCxnSpPr>
      </xdr:nvCxnSpPr>
      <xdr:spPr>
        <a:xfrm flipV="1">
          <a:off x="4181475" y="1602519"/>
          <a:ext cx="686083" cy="383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</xdr:row>
      <xdr:rowOff>21369</xdr:rowOff>
    </xdr:from>
    <xdr:to>
      <xdr:col>7</xdr:col>
      <xdr:colOff>95533</xdr:colOff>
      <xdr:row>12</xdr:row>
      <xdr:rowOff>80963</xdr:rowOff>
    </xdr:to>
    <xdr:cxnSp macro="">
      <xdr:nvCxnSpPr>
        <xdr:cNvPr id="22" name="Straight Arrow Connector 21"/>
        <xdr:cNvCxnSpPr>
          <a:stCxn id="4" idx="6"/>
          <a:endCxn id="5" idx="2"/>
        </xdr:cNvCxnSpPr>
      </xdr:nvCxnSpPr>
      <xdr:spPr>
        <a:xfrm flipV="1">
          <a:off x="4181475" y="783369"/>
          <a:ext cx="705133" cy="1202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599790</xdr:colOff>
      <xdr:row>6</xdr:row>
      <xdr:rowOff>45307</xdr:rowOff>
    </xdr:from>
    <xdr:to>
      <xdr:col>9</xdr:col>
      <xdr:colOff>47625</xdr:colOff>
      <xdr:row>8</xdr:row>
      <xdr:rowOff>61913</xdr:rowOff>
    </xdr:to>
    <xdr:cxnSp macro="">
      <xdr:nvCxnSpPr>
        <xdr:cNvPr id="30" name="Straight Arrow Connector 29"/>
        <xdr:cNvCxnSpPr>
          <a:stCxn id="5" idx="6"/>
          <a:endCxn id="8" idx="2"/>
        </xdr:cNvCxnSpPr>
      </xdr:nvCxnSpPr>
      <xdr:spPr>
        <a:xfrm>
          <a:off x="5390865" y="807307"/>
          <a:ext cx="571785" cy="397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580740</xdr:colOff>
      <xdr:row>8</xdr:row>
      <xdr:rowOff>61913</xdr:rowOff>
    </xdr:from>
    <xdr:to>
      <xdr:col>9</xdr:col>
      <xdr:colOff>47625</xdr:colOff>
      <xdr:row>10</xdr:row>
      <xdr:rowOff>102457</xdr:rowOff>
    </xdr:to>
    <xdr:cxnSp macro="">
      <xdr:nvCxnSpPr>
        <xdr:cNvPr id="32" name="Straight Arrow Connector 31"/>
        <xdr:cNvCxnSpPr>
          <a:stCxn id="6" idx="6"/>
          <a:endCxn id="8" idx="2"/>
        </xdr:cNvCxnSpPr>
      </xdr:nvCxnSpPr>
      <xdr:spPr>
        <a:xfrm flipV="1">
          <a:off x="5371815" y="1204913"/>
          <a:ext cx="590835" cy="42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63</xdr:row>
      <xdr:rowOff>19051</xdr:rowOff>
    </xdr:from>
    <xdr:to>
      <xdr:col>14</xdr:col>
      <xdr:colOff>586338</xdr:colOff>
      <xdr:row>73</xdr:row>
      <xdr:rowOff>95251</xdr:rowOff>
    </xdr:to>
    <xdr:pic>
      <xdr:nvPicPr>
        <xdr:cNvPr id="26" name="Picture 25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08775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114300</xdr:colOff>
      <xdr:row>31</xdr:row>
      <xdr:rowOff>171450</xdr:rowOff>
    </xdr:from>
    <xdr:to>
      <xdr:col>11</xdr:col>
      <xdr:colOff>85725</xdr:colOff>
      <xdr:row>33</xdr:row>
      <xdr:rowOff>28575</xdr:rowOff>
    </xdr:to>
    <xdr:sp macro="" textlink="">
      <xdr:nvSpPr>
        <xdr:cNvPr id="6" name="TextBox 5"/>
        <xdr:cNvSpPr txBox="1"/>
      </xdr:nvSpPr>
      <xdr:spPr>
        <a:xfrm>
          <a:off x="5981700" y="4933950"/>
          <a:ext cx="866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31</xdr:row>
      <xdr:rowOff>57150</xdr:rowOff>
    </xdr:from>
    <xdr:to>
      <xdr:col>11</xdr:col>
      <xdr:colOff>133350</xdr:colOff>
      <xdr:row>32</xdr:row>
      <xdr:rowOff>85725</xdr:rowOff>
    </xdr:to>
    <xdr:sp macro="" textlink="">
      <xdr:nvSpPr>
        <xdr:cNvPr id="5" name="Right Arrow 4"/>
        <xdr:cNvSpPr/>
      </xdr:nvSpPr>
      <xdr:spPr>
        <a:xfrm>
          <a:off x="5972176" y="4819650"/>
          <a:ext cx="9239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314325</xdr:colOff>
      <xdr:row>33</xdr:row>
      <xdr:rowOff>85725</xdr:rowOff>
    </xdr:from>
    <xdr:to>
      <xdr:col>12</xdr:col>
      <xdr:colOff>224690</xdr:colOff>
      <xdr:row>34</xdr:row>
      <xdr:rowOff>161925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229225"/>
          <a:ext cx="1510565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37</xdr:row>
      <xdr:rowOff>152400</xdr:rowOff>
    </xdr:from>
    <xdr:to>
      <xdr:col>8</xdr:col>
      <xdr:colOff>314295</xdr:colOff>
      <xdr:row>39</xdr:row>
      <xdr:rowOff>85725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057900"/>
          <a:ext cx="23809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37</xdr:row>
      <xdr:rowOff>104775</xdr:rowOff>
    </xdr:from>
    <xdr:to>
      <xdr:col>13</xdr:col>
      <xdr:colOff>447674</xdr:colOff>
      <xdr:row>38</xdr:row>
      <xdr:rowOff>135017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6010275"/>
          <a:ext cx="1962149" cy="220742"/>
        </a:xfrm>
        <a:prstGeom prst="rect">
          <a:avLst/>
        </a:prstGeom>
      </xdr:spPr>
    </xdr:pic>
    <xdr:clientData/>
  </xdr:twoCellAnchor>
  <xdr:oneCellAnchor>
    <xdr:from>
      <xdr:col>8</xdr:col>
      <xdr:colOff>133350</xdr:colOff>
      <xdr:row>43</xdr:row>
      <xdr:rowOff>9525</xdr:rowOff>
    </xdr:from>
    <xdr:ext cx="171429" cy="190476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058025"/>
          <a:ext cx="171429" cy="190476"/>
        </a:xfrm>
        <a:prstGeom prst="rect">
          <a:avLst/>
        </a:prstGeom>
      </xdr:spPr>
    </xdr:pic>
    <xdr:clientData/>
  </xdr:oneCellAnchor>
  <xdr:twoCellAnchor editAs="oneCell">
    <xdr:from>
      <xdr:col>8</xdr:col>
      <xdr:colOff>142876</xdr:colOff>
      <xdr:row>44</xdr:row>
      <xdr:rowOff>85724</xdr:rowOff>
    </xdr:from>
    <xdr:to>
      <xdr:col>9</xdr:col>
      <xdr:colOff>371476</xdr:colOff>
      <xdr:row>45</xdr:row>
      <xdr:rowOff>171449</xdr:rowOff>
    </xdr:to>
    <xdr:pic>
      <xdr:nvPicPr>
        <xdr:cNvPr id="11" name="Picture 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3247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523875</xdr:colOff>
      <xdr:row>44</xdr:row>
      <xdr:rowOff>19050</xdr:rowOff>
    </xdr:from>
    <xdr:to>
      <xdr:col>11</xdr:col>
      <xdr:colOff>447675</xdr:colOff>
      <xdr:row>46</xdr:row>
      <xdr:rowOff>43164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258050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133351</xdr:colOff>
      <xdr:row>42</xdr:row>
      <xdr:rowOff>104774</xdr:rowOff>
    </xdr:from>
    <xdr:to>
      <xdr:col>14</xdr:col>
      <xdr:colOff>234203</xdr:colOff>
      <xdr:row>43</xdr:row>
      <xdr:rowOff>149973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0351" y="6962774"/>
          <a:ext cx="2367802" cy="235699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50</xdr:row>
      <xdr:rowOff>0</xdr:rowOff>
    </xdr:from>
    <xdr:to>
      <xdr:col>8</xdr:col>
      <xdr:colOff>304779</xdr:colOff>
      <xdr:row>51</xdr:row>
      <xdr:rowOff>4355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382000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212618</xdr:colOff>
      <xdr:row>0</xdr:row>
      <xdr:rowOff>33618</xdr:rowOff>
    </xdr:from>
    <xdr:to>
      <xdr:col>14</xdr:col>
      <xdr:colOff>335456</xdr:colOff>
      <xdr:row>7</xdr:row>
      <xdr:rowOff>156882</xdr:rowOff>
    </xdr:to>
    <xdr:pic>
      <xdr:nvPicPr>
        <xdr:cNvPr id="17" name="Picture 16" descr="Hasil gambar untuk animate lstm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530" y="33618"/>
          <a:ext cx="2935514" cy="1456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49</xdr:row>
      <xdr:rowOff>133350</xdr:rowOff>
    </xdr:from>
    <xdr:to>
      <xdr:col>14</xdr:col>
      <xdr:colOff>5602</xdr:colOff>
      <xdr:row>51</xdr:row>
      <xdr:rowOff>3345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34150" y="8324850"/>
          <a:ext cx="2215402" cy="250995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200026</xdr:colOff>
      <xdr:row>51</xdr:row>
      <xdr:rowOff>95249</xdr:rowOff>
    </xdr:from>
    <xdr:to>
      <xdr:col>9</xdr:col>
      <xdr:colOff>428626</xdr:colOff>
      <xdr:row>52</xdr:row>
      <xdr:rowOff>180974</xdr:rowOff>
    </xdr:to>
    <xdr:pic>
      <xdr:nvPicPr>
        <xdr:cNvPr id="19" name="Picture 1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6677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51</xdr:row>
      <xdr:rowOff>28575</xdr:rowOff>
    </xdr:from>
    <xdr:to>
      <xdr:col>11</xdr:col>
      <xdr:colOff>485775</xdr:colOff>
      <xdr:row>53</xdr:row>
      <xdr:rowOff>52689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8601075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57</xdr:row>
      <xdr:rowOff>0</xdr:rowOff>
    </xdr:from>
    <xdr:to>
      <xdr:col>8</xdr:col>
      <xdr:colOff>342875</xdr:colOff>
      <xdr:row>57</xdr:row>
      <xdr:rowOff>180952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71550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56</xdr:row>
      <xdr:rowOff>161925</xdr:rowOff>
    </xdr:from>
    <xdr:to>
      <xdr:col>13</xdr:col>
      <xdr:colOff>596151</xdr:colOff>
      <xdr:row>58</xdr:row>
      <xdr:rowOff>2176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15100" y="9686925"/>
          <a:ext cx="2215401" cy="2168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58</xdr:row>
      <xdr:rowOff>142874</xdr:rowOff>
    </xdr:from>
    <xdr:to>
      <xdr:col>9</xdr:col>
      <xdr:colOff>514351</xdr:colOff>
      <xdr:row>60</xdr:row>
      <xdr:rowOff>38099</xdr:rowOff>
    </xdr:to>
    <xdr:pic>
      <xdr:nvPicPr>
        <xdr:cNvPr id="23" name="Picture 22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0488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58</xdr:row>
      <xdr:rowOff>76200</xdr:rowOff>
    </xdr:from>
    <xdr:to>
      <xdr:col>12</xdr:col>
      <xdr:colOff>28575</xdr:colOff>
      <xdr:row>60</xdr:row>
      <xdr:rowOff>100314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0" y="9982200"/>
          <a:ext cx="1000125" cy="405114"/>
        </a:xfrm>
        <a:prstGeom prst="rect">
          <a:avLst/>
        </a:prstGeom>
      </xdr:spPr>
    </xdr:pic>
    <xdr:clientData/>
  </xdr:twoCellAnchor>
  <xdr:twoCellAnchor>
    <xdr:from>
      <xdr:col>12</xdr:col>
      <xdr:colOff>229696</xdr:colOff>
      <xdr:row>66</xdr:row>
      <xdr:rowOff>79047</xdr:rowOff>
    </xdr:from>
    <xdr:to>
      <xdr:col>14</xdr:col>
      <xdr:colOff>591599</xdr:colOff>
      <xdr:row>73</xdr:row>
      <xdr:rowOff>21897</xdr:rowOff>
    </xdr:to>
    <xdr:sp macro="" textlink="">
      <xdr:nvSpPr>
        <xdr:cNvPr id="27" name="Rectangle 26"/>
        <xdr:cNvSpPr/>
      </xdr:nvSpPr>
      <xdr:spPr>
        <a:xfrm>
          <a:off x="7805903" y="12363013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85725</xdr:colOff>
      <xdr:row>77</xdr:row>
      <xdr:rowOff>19050</xdr:rowOff>
    </xdr:from>
    <xdr:to>
      <xdr:col>8</xdr:col>
      <xdr:colOff>238100</xdr:colOff>
      <xdr:row>77</xdr:row>
      <xdr:rowOff>171425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925550"/>
          <a:ext cx="152375" cy="152375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63</xdr:row>
      <xdr:rowOff>152400</xdr:rowOff>
    </xdr:from>
    <xdr:to>
      <xdr:col>11</xdr:col>
      <xdr:colOff>522939</xdr:colOff>
      <xdr:row>64</xdr:row>
      <xdr:rowOff>161925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010900"/>
          <a:ext cx="1704039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247619</xdr:colOff>
      <xdr:row>85</xdr:row>
      <xdr:rowOff>28548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4668500"/>
          <a:ext cx="247619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82</xdr:row>
      <xdr:rowOff>0</xdr:rowOff>
    </xdr:from>
    <xdr:to>
      <xdr:col>10</xdr:col>
      <xdr:colOff>295180</xdr:colOff>
      <xdr:row>83</xdr:row>
      <xdr:rowOff>9500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859000"/>
          <a:ext cx="761905" cy="200000"/>
        </a:xfrm>
        <a:prstGeom prst="rect">
          <a:avLst/>
        </a:prstGeom>
      </xdr:spPr>
    </xdr:pic>
    <xdr:clientData/>
  </xdr:twoCellAnchor>
  <xdr:oneCellAnchor>
    <xdr:from>
      <xdr:col>8</xdr:col>
      <xdr:colOff>123825</xdr:colOff>
      <xdr:row>128</xdr:row>
      <xdr:rowOff>19051</xdr:rowOff>
    </xdr:from>
    <xdr:ext cx="3891513" cy="1981200"/>
    <xdr:pic>
      <xdr:nvPicPr>
        <xdr:cNvPr id="79" name="Picture 7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96</xdr:row>
      <xdr:rowOff>171450</xdr:rowOff>
    </xdr:from>
    <xdr:to>
      <xdr:col>11</xdr:col>
      <xdr:colOff>85725</xdr:colOff>
      <xdr:row>98</xdr:row>
      <xdr:rowOff>28575</xdr:rowOff>
    </xdr:to>
    <xdr:sp macro="" textlink="">
      <xdr:nvSpPr>
        <xdr:cNvPr id="80" name="TextBox 79"/>
        <xdr:cNvSpPr txBox="1"/>
      </xdr:nvSpPr>
      <xdr:spPr>
        <a:xfrm>
          <a:off x="5981700" y="5124450"/>
          <a:ext cx="1057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96</xdr:row>
      <xdr:rowOff>57150</xdr:rowOff>
    </xdr:from>
    <xdr:to>
      <xdr:col>11</xdr:col>
      <xdr:colOff>133350</xdr:colOff>
      <xdr:row>97</xdr:row>
      <xdr:rowOff>85725</xdr:rowOff>
    </xdr:to>
    <xdr:sp macro="" textlink="">
      <xdr:nvSpPr>
        <xdr:cNvPr id="81" name="Right Arrow 80"/>
        <xdr:cNvSpPr/>
      </xdr:nvSpPr>
      <xdr:spPr>
        <a:xfrm>
          <a:off x="5972176" y="5010150"/>
          <a:ext cx="11144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98</xdr:row>
      <xdr:rowOff>85725</xdr:rowOff>
    </xdr:from>
    <xdr:ext cx="1510565" cy="266700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102</xdr:row>
      <xdr:rowOff>152400</xdr:rowOff>
    </xdr:from>
    <xdr:ext cx="238095" cy="314325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102</xdr:row>
      <xdr:rowOff>104775</xdr:rowOff>
    </xdr:from>
    <xdr:ext cx="1962149" cy="22074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108</xdr:row>
      <xdr:rowOff>9525</xdr:rowOff>
    </xdr:from>
    <xdr:ext cx="171429" cy="190476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109</xdr:row>
      <xdr:rowOff>85724</xdr:rowOff>
    </xdr:from>
    <xdr:ext cx="838200" cy="276225"/>
    <xdr:pic>
      <xdr:nvPicPr>
        <xdr:cNvPr id="86" name="Picture 8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109</xdr:row>
      <xdr:rowOff>19050</xdr:rowOff>
    </xdr:from>
    <xdr:ext cx="1000125" cy="405114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107</xdr:row>
      <xdr:rowOff>104774</xdr:rowOff>
    </xdr:from>
    <xdr:ext cx="2367802" cy="235699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115</xdr:row>
      <xdr:rowOff>0</xdr:rowOff>
    </xdr:from>
    <xdr:ext cx="171429" cy="190476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114</xdr:row>
      <xdr:rowOff>133350</xdr:rowOff>
    </xdr:from>
    <xdr:ext cx="2215402" cy="250995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2465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116</xdr:row>
      <xdr:rowOff>95249</xdr:rowOff>
    </xdr:from>
    <xdr:ext cx="838200" cy="276225"/>
    <xdr:pic>
      <xdr:nvPicPr>
        <xdr:cNvPr id="91" name="Picture 9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116</xdr:row>
      <xdr:rowOff>28575</xdr:rowOff>
    </xdr:from>
    <xdr:ext cx="1000125" cy="405114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702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122</xdr:row>
      <xdr:rowOff>0</xdr:rowOff>
    </xdr:from>
    <xdr:ext cx="200000" cy="180952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121</xdr:row>
      <xdr:rowOff>161925</xdr:rowOff>
    </xdr:from>
    <xdr:ext cx="2215401" cy="21687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560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123</xdr:row>
      <xdr:rowOff>142874</xdr:rowOff>
    </xdr:from>
    <xdr:ext cx="838200" cy="276225"/>
    <xdr:pic>
      <xdr:nvPicPr>
        <xdr:cNvPr id="95" name="Picture 9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123</xdr:row>
      <xdr:rowOff>76200</xdr:rowOff>
    </xdr:from>
    <xdr:ext cx="1000125" cy="405114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370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131</xdr:row>
      <xdr:rowOff>57151</xdr:rowOff>
    </xdr:from>
    <xdr:to>
      <xdr:col>14</xdr:col>
      <xdr:colOff>602547</xdr:colOff>
      <xdr:row>138</xdr:row>
      <xdr:rowOff>1</xdr:rowOff>
    </xdr:to>
    <xdr:sp macro="" textlink="">
      <xdr:nvSpPr>
        <xdr:cNvPr id="97" name="Rectangle 96"/>
        <xdr:cNvSpPr/>
      </xdr:nvSpPr>
      <xdr:spPr>
        <a:xfrm>
          <a:off x="7816851" y="25183444"/>
          <a:ext cx="1588110" cy="1245695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142</xdr:row>
      <xdr:rowOff>19050</xdr:rowOff>
    </xdr:from>
    <xdr:ext cx="152375" cy="152375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128</xdr:row>
      <xdr:rowOff>152400</xdr:rowOff>
    </xdr:from>
    <xdr:ext cx="1704039" cy="200025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149</xdr:row>
      <xdr:rowOff>0</xdr:rowOff>
    </xdr:from>
    <xdr:ext cx="247619" cy="219048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147</xdr:row>
      <xdr:rowOff>0</xdr:rowOff>
    </xdr:from>
    <xdr:ext cx="761905" cy="200000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194</xdr:row>
      <xdr:rowOff>19051</xdr:rowOff>
    </xdr:from>
    <xdr:ext cx="3891513" cy="1981200"/>
    <xdr:pic>
      <xdr:nvPicPr>
        <xdr:cNvPr id="102" name="Picture 10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06203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162</xdr:row>
      <xdr:rowOff>171450</xdr:rowOff>
    </xdr:from>
    <xdr:to>
      <xdr:col>11</xdr:col>
      <xdr:colOff>85725</xdr:colOff>
      <xdr:row>164</xdr:row>
      <xdr:rowOff>28575</xdr:rowOff>
    </xdr:to>
    <xdr:sp macro="" textlink="">
      <xdr:nvSpPr>
        <xdr:cNvPr id="103" name="TextBox 102"/>
        <xdr:cNvSpPr txBox="1"/>
      </xdr:nvSpPr>
      <xdr:spPr>
        <a:xfrm>
          <a:off x="112204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162</xdr:row>
      <xdr:rowOff>57150</xdr:rowOff>
    </xdr:from>
    <xdr:to>
      <xdr:col>11</xdr:col>
      <xdr:colOff>133350</xdr:colOff>
      <xdr:row>163</xdr:row>
      <xdr:rowOff>85725</xdr:rowOff>
    </xdr:to>
    <xdr:sp macro="" textlink="">
      <xdr:nvSpPr>
        <xdr:cNvPr id="104" name="Right Arrow 103"/>
        <xdr:cNvSpPr/>
      </xdr:nvSpPr>
      <xdr:spPr>
        <a:xfrm>
          <a:off x="112109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164</xdr:row>
      <xdr:rowOff>85725</xdr:rowOff>
    </xdr:from>
    <xdr:ext cx="1510565" cy="266700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04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168</xdr:row>
      <xdr:rowOff>152400</xdr:rowOff>
    </xdr:from>
    <xdr:ext cx="238095" cy="314325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168</xdr:row>
      <xdr:rowOff>104775</xdr:rowOff>
    </xdr:from>
    <xdr:ext cx="1962149" cy="220742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86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174</xdr:row>
      <xdr:rowOff>9525</xdr:rowOff>
    </xdr:from>
    <xdr:ext cx="171429" cy="190476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9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175</xdr:row>
      <xdr:rowOff>85724</xdr:rowOff>
    </xdr:from>
    <xdr:ext cx="838200" cy="276225"/>
    <xdr:pic>
      <xdr:nvPicPr>
        <xdr:cNvPr id="109" name="Picture 10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394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175</xdr:row>
      <xdr:rowOff>19050</xdr:rowOff>
    </xdr:from>
    <xdr:ext cx="1000125" cy="405114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300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173</xdr:row>
      <xdr:rowOff>104774</xdr:rowOff>
    </xdr:from>
    <xdr:ext cx="2367802" cy="235699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491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181</xdr:row>
      <xdr:rowOff>0</xdr:rowOff>
    </xdr:from>
    <xdr:ext cx="171429" cy="190476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299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180</xdr:row>
      <xdr:rowOff>133350</xdr:rowOff>
    </xdr:from>
    <xdr:ext cx="2215402" cy="250995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729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182</xdr:row>
      <xdr:rowOff>95249</xdr:rowOff>
    </xdr:from>
    <xdr:ext cx="838200" cy="276225"/>
    <xdr:pic>
      <xdr:nvPicPr>
        <xdr:cNvPr id="114" name="Picture 11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965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182</xdr:row>
      <xdr:rowOff>28575</xdr:rowOff>
    </xdr:from>
    <xdr:ext cx="1000125" cy="405114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252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188</xdr:row>
      <xdr:rowOff>0</xdr:rowOff>
    </xdr:from>
    <xdr:ext cx="200000" cy="180952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394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187</xdr:row>
      <xdr:rowOff>161925</xdr:rowOff>
    </xdr:from>
    <xdr:ext cx="2215401" cy="216872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538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189</xdr:row>
      <xdr:rowOff>142874</xdr:rowOff>
    </xdr:from>
    <xdr:ext cx="838200" cy="276225"/>
    <xdr:pic>
      <xdr:nvPicPr>
        <xdr:cNvPr id="118" name="Picture 11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7823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189</xdr:row>
      <xdr:rowOff>76200</xdr:rowOff>
    </xdr:from>
    <xdr:ext cx="1000125" cy="405114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919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197</xdr:row>
      <xdr:rowOff>68099</xdr:rowOff>
    </xdr:from>
    <xdr:to>
      <xdr:col>14</xdr:col>
      <xdr:colOff>602547</xdr:colOff>
      <xdr:row>204</xdr:row>
      <xdr:rowOff>10949</xdr:rowOff>
    </xdr:to>
    <xdr:sp macro="" textlink="">
      <xdr:nvSpPr>
        <xdr:cNvPr id="120" name="Rectangle 119"/>
        <xdr:cNvSpPr/>
      </xdr:nvSpPr>
      <xdr:spPr>
        <a:xfrm>
          <a:off x="7816851" y="37478358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208</xdr:row>
      <xdr:rowOff>19050</xdr:rowOff>
    </xdr:from>
    <xdr:ext cx="152375" cy="152375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5822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194</xdr:row>
      <xdr:rowOff>152400</xdr:rowOff>
    </xdr:from>
    <xdr:ext cx="1704039" cy="200025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013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215</xdr:row>
      <xdr:rowOff>0</xdr:rowOff>
    </xdr:from>
    <xdr:ext cx="247619" cy="219048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965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213</xdr:row>
      <xdr:rowOff>0</xdr:rowOff>
    </xdr:from>
    <xdr:ext cx="761905" cy="200000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9187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259</xdr:row>
      <xdr:rowOff>19051</xdr:rowOff>
    </xdr:from>
    <xdr:ext cx="3891513" cy="1981200"/>
    <xdr:pic>
      <xdr:nvPicPr>
        <xdr:cNvPr id="125" name="Picture 12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72497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227</xdr:row>
      <xdr:rowOff>171450</xdr:rowOff>
    </xdr:from>
    <xdr:to>
      <xdr:col>11</xdr:col>
      <xdr:colOff>85725</xdr:colOff>
      <xdr:row>229</xdr:row>
      <xdr:rowOff>28575</xdr:rowOff>
    </xdr:to>
    <xdr:sp macro="" textlink="">
      <xdr:nvSpPr>
        <xdr:cNvPr id="126" name="TextBox 125"/>
        <xdr:cNvSpPr txBox="1"/>
      </xdr:nvSpPr>
      <xdr:spPr>
        <a:xfrm>
          <a:off x="178498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227</xdr:row>
      <xdr:rowOff>57150</xdr:rowOff>
    </xdr:from>
    <xdr:to>
      <xdr:col>11</xdr:col>
      <xdr:colOff>133350</xdr:colOff>
      <xdr:row>228</xdr:row>
      <xdr:rowOff>85725</xdr:rowOff>
    </xdr:to>
    <xdr:sp macro="" textlink="">
      <xdr:nvSpPr>
        <xdr:cNvPr id="127" name="Right Arrow 126"/>
        <xdr:cNvSpPr/>
      </xdr:nvSpPr>
      <xdr:spPr>
        <a:xfrm>
          <a:off x="178403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229</xdr:row>
      <xdr:rowOff>85725</xdr:rowOff>
    </xdr:from>
    <xdr:ext cx="1510565" cy="266700"/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498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233</xdr:row>
      <xdr:rowOff>152400</xdr:rowOff>
    </xdr:from>
    <xdr:ext cx="238095" cy="314325"/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21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233</xdr:row>
      <xdr:rowOff>104775</xdr:rowOff>
    </xdr:from>
    <xdr:ext cx="1962149" cy="220742"/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880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239</xdr:row>
      <xdr:rowOff>9525</xdr:rowOff>
    </xdr:from>
    <xdr:ext cx="171429" cy="190476"/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593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240</xdr:row>
      <xdr:rowOff>85724</xdr:rowOff>
    </xdr:from>
    <xdr:ext cx="838200" cy="276225"/>
    <xdr:pic>
      <xdr:nvPicPr>
        <xdr:cNvPr id="132" name="Picture 13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2688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240</xdr:row>
      <xdr:rowOff>19050</xdr:rowOff>
    </xdr:from>
    <xdr:ext cx="1000125" cy="405114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594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238</xdr:row>
      <xdr:rowOff>104774</xdr:rowOff>
    </xdr:from>
    <xdr:ext cx="2367802" cy="235699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785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246</xdr:row>
      <xdr:rowOff>0</xdr:rowOff>
    </xdr:from>
    <xdr:ext cx="171429" cy="190476"/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593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245</xdr:row>
      <xdr:rowOff>133350</xdr:rowOff>
    </xdr:from>
    <xdr:ext cx="2215402" cy="250995"/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4023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247</xdr:row>
      <xdr:rowOff>95249</xdr:rowOff>
    </xdr:from>
    <xdr:ext cx="838200" cy="276225"/>
    <xdr:pic>
      <xdr:nvPicPr>
        <xdr:cNvPr id="137" name="Picture 13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3259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247</xdr:row>
      <xdr:rowOff>28575</xdr:rowOff>
    </xdr:from>
    <xdr:ext cx="1000125" cy="405114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546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253</xdr:row>
      <xdr:rowOff>0</xdr:rowOff>
    </xdr:from>
    <xdr:ext cx="200000" cy="180952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2688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252</xdr:row>
      <xdr:rowOff>161925</xdr:rowOff>
    </xdr:from>
    <xdr:ext cx="2215401" cy="216872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3832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254</xdr:row>
      <xdr:rowOff>142874</xdr:rowOff>
    </xdr:from>
    <xdr:ext cx="838200" cy="276225"/>
    <xdr:pic>
      <xdr:nvPicPr>
        <xdr:cNvPr id="141" name="Picture 14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4117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254</xdr:row>
      <xdr:rowOff>76200</xdr:rowOff>
    </xdr:from>
    <xdr:ext cx="1000125" cy="405114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213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514351</xdr:colOff>
      <xdr:row>262</xdr:row>
      <xdr:rowOff>57151</xdr:rowOff>
    </xdr:from>
    <xdr:to>
      <xdr:col>15</xdr:col>
      <xdr:colOff>263151</xdr:colOff>
      <xdr:row>269</xdr:row>
      <xdr:rowOff>1</xdr:rowOff>
    </xdr:to>
    <xdr:sp macro="" textlink="">
      <xdr:nvSpPr>
        <xdr:cNvPr id="143" name="Rectangle 142"/>
        <xdr:cNvSpPr/>
      </xdr:nvSpPr>
      <xdr:spPr>
        <a:xfrm>
          <a:off x="20078701" y="11677651"/>
          <a:ext cx="1577600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273</xdr:row>
      <xdr:rowOff>19050</xdr:rowOff>
    </xdr:from>
    <xdr:ext cx="152375" cy="152375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116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259</xdr:row>
      <xdr:rowOff>152400</xdr:rowOff>
    </xdr:from>
    <xdr:ext cx="1704039" cy="200025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6307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280</xdr:row>
      <xdr:rowOff>0</xdr:rowOff>
    </xdr:from>
    <xdr:ext cx="247619" cy="219048"/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259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278</xdr:row>
      <xdr:rowOff>0</xdr:rowOff>
    </xdr:from>
    <xdr:ext cx="761905" cy="200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21275" y="14668500"/>
          <a:ext cx="761905" cy="200000"/>
        </a:xfrm>
        <a:prstGeom prst="rect">
          <a:avLst/>
        </a:prstGeom>
      </xdr:spPr>
    </xdr:pic>
    <xdr:clientData/>
  </xdr:oneCellAnchor>
  <xdr:twoCellAnchor>
    <xdr:from>
      <xdr:col>17</xdr:col>
      <xdr:colOff>1</xdr:colOff>
      <xdr:row>8</xdr:row>
      <xdr:rowOff>21897</xdr:rowOff>
    </xdr:from>
    <xdr:to>
      <xdr:col>18</xdr:col>
      <xdr:colOff>600076</xdr:colOff>
      <xdr:row>13</xdr:row>
      <xdr:rowOff>16751</xdr:rowOff>
    </xdr:to>
    <xdr:sp macro="" textlink="">
      <xdr:nvSpPr>
        <xdr:cNvPr id="3" name="Rectangle 2"/>
        <xdr:cNvSpPr/>
      </xdr:nvSpPr>
      <xdr:spPr>
        <a:xfrm>
          <a:off x="10314215" y="1545897"/>
          <a:ext cx="1212397" cy="947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371475</xdr:colOff>
      <xdr:row>29</xdr:row>
      <xdr:rowOff>38099</xdr:rowOff>
    </xdr:from>
    <xdr:to>
      <xdr:col>17</xdr:col>
      <xdr:colOff>19050</xdr:colOff>
      <xdr:row>291</xdr:row>
      <xdr:rowOff>47624</xdr:rowOff>
    </xdr:to>
    <xdr:sp macro="" textlink="">
      <xdr:nvSpPr>
        <xdr:cNvPr id="4" name="Down Arrow 3"/>
        <xdr:cNvSpPr/>
      </xdr:nvSpPr>
      <xdr:spPr>
        <a:xfrm>
          <a:off x="10020300" y="5562599"/>
          <a:ext cx="257175" cy="4992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309560</xdr:colOff>
      <xdr:row>29</xdr:row>
      <xdr:rowOff>61910</xdr:rowOff>
    </xdr:from>
    <xdr:to>
      <xdr:col>18</xdr:col>
      <xdr:colOff>566735</xdr:colOff>
      <xdr:row>290</xdr:row>
      <xdr:rowOff>180974</xdr:rowOff>
    </xdr:to>
    <xdr:sp macro="" textlink="">
      <xdr:nvSpPr>
        <xdr:cNvPr id="148" name="Down Arrow 147"/>
        <xdr:cNvSpPr/>
      </xdr:nvSpPr>
      <xdr:spPr>
        <a:xfrm rot="10800000">
          <a:off x="11177585" y="5586410"/>
          <a:ext cx="257175" cy="49839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33</xdr:col>
      <xdr:colOff>390395</xdr:colOff>
      <xdr:row>30</xdr:row>
      <xdr:rowOff>109250</xdr:rowOff>
    </xdr:from>
    <xdr:to>
      <xdr:col>39</xdr:col>
      <xdr:colOff>298556</xdr:colOff>
      <xdr:row>43</xdr:row>
      <xdr:rowOff>95252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168502" y="5824250"/>
          <a:ext cx="3854232" cy="2462502"/>
        </a:xfrm>
        <a:prstGeom prst="rect">
          <a:avLst/>
        </a:prstGeom>
      </xdr:spPr>
    </xdr:pic>
    <xdr:clientData/>
  </xdr:twoCellAnchor>
  <xdr:twoCellAnchor editAs="oneCell">
    <xdr:from>
      <xdr:col>27</xdr:col>
      <xdr:colOff>273706</xdr:colOff>
      <xdr:row>39</xdr:row>
      <xdr:rowOff>21815</xdr:rowOff>
    </xdr:from>
    <xdr:to>
      <xdr:col>32</xdr:col>
      <xdr:colOff>149066</xdr:colOff>
      <xdr:row>46</xdr:row>
      <xdr:rowOff>32843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083016" y="7280522"/>
          <a:ext cx="3213020" cy="1313873"/>
        </a:xfrm>
        <a:prstGeom prst="rect">
          <a:avLst/>
        </a:prstGeom>
      </xdr:spPr>
    </xdr:pic>
    <xdr:clientData/>
  </xdr:twoCellAnchor>
  <xdr:twoCellAnchor editAs="oneCell">
    <xdr:from>
      <xdr:col>28</xdr:col>
      <xdr:colOff>65688</xdr:colOff>
      <xdr:row>51</xdr:row>
      <xdr:rowOff>109483</xdr:rowOff>
    </xdr:from>
    <xdr:to>
      <xdr:col>32</xdr:col>
      <xdr:colOff>588632</xdr:colOff>
      <xdr:row>62</xdr:row>
      <xdr:rowOff>164224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488102" y="9601638"/>
          <a:ext cx="2975357" cy="210206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31</xdr:col>
      <xdr:colOff>15483</xdr:colOff>
      <xdr:row>31</xdr:row>
      <xdr:rowOff>81956</xdr:rowOff>
    </xdr:from>
    <xdr:to>
      <xdr:co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twoCellAnchor>
  <xdr:twoCellAnchor editAs="oneCell">
    <xdr:from>
      <xdr:col>27</xdr:col>
      <xdr:colOff>208016</xdr:colOff>
      <xdr:row>69</xdr:row>
      <xdr:rowOff>131378</xdr:rowOff>
    </xdr:from>
    <xdr:to>
      <xdr:col>32</xdr:col>
      <xdr:colOff>187013</xdr:colOff>
      <xdr:row>89</xdr:row>
      <xdr:rowOff>10948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017326" y="12973706"/>
          <a:ext cx="3316657" cy="3601983"/>
        </a:xfrm>
        <a:prstGeom prst="rect">
          <a:avLst/>
        </a:prstGeom>
      </xdr:spPr>
    </xdr:pic>
    <xdr:clientData/>
  </xdr:twoCellAnchor>
  <xdr:twoCellAnchor>
    <xdr:from>
      <xdr:col>25</xdr:col>
      <xdr:colOff>87587</xdr:colOff>
      <xdr:row>103</xdr:row>
      <xdr:rowOff>131379</xdr:rowOff>
    </xdr:from>
    <xdr:to>
      <xdr:col>25</xdr:col>
      <xdr:colOff>602156</xdr:colOff>
      <xdr:row>104</xdr:row>
      <xdr:rowOff>175172</xdr:rowOff>
    </xdr:to>
    <xdr:sp macro="" textlink="">
      <xdr:nvSpPr>
        <xdr:cNvPr id="45" name="Right Arrow 44"/>
        <xdr:cNvSpPr/>
      </xdr:nvSpPr>
      <xdr:spPr>
        <a:xfrm>
          <a:off x="14670690" y="19301810"/>
          <a:ext cx="514569" cy="2299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87586</xdr:colOff>
      <xdr:row>101</xdr:row>
      <xdr:rowOff>21897</xdr:rowOff>
    </xdr:from>
    <xdr:to>
      <xdr:col>33</xdr:col>
      <xdr:colOff>236105</xdr:colOff>
      <xdr:row>109</xdr:row>
      <xdr:rowOff>113880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736207" y="18820087"/>
          <a:ext cx="1987829" cy="1580948"/>
        </a:xfrm>
        <a:prstGeom prst="rect">
          <a:avLst/>
        </a:prstGeom>
      </xdr:spPr>
    </xdr:pic>
    <xdr:clientData/>
  </xdr:twoCellAnchor>
  <xdr:twoCellAnchor>
    <xdr:from>
      <xdr:col>11</xdr:col>
      <xdr:colOff>108857</xdr:colOff>
      <xdr:row>17</xdr:row>
      <xdr:rowOff>136071</xdr:rowOff>
    </xdr:from>
    <xdr:to>
      <xdr:col>11</xdr:col>
      <xdr:colOff>449036</xdr:colOff>
      <xdr:row>18</xdr:row>
      <xdr:rowOff>108857</xdr:rowOff>
    </xdr:to>
    <xdr:sp macro="" textlink="">
      <xdr:nvSpPr>
        <xdr:cNvPr id="46" name="Right Arrow 45"/>
        <xdr:cNvSpPr/>
      </xdr:nvSpPr>
      <xdr:spPr>
        <a:xfrm>
          <a:off x="7170964" y="3374571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273706</xdr:colOff>
      <xdr:row>135</xdr:row>
      <xdr:rowOff>21815</xdr:rowOff>
    </xdr:from>
    <xdr:ext cx="3209110" cy="1344528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147</xdr:row>
      <xdr:rowOff>109483</xdr:rowOff>
    </xdr:from>
    <xdr:ext cx="2972229" cy="2150241"/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127</xdr:row>
      <xdr:rowOff>81956</xdr:rowOff>
    </xdr:from>
    <xdr:ext cx="1132073" cy="717170"/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165</xdr:row>
      <xdr:rowOff>131378</xdr:rowOff>
    </xdr:from>
    <xdr:ext cx="3312747" cy="3689570"/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199</xdr:row>
      <xdr:rowOff>131379</xdr:rowOff>
    </xdr:from>
    <xdr:to>
      <xdr:col>25</xdr:col>
      <xdr:colOff>602156</xdr:colOff>
      <xdr:row>200</xdr:row>
      <xdr:rowOff>175172</xdr:rowOff>
    </xdr:to>
    <xdr:sp macro="" textlink="">
      <xdr:nvSpPr>
        <xdr:cNvPr id="195" name="Right Arrow 194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197</xdr:row>
      <xdr:rowOff>21897</xdr:rowOff>
    </xdr:from>
    <xdr:ext cx="1985484" cy="1615983"/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231</xdr:row>
      <xdr:rowOff>21815</xdr:rowOff>
    </xdr:from>
    <xdr:ext cx="3209110" cy="1344528"/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671563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243</xdr:row>
      <xdr:rowOff>109483</xdr:rowOff>
    </xdr:from>
    <xdr:ext cx="2972229" cy="2150241"/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075867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223</xdr:row>
      <xdr:rowOff>81956</xdr:rowOff>
    </xdr:from>
    <xdr:ext cx="1132073" cy="717170"/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862626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261</xdr:row>
      <xdr:rowOff>131378</xdr:rowOff>
    </xdr:from>
    <xdr:ext cx="3312747" cy="368957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605873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295</xdr:row>
      <xdr:rowOff>131379</xdr:rowOff>
    </xdr:from>
    <xdr:to>
      <xdr:col>25</xdr:col>
      <xdr:colOff>602156</xdr:colOff>
      <xdr:row>296</xdr:row>
      <xdr:rowOff>175172</xdr:rowOff>
    </xdr:to>
    <xdr:sp macro="" textlink="">
      <xdr:nvSpPr>
        <xdr:cNvPr id="213" name="Right Arrow 212"/>
        <xdr:cNvSpPr/>
      </xdr:nvSpPr>
      <xdr:spPr>
        <a:xfrm>
          <a:off x="24798158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293</xdr:row>
      <xdr:rowOff>21897</xdr:rowOff>
    </xdr:from>
    <xdr:ext cx="1985484" cy="1615983"/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322407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327</xdr:row>
      <xdr:rowOff>21815</xdr:rowOff>
    </xdr:from>
    <xdr:ext cx="3209110" cy="1344528"/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339</xdr:row>
      <xdr:rowOff>109483</xdr:rowOff>
    </xdr:from>
    <xdr:ext cx="2972229" cy="2150241"/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319</xdr:row>
      <xdr:rowOff>81956</xdr:rowOff>
    </xdr:from>
    <xdr:ext cx="1132073" cy="717170"/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357</xdr:row>
      <xdr:rowOff>131378</xdr:rowOff>
    </xdr:from>
    <xdr:ext cx="3312747" cy="3689570"/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391</xdr:row>
      <xdr:rowOff>131379</xdr:rowOff>
    </xdr:from>
    <xdr:to>
      <xdr:col>25</xdr:col>
      <xdr:colOff>602156</xdr:colOff>
      <xdr:row>392</xdr:row>
      <xdr:rowOff>175172</xdr:rowOff>
    </xdr:to>
    <xdr:sp macro="" textlink="">
      <xdr:nvSpPr>
        <xdr:cNvPr id="219" name="Right Arrow 218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389</xdr:row>
      <xdr:rowOff>21897</xdr:rowOff>
    </xdr:from>
    <xdr:ext cx="1985484" cy="1615983"/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twoCellAnchor>
    <xdr:from>
      <xdr:col>61</xdr:col>
      <xdr:colOff>108857</xdr:colOff>
      <xdr:row>26</xdr:row>
      <xdr:rowOff>136071</xdr:rowOff>
    </xdr:from>
    <xdr:to>
      <xdr:col>61</xdr:col>
      <xdr:colOff>449036</xdr:colOff>
      <xdr:row>27</xdr:row>
      <xdr:rowOff>108857</xdr:rowOff>
    </xdr:to>
    <xdr:sp macro="" textlink="">
      <xdr:nvSpPr>
        <xdr:cNvPr id="248" name="Right Arrow 247"/>
        <xdr:cNvSpPr/>
      </xdr:nvSpPr>
      <xdr:spPr>
        <a:xfrm>
          <a:off x="7170964" y="3388178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123825</xdr:colOff>
      <xdr:row>72</xdr:row>
      <xdr:rowOff>19051</xdr:rowOff>
    </xdr:from>
    <xdr:ext cx="3918728" cy="1981200"/>
    <xdr:pic>
      <xdr:nvPicPr>
        <xdr:cNvPr id="249" name="Picture 24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12047765"/>
          <a:ext cx="3918728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40</xdr:row>
      <xdr:rowOff>171450</xdr:rowOff>
    </xdr:from>
    <xdr:to>
      <xdr:col>61</xdr:col>
      <xdr:colOff>85725</xdr:colOff>
      <xdr:row>42</xdr:row>
      <xdr:rowOff>28575</xdr:rowOff>
    </xdr:to>
    <xdr:sp macro="" textlink="">
      <xdr:nvSpPr>
        <xdr:cNvPr id="250" name="TextBox 249"/>
        <xdr:cNvSpPr txBox="1"/>
      </xdr:nvSpPr>
      <xdr:spPr>
        <a:xfrm>
          <a:off x="6087836" y="6104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40</xdr:row>
      <xdr:rowOff>57150</xdr:rowOff>
    </xdr:from>
    <xdr:to>
      <xdr:col>61</xdr:col>
      <xdr:colOff>133350</xdr:colOff>
      <xdr:row>41</xdr:row>
      <xdr:rowOff>85725</xdr:rowOff>
    </xdr:to>
    <xdr:sp macro="" textlink="">
      <xdr:nvSpPr>
        <xdr:cNvPr id="251" name="Right Arrow 250"/>
        <xdr:cNvSpPr/>
      </xdr:nvSpPr>
      <xdr:spPr>
        <a:xfrm>
          <a:off x="6078312" y="5989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42</xdr:row>
      <xdr:rowOff>85725</xdr:rowOff>
    </xdr:from>
    <xdr:ext cx="1529615" cy="26670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6399439"/>
          <a:ext cx="152961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46</xdr:row>
      <xdr:rowOff>152400</xdr:rowOff>
    </xdr:from>
    <xdr:ext cx="238095" cy="314325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7228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46</xdr:row>
      <xdr:rowOff>104775</xdr:rowOff>
    </xdr:from>
    <xdr:ext cx="1978477" cy="220742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7180489"/>
          <a:ext cx="1978477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52</xdr:row>
      <xdr:rowOff>9525</xdr:rowOff>
    </xdr:from>
    <xdr:ext cx="171429" cy="190476"/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8228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53</xdr:row>
      <xdr:rowOff>85724</xdr:rowOff>
    </xdr:from>
    <xdr:ext cx="840922" cy="276225"/>
    <xdr:pic>
      <xdr:nvPicPr>
        <xdr:cNvPr id="256" name="Picture 25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849493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53</xdr:row>
      <xdr:rowOff>19050</xdr:rowOff>
    </xdr:from>
    <xdr:ext cx="1012371" cy="405114"/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8428264"/>
          <a:ext cx="1012371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51</xdr:row>
      <xdr:rowOff>104774</xdr:rowOff>
    </xdr:from>
    <xdr:ext cx="2386852" cy="235699"/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8132988"/>
          <a:ext cx="238685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59</xdr:row>
      <xdr:rowOff>0</xdr:rowOff>
    </xdr:from>
    <xdr:ext cx="171429" cy="194855"/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9552214"/>
          <a:ext cx="171429" cy="194855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58</xdr:row>
      <xdr:rowOff>133350</xdr:rowOff>
    </xdr:from>
    <xdr:ext cx="2234452" cy="250995"/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9495064"/>
          <a:ext cx="223445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60</xdr:row>
      <xdr:rowOff>95249</xdr:rowOff>
    </xdr:from>
    <xdr:ext cx="840922" cy="276225"/>
    <xdr:pic>
      <xdr:nvPicPr>
        <xdr:cNvPr id="261" name="Picture 26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9837963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60</xdr:row>
      <xdr:rowOff>28575</xdr:rowOff>
    </xdr:from>
    <xdr:ext cx="1006928" cy="405114"/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9771289"/>
          <a:ext cx="1006928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66</xdr:row>
      <xdr:rowOff>0</xdr:rowOff>
    </xdr:from>
    <xdr:ext cx="200000" cy="180952"/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10885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65</xdr:row>
      <xdr:rowOff>161925</xdr:rowOff>
    </xdr:from>
    <xdr:ext cx="2231729" cy="221251"/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10857139"/>
          <a:ext cx="2231729" cy="221251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67</xdr:row>
      <xdr:rowOff>142874</xdr:rowOff>
    </xdr:from>
    <xdr:ext cx="840922" cy="276225"/>
    <xdr:pic>
      <xdr:nvPicPr>
        <xdr:cNvPr id="265" name="Picture 26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1121908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67</xdr:row>
      <xdr:rowOff>76200</xdr:rowOff>
    </xdr:from>
    <xdr:ext cx="1013732" cy="405114"/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11152414"/>
          <a:ext cx="1013732" cy="405114"/>
        </a:xfrm>
        <a:prstGeom prst="rect">
          <a:avLst/>
        </a:prstGeom>
      </xdr:spPr>
    </xdr:pic>
    <xdr:clientData/>
  </xdr:oneCellAnchor>
  <xdr:twoCellAnchor>
    <xdr:from>
      <xdr:col>62</xdr:col>
      <xdr:colOff>229696</xdr:colOff>
      <xdr:row>75</xdr:row>
      <xdr:rowOff>79047</xdr:rowOff>
    </xdr:from>
    <xdr:to>
      <xdr:col>64</xdr:col>
      <xdr:colOff>591599</xdr:colOff>
      <xdr:row>82</xdr:row>
      <xdr:rowOff>21897</xdr:rowOff>
    </xdr:to>
    <xdr:sp macro="" textlink="">
      <xdr:nvSpPr>
        <xdr:cNvPr id="267" name="Rectangle 266"/>
        <xdr:cNvSpPr/>
      </xdr:nvSpPr>
      <xdr:spPr>
        <a:xfrm>
          <a:off x="7822482" y="12679261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86</xdr:row>
      <xdr:rowOff>19050</xdr:rowOff>
    </xdr:from>
    <xdr:ext cx="152375" cy="152375"/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14714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72</xdr:row>
      <xdr:rowOff>152400</xdr:rowOff>
    </xdr:from>
    <xdr:ext cx="1719007" cy="200025"/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12181114"/>
          <a:ext cx="1719007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93</xdr:row>
      <xdr:rowOff>0</xdr:rowOff>
    </xdr:from>
    <xdr:ext cx="247619" cy="219048"/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16029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91</xdr:row>
      <xdr:rowOff>0</xdr:rowOff>
    </xdr:from>
    <xdr:ext cx="767348" cy="200000"/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15648214"/>
          <a:ext cx="767348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137</xdr:row>
      <xdr:rowOff>19051</xdr:rowOff>
    </xdr:from>
    <xdr:ext cx="3891513" cy="1981200"/>
    <xdr:pic>
      <xdr:nvPicPr>
        <xdr:cNvPr id="272" name="Picture 27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24430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105</xdr:row>
      <xdr:rowOff>171450</xdr:rowOff>
    </xdr:from>
    <xdr:to>
      <xdr:col>61</xdr:col>
      <xdr:colOff>85725</xdr:colOff>
      <xdr:row>107</xdr:row>
      <xdr:rowOff>28575</xdr:rowOff>
    </xdr:to>
    <xdr:sp macro="" textlink="">
      <xdr:nvSpPr>
        <xdr:cNvPr id="273" name="TextBox 272"/>
        <xdr:cNvSpPr txBox="1"/>
      </xdr:nvSpPr>
      <xdr:spPr>
        <a:xfrm>
          <a:off x="6087836" y="18486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105</xdr:row>
      <xdr:rowOff>57150</xdr:rowOff>
    </xdr:from>
    <xdr:to>
      <xdr:col>61</xdr:col>
      <xdr:colOff>133350</xdr:colOff>
      <xdr:row>106</xdr:row>
      <xdr:rowOff>85725</xdr:rowOff>
    </xdr:to>
    <xdr:sp macro="" textlink="">
      <xdr:nvSpPr>
        <xdr:cNvPr id="274" name="Right Arrow 273"/>
        <xdr:cNvSpPr/>
      </xdr:nvSpPr>
      <xdr:spPr>
        <a:xfrm>
          <a:off x="6078312" y="18372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107</xdr:row>
      <xdr:rowOff>85725</xdr:rowOff>
    </xdr:from>
    <xdr:ext cx="1510565" cy="266700"/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18781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111</xdr:row>
      <xdr:rowOff>152400</xdr:rowOff>
    </xdr:from>
    <xdr:ext cx="238095" cy="314325"/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19610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111</xdr:row>
      <xdr:rowOff>104775</xdr:rowOff>
    </xdr:from>
    <xdr:ext cx="1962149" cy="220742"/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19562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117</xdr:row>
      <xdr:rowOff>9525</xdr:rowOff>
    </xdr:from>
    <xdr:ext cx="171429" cy="190476"/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20610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118</xdr:row>
      <xdr:rowOff>85724</xdr:rowOff>
    </xdr:from>
    <xdr:ext cx="838200" cy="276225"/>
    <xdr:pic>
      <xdr:nvPicPr>
        <xdr:cNvPr id="279" name="Picture 27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20877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118</xdr:row>
      <xdr:rowOff>19050</xdr:rowOff>
    </xdr:from>
    <xdr:ext cx="1000125" cy="405114"/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20810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116</xdr:row>
      <xdr:rowOff>104774</xdr:rowOff>
    </xdr:from>
    <xdr:ext cx="2367802" cy="235699"/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20515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124</xdr:row>
      <xdr:rowOff>0</xdr:rowOff>
    </xdr:from>
    <xdr:ext cx="171429" cy="190476"/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21934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123</xdr:row>
      <xdr:rowOff>133350</xdr:rowOff>
    </xdr:from>
    <xdr:ext cx="2215402" cy="250995"/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21877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125</xdr:row>
      <xdr:rowOff>95249</xdr:rowOff>
    </xdr:from>
    <xdr:ext cx="838200" cy="276225"/>
    <xdr:pic>
      <xdr:nvPicPr>
        <xdr:cNvPr id="284" name="Picture 28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22220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125</xdr:row>
      <xdr:rowOff>28575</xdr:rowOff>
    </xdr:from>
    <xdr:ext cx="1000125" cy="405114"/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22153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131</xdr:row>
      <xdr:rowOff>0</xdr:rowOff>
    </xdr:from>
    <xdr:ext cx="200000" cy="180952"/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23268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130</xdr:row>
      <xdr:rowOff>161925</xdr:rowOff>
    </xdr:from>
    <xdr:ext cx="2215401" cy="216872"/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23239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132</xdr:row>
      <xdr:rowOff>142874</xdr:rowOff>
    </xdr:from>
    <xdr:ext cx="838200" cy="276225"/>
    <xdr:pic>
      <xdr:nvPicPr>
        <xdr:cNvPr id="288" name="Picture 28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23601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132</xdr:row>
      <xdr:rowOff>76200</xdr:rowOff>
    </xdr:from>
    <xdr:ext cx="1000125" cy="405114"/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23534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140</xdr:row>
      <xdr:rowOff>57151</xdr:rowOff>
    </xdr:from>
    <xdr:to>
      <xdr:col>64</xdr:col>
      <xdr:colOff>602547</xdr:colOff>
      <xdr:row>147</xdr:row>
      <xdr:rowOff>1</xdr:rowOff>
    </xdr:to>
    <xdr:sp macro="" textlink="">
      <xdr:nvSpPr>
        <xdr:cNvPr id="290" name="Rectangle 289"/>
        <xdr:cNvSpPr/>
      </xdr:nvSpPr>
      <xdr:spPr>
        <a:xfrm>
          <a:off x="7833430" y="25039865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151</xdr:row>
      <xdr:rowOff>19050</xdr:rowOff>
    </xdr:from>
    <xdr:ext cx="152375" cy="152375"/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27097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137</xdr:row>
      <xdr:rowOff>152400</xdr:rowOff>
    </xdr:from>
    <xdr:ext cx="1704039" cy="200025"/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24563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158</xdr:row>
      <xdr:rowOff>0</xdr:rowOff>
    </xdr:from>
    <xdr:ext cx="247619" cy="219048"/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28411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156</xdr:row>
      <xdr:rowOff>0</xdr:rowOff>
    </xdr:from>
    <xdr:ext cx="761905" cy="200000"/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28030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203</xdr:row>
      <xdr:rowOff>19051</xdr:rowOff>
    </xdr:from>
    <xdr:ext cx="3891513" cy="1981200"/>
    <xdr:pic>
      <xdr:nvPicPr>
        <xdr:cNvPr id="295" name="Picture 29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37003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171</xdr:row>
      <xdr:rowOff>171450</xdr:rowOff>
    </xdr:from>
    <xdr:to>
      <xdr:col>61</xdr:col>
      <xdr:colOff>85725</xdr:colOff>
      <xdr:row>173</xdr:row>
      <xdr:rowOff>28575</xdr:rowOff>
    </xdr:to>
    <xdr:sp macro="" textlink="">
      <xdr:nvSpPr>
        <xdr:cNvPr id="296" name="TextBox 295"/>
        <xdr:cNvSpPr txBox="1"/>
      </xdr:nvSpPr>
      <xdr:spPr>
        <a:xfrm>
          <a:off x="6087836" y="31059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171</xdr:row>
      <xdr:rowOff>57150</xdr:rowOff>
    </xdr:from>
    <xdr:to>
      <xdr:col>61</xdr:col>
      <xdr:colOff>133350</xdr:colOff>
      <xdr:row>172</xdr:row>
      <xdr:rowOff>85725</xdr:rowOff>
    </xdr:to>
    <xdr:sp macro="" textlink="">
      <xdr:nvSpPr>
        <xdr:cNvPr id="297" name="Right Arrow 296"/>
        <xdr:cNvSpPr/>
      </xdr:nvSpPr>
      <xdr:spPr>
        <a:xfrm>
          <a:off x="6078312" y="30945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173</xdr:row>
      <xdr:rowOff>85725</xdr:rowOff>
    </xdr:from>
    <xdr:ext cx="1510565" cy="266700"/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31354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177</xdr:row>
      <xdr:rowOff>152400</xdr:rowOff>
    </xdr:from>
    <xdr:ext cx="238095" cy="314325"/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32183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177</xdr:row>
      <xdr:rowOff>104775</xdr:rowOff>
    </xdr:from>
    <xdr:ext cx="1962149" cy="220742"/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32135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183</xdr:row>
      <xdr:rowOff>9525</xdr:rowOff>
    </xdr:from>
    <xdr:ext cx="171429" cy="190476"/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33183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184</xdr:row>
      <xdr:rowOff>85724</xdr:rowOff>
    </xdr:from>
    <xdr:ext cx="838200" cy="276225"/>
    <xdr:pic>
      <xdr:nvPicPr>
        <xdr:cNvPr id="302" name="Picture 30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33450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184</xdr:row>
      <xdr:rowOff>19050</xdr:rowOff>
    </xdr:from>
    <xdr:ext cx="1000125" cy="405114"/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33383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182</xdr:row>
      <xdr:rowOff>104774</xdr:rowOff>
    </xdr:from>
    <xdr:ext cx="2367802" cy="235699"/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33088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190</xdr:row>
      <xdr:rowOff>0</xdr:rowOff>
    </xdr:from>
    <xdr:ext cx="171429" cy="190476"/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34507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189</xdr:row>
      <xdr:rowOff>133350</xdr:rowOff>
    </xdr:from>
    <xdr:ext cx="2215402" cy="250995"/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34450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191</xdr:row>
      <xdr:rowOff>95249</xdr:rowOff>
    </xdr:from>
    <xdr:ext cx="838200" cy="276225"/>
    <xdr:pic>
      <xdr:nvPicPr>
        <xdr:cNvPr id="307" name="Picture 30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34793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191</xdr:row>
      <xdr:rowOff>28575</xdr:rowOff>
    </xdr:from>
    <xdr:ext cx="1000125" cy="405114"/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34726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197</xdr:row>
      <xdr:rowOff>0</xdr:rowOff>
    </xdr:from>
    <xdr:ext cx="200000" cy="180952"/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35841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196</xdr:row>
      <xdr:rowOff>161925</xdr:rowOff>
    </xdr:from>
    <xdr:ext cx="2215401" cy="216872"/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35812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198</xdr:row>
      <xdr:rowOff>142874</xdr:rowOff>
    </xdr:from>
    <xdr:ext cx="838200" cy="276225"/>
    <xdr:pic>
      <xdr:nvPicPr>
        <xdr:cNvPr id="311" name="Picture 3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36174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198</xdr:row>
      <xdr:rowOff>76200</xdr:rowOff>
    </xdr:from>
    <xdr:ext cx="1000125" cy="405114"/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36107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206</xdr:row>
      <xdr:rowOff>68099</xdr:rowOff>
    </xdr:from>
    <xdr:to>
      <xdr:col>64</xdr:col>
      <xdr:colOff>602547</xdr:colOff>
      <xdr:row>213</xdr:row>
      <xdr:rowOff>10949</xdr:rowOff>
    </xdr:to>
    <xdr:sp macro="" textlink="">
      <xdr:nvSpPr>
        <xdr:cNvPr id="313" name="Rectangle 312"/>
        <xdr:cNvSpPr/>
      </xdr:nvSpPr>
      <xdr:spPr>
        <a:xfrm>
          <a:off x="7833430" y="37623813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217</xdr:row>
      <xdr:rowOff>19050</xdr:rowOff>
    </xdr:from>
    <xdr:ext cx="152375" cy="152375"/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39670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203</xdr:row>
      <xdr:rowOff>152400</xdr:rowOff>
    </xdr:from>
    <xdr:ext cx="1704039" cy="200025"/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37136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224</xdr:row>
      <xdr:rowOff>0</xdr:rowOff>
    </xdr:from>
    <xdr:ext cx="247619" cy="219048"/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40984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222</xdr:row>
      <xdr:rowOff>0</xdr:rowOff>
    </xdr:from>
    <xdr:ext cx="761905" cy="200000"/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40603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268</xdr:row>
      <xdr:rowOff>19051</xdr:rowOff>
    </xdr:from>
    <xdr:ext cx="3891513" cy="1981200"/>
    <xdr:pic>
      <xdr:nvPicPr>
        <xdr:cNvPr id="318" name="Picture 317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493857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236</xdr:row>
      <xdr:rowOff>171450</xdr:rowOff>
    </xdr:from>
    <xdr:to>
      <xdr:col>61</xdr:col>
      <xdr:colOff>85725</xdr:colOff>
      <xdr:row>238</xdr:row>
      <xdr:rowOff>28575</xdr:rowOff>
    </xdr:to>
    <xdr:sp macro="" textlink="">
      <xdr:nvSpPr>
        <xdr:cNvPr id="319" name="TextBox 318"/>
        <xdr:cNvSpPr txBox="1"/>
      </xdr:nvSpPr>
      <xdr:spPr>
        <a:xfrm>
          <a:off x="6087836" y="43442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236</xdr:row>
      <xdr:rowOff>57150</xdr:rowOff>
    </xdr:from>
    <xdr:to>
      <xdr:col>61</xdr:col>
      <xdr:colOff>133350</xdr:colOff>
      <xdr:row>237</xdr:row>
      <xdr:rowOff>85725</xdr:rowOff>
    </xdr:to>
    <xdr:sp macro="" textlink="">
      <xdr:nvSpPr>
        <xdr:cNvPr id="320" name="Right Arrow 319"/>
        <xdr:cNvSpPr/>
      </xdr:nvSpPr>
      <xdr:spPr>
        <a:xfrm>
          <a:off x="6078312" y="43327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238</xdr:row>
      <xdr:rowOff>85725</xdr:rowOff>
    </xdr:from>
    <xdr:ext cx="1510565" cy="266700"/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437374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242</xdr:row>
      <xdr:rowOff>152400</xdr:rowOff>
    </xdr:from>
    <xdr:ext cx="238095" cy="314325"/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44566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242</xdr:row>
      <xdr:rowOff>104775</xdr:rowOff>
    </xdr:from>
    <xdr:ext cx="1962149" cy="220742"/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445184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248</xdr:row>
      <xdr:rowOff>9525</xdr:rowOff>
    </xdr:from>
    <xdr:ext cx="171429" cy="190476"/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45566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249</xdr:row>
      <xdr:rowOff>85724</xdr:rowOff>
    </xdr:from>
    <xdr:ext cx="838200" cy="276225"/>
    <xdr:pic>
      <xdr:nvPicPr>
        <xdr:cNvPr id="325" name="Picture 32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458329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249</xdr:row>
      <xdr:rowOff>19050</xdr:rowOff>
    </xdr:from>
    <xdr:ext cx="1000125" cy="405114"/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457662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247</xdr:row>
      <xdr:rowOff>104774</xdr:rowOff>
    </xdr:from>
    <xdr:ext cx="2367802" cy="235699"/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454709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255</xdr:row>
      <xdr:rowOff>0</xdr:rowOff>
    </xdr:from>
    <xdr:ext cx="171429" cy="190476"/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468902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254</xdr:row>
      <xdr:rowOff>133350</xdr:rowOff>
    </xdr:from>
    <xdr:ext cx="2215402" cy="250995"/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468330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256</xdr:row>
      <xdr:rowOff>95249</xdr:rowOff>
    </xdr:from>
    <xdr:ext cx="838200" cy="276225"/>
    <xdr:pic>
      <xdr:nvPicPr>
        <xdr:cNvPr id="330" name="Picture 329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471759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256</xdr:row>
      <xdr:rowOff>28575</xdr:rowOff>
    </xdr:from>
    <xdr:ext cx="1000125" cy="405114"/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471092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262</xdr:row>
      <xdr:rowOff>0</xdr:rowOff>
    </xdr:from>
    <xdr:ext cx="200000" cy="180952"/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48223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261</xdr:row>
      <xdr:rowOff>161925</xdr:rowOff>
    </xdr:from>
    <xdr:ext cx="2215401" cy="216872"/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481951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263</xdr:row>
      <xdr:rowOff>142874</xdr:rowOff>
    </xdr:from>
    <xdr:ext cx="838200" cy="276225"/>
    <xdr:pic>
      <xdr:nvPicPr>
        <xdr:cNvPr id="334" name="Picture 33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485570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263</xdr:row>
      <xdr:rowOff>76200</xdr:rowOff>
    </xdr:from>
    <xdr:ext cx="1000125" cy="405114"/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484904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514351</xdr:colOff>
      <xdr:row>271</xdr:row>
      <xdr:rowOff>57151</xdr:rowOff>
    </xdr:from>
    <xdr:to>
      <xdr:col>65</xdr:col>
      <xdr:colOff>263151</xdr:colOff>
      <xdr:row>278</xdr:row>
      <xdr:rowOff>1</xdr:rowOff>
    </xdr:to>
    <xdr:sp macro="" textlink="">
      <xdr:nvSpPr>
        <xdr:cNvPr id="336" name="Rectangle 335"/>
        <xdr:cNvSpPr/>
      </xdr:nvSpPr>
      <xdr:spPr>
        <a:xfrm>
          <a:off x="8107137" y="49995365"/>
          <a:ext cx="1585764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282</xdr:row>
      <xdr:rowOff>19050</xdr:rowOff>
    </xdr:from>
    <xdr:ext cx="152375" cy="152375"/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52052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268</xdr:row>
      <xdr:rowOff>152400</xdr:rowOff>
    </xdr:from>
    <xdr:ext cx="1704039" cy="200025"/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495191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289</xdr:row>
      <xdr:rowOff>0</xdr:rowOff>
    </xdr:from>
    <xdr:ext cx="247619" cy="219048"/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53367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287</xdr:row>
      <xdr:rowOff>0</xdr:rowOff>
    </xdr:from>
    <xdr:ext cx="761905" cy="200000"/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52986214"/>
          <a:ext cx="761905" cy="2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C1" workbookViewId="0">
      <selection activeCell="O4" sqref="O4"/>
    </sheetView>
  </sheetViews>
  <sheetFormatPr defaultRowHeight="15"/>
  <cols>
    <col min="3" max="3" width="4.140625" customWidth="1"/>
    <col min="9" max="9" width="3.7109375" customWidth="1"/>
    <col min="14" max="14" width="3.85546875" customWidth="1"/>
    <col min="18" max="18" width="4.85546875" customWidth="1"/>
  </cols>
  <sheetData>
    <row r="1" spans="1:22">
      <c r="A1" s="37" t="s">
        <v>58</v>
      </c>
      <c r="B1" s="37"/>
      <c r="J1" s="37" t="s">
        <v>61</v>
      </c>
      <c r="K1" s="37"/>
      <c r="L1" s="37"/>
      <c r="O1" s="37" t="s">
        <v>66</v>
      </c>
      <c r="P1" s="37"/>
      <c r="Q1" s="37"/>
      <c r="S1" s="128" t="s">
        <v>51</v>
      </c>
      <c r="T1" s="128"/>
      <c r="U1" s="128"/>
      <c r="V1" s="129"/>
    </row>
    <row r="2" spans="1:22">
      <c r="B2" s="36" t="s">
        <v>59</v>
      </c>
      <c r="D2" t="s">
        <v>60</v>
      </c>
      <c r="J2" s="38" t="s">
        <v>62</v>
      </c>
      <c r="K2" s="38" t="s">
        <v>63</v>
      </c>
      <c r="L2" s="38" t="s">
        <v>64</v>
      </c>
      <c r="M2" s="38" t="s">
        <v>65</v>
      </c>
      <c r="O2" t="s">
        <v>67</v>
      </c>
      <c r="S2" s="1" t="s">
        <v>1</v>
      </c>
      <c r="T2" s="1" t="s">
        <v>2</v>
      </c>
      <c r="U2" s="1" t="s">
        <v>3</v>
      </c>
      <c r="V2" s="34" t="s">
        <v>4</v>
      </c>
    </row>
    <row r="3" spans="1:22">
      <c r="B3">
        <v>1064.19</v>
      </c>
      <c r="D3">
        <v>1064.19</v>
      </c>
      <c r="E3">
        <v>1077.1400000000001</v>
      </c>
      <c r="F3">
        <v>1070.68</v>
      </c>
      <c r="G3">
        <v>1064.95</v>
      </c>
      <c r="H3">
        <v>1063.6300000000001</v>
      </c>
      <c r="J3" s="38">
        <f>AVERAGE(D3:H3)</f>
        <v>1068.1179999999999</v>
      </c>
      <c r="K3" s="38">
        <f>MIN(D3:H3)</f>
        <v>1063.6300000000001</v>
      </c>
      <c r="L3" s="38">
        <f>MAX(D3:H3)</f>
        <v>1077.1400000000001</v>
      </c>
      <c r="M3" s="38">
        <f>D3</f>
        <v>1064.19</v>
      </c>
      <c r="O3">
        <f>(2 * D3- (L3 + K3)) / (L3- K3)</f>
        <v>-0.91709844559587983</v>
      </c>
      <c r="S3">
        <v>1145.0119999999999</v>
      </c>
      <c r="T3">
        <v>1129.79</v>
      </c>
      <c r="U3">
        <v>1169.97</v>
      </c>
      <c r="V3" t="s">
        <v>57</v>
      </c>
    </row>
    <row r="4" spans="1:22">
      <c r="B4">
        <v>1077.1400000000001</v>
      </c>
      <c r="D4">
        <v>1077.1400000000001</v>
      </c>
      <c r="E4">
        <v>1070.68</v>
      </c>
      <c r="F4">
        <v>1064.95</v>
      </c>
      <c r="G4">
        <v>1063.6300000000001</v>
      </c>
      <c r="H4">
        <v>1060.1199999999999</v>
      </c>
      <c r="J4" s="38">
        <f t="shared" ref="J4:J21" si="0">AVERAGE(D4:H4)</f>
        <v>1067.3040000000001</v>
      </c>
      <c r="K4" s="38">
        <f t="shared" ref="K4:K21" si="1">MIN(D4:H4)</f>
        <v>1060.1199999999999</v>
      </c>
      <c r="L4" s="38">
        <f t="shared" ref="L4:L21" si="2">MAX(D4:H4)</f>
        <v>1077.1400000000001</v>
      </c>
      <c r="M4" s="38">
        <f>D4</f>
        <v>1077.1400000000001</v>
      </c>
      <c r="O4">
        <f>(2 * D4- (L4 + K4)) / (L4- K4)</f>
        <v>0.99999999999998668</v>
      </c>
      <c r="S4">
        <v>1151.4639999999999</v>
      </c>
      <c r="T4">
        <v>1129.79</v>
      </c>
      <c r="U4">
        <v>1169.97</v>
      </c>
      <c r="V4" t="s">
        <v>57</v>
      </c>
    </row>
    <row r="5" spans="1:22">
      <c r="B5">
        <v>1070.68</v>
      </c>
      <c r="D5">
        <v>1070.68</v>
      </c>
      <c r="E5">
        <v>1064.95</v>
      </c>
      <c r="F5">
        <v>1063.6300000000001</v>
      </c>
      <c r="G5">
        <v>1060.1199999999999</v>
      </c>
      <c r="H5">
        <v>1056.74</v>
      </c>
      <c r="J5" s="38">
        <f t="shared" si="0"/>
        <v>1063.2239999999999</v>
      </c>
      <c r="K5" s="38">
        <f t="shared" si="1"/>
        <v>1056.74</v>
      </c>
      <c r="L5" s="38">
        <f t="shared" si="2"/>
        <v>1070.68</v>
      </c>
      <c r="M5" s="38">
        <f t="shared" ref="M5:M21" si="3">D5</f>
        <v>1070.68</v>
      </c>
      <c r="O5">
        <f t="shared" ref="O5:O21" si="4">(2 * D5- (L5 + K5)) / (L5- K5)</f>
        <v>1</v>
      </c>
      <c r="S5">
        <v>1159.58</v>
      </c>
      <c r="T5">
        <v>1137.51</v>
      </c>
      <c r="U5">
        <v>1170.3699999999999</v>
      </c>
      <c r="V5" t="s">
        <v>57</v>
      </c>
    </row>
    <row r="6" spans="1:22">
      <c r="B6">
        <v>1064.95</v>
      </c>
      <c r="D6">
        <v>1064.95</v>
      </c>
      <c r="E6">
        <v>1063.6300000000001</v>
      </c>
      <c r="F6">
        <v>1060.1199999999999</v>
      </c>
      <c r="G6">
        <v>1056.74</v>
      </c>
      <c r="H6">
        <v>1049.3699999999999</v>
      </c>
      <c r="J6" s="38">
        <f t="shared" si="0"/>
        <v>1058.962</v>
      </c>
      <c r="K6" s="38">
        <f t="shared" si="1"/>
        <v>1049.3699999999999</v>
      </c>
      <c r="L6" s="38">
        <f t="shared" si="2"/>
        <v>1064.95</v>
      </c>
      <c r="M6" s="38">
        <f t="shared" si="3"/>
        <v>1064.95</v>
      </c>
      <c r="O6">
        <f t="shared" si="4"/>
        <v>1.0000000000000147</v>
      </c>
      <c r="S6">
        <v>1167.2459999999901</v>
      </c>
      <c r="T6">
        <v>1155.81</v>
      </c>
      <c r="U6">
        <v>1175.8399999999999</v>
      </c>
      <c r="V6" t="s">
        <v>57</v>
      </c>
    </row>
    <row r="7" spans="1:22">
      <c r="B7">
        <v>1063.6300000000001</v>
      </c>
      <c r="D7">
        <v>1063.6300000000001</v>
      </c>
      <c r="E7">
        <v>1060.1199999999999</v>
      </c>
      <c r="F7">
        <v>1056.74</v>
      </c>
      <c r="G7">
        <v>1049.3699999999999</v>
      </c>
      <c r="H7">
        <v>1048.1400000000001</v>
      </c>
      <c r="J7" s="38">
        <f t="shared" si="0"/>
        <v>1055.5999999999999</v>
      </c>
      <c r="K7" s="38">
        <f t="shared" si="1"/>
        <v>1048.1400000000001</v>
      </c>
      <c r="L7" s="38">
        <f t="shared" si="2"/>
        <v>1063.6300000000001</v>
      </c>
      <c r="M7" s="38">
        <f t="shared" si="3"/>
        <v>1063.6300000000001</v>
      </c>
      <c r="O7">
        <f>(2 * D7- (L7 + K7)) / (L7- K7)</f>
        <v>0.99999999999998535</v>
      </c>
      <c r="S7">
        <v>1171.2</v>
      </c>
      <c r="T7">
        <v>1164.24</v>
      </c>
      <c r="U7">
        <v>1175.8399999999999</v>
      </c>
      <c r="V7" t="s">
        <v>57</v>
      </c>
    </row>
    <row r="8" spans="1:22">
      <c r="B8">
        <v>1060.1199999999999</v>
      </c>
      <c r="D8">
        <v>1060.1199999999999</v>
      </c>
      <c r="E8">
        <v>1056.74</v>
      </c>
      <c r="F8">
        <v>1049.3699999999999</v>
      </c>
      <c r="G8">
        <v>1048.1400000000001</v>
      </c>
      <c r="H8">
        <v>1046.4000000000001</v>
      </c>
      <c r="J8" s="38">
        <f t="shared" si="0"/>
        <v>1052.154</v>
      </c>
      <c r="K8" s="38">
        <f t="shared" si="1"/>
        <v>1046.4000000000001</v>
      </c>
      <c r="L8" s="38">
        <f t="shared" si="2"/>
        <v>1060.1199999999999</v>
      </c>
      <c r="M8" s="38">
        <f t="shared" si="3"/>
        <v>1060.1199999999999</v>
      </c>
      <c r="O8">
        <f t="shared" si="4"/>
        <v>1</v>
      </c>
      <c r="S8">
        <v>1169.944</v>
      </c>
      <c r="T8">
        <v>1163.69</v>
      </c>
      <c r="U8">
        <v>1175.8399999999999</v>
      </c>
      <c r="V8" t="s">
        <v>57</v>
      </c>
    </row>
    <row r="9" spans="1:22">
      <c r="B9">
        <v>1056.74</v>
      </c>
      <c r="D9">
        <v>1056.74</v>
      </c>
      <c r="E9">
        <v>1049.3699999999999</v>
      </c>
      <c r="F9">
        <v>1048.1400000000001</v>
      </c>
      <c r="G9">
        <v>1046.4000000000001</v>
      </c>
      <c r="H9">
        <v>1065</v>
      </c>
      <c r="J9" s="38">
        <f t="shared" si="0"/>
        <v>1053.1299999999999</v>
      </c>
      <c r="K9" s="38">
        <f t="shared" si="1"/>
        <v>1046.4000000000001</v>
      </c>
      <c r="L9" s="38">
        <f t="shared" si="2"/>
        <v>1065</v>
      </c>
      <c r="M9" s="38">
        <f t="shared" si="3"/>
        <v>1056.74</v>
      </c>
      <c r="O9">
        <f t="shared" si="4"/>
        <v>0.11182795698924394</v>
      </c>
      <c r="S9">
        <v>1171.0840000000001</v>
      </c>
      <c r="T9">
        <v>1163.69</v>
      </c>
      <c r="U9">
        <v>1175.8399999999999</v>
      </c>
      <c r="V9" t="s">
        <v>57</v>
      </c>
    </row>
    <row r="10" spans="1:22">
      <c r="B10">
        <v>1049.3699999999999</v>
      </c>
      <c r="D10">
        <v>1049.3699999999999</v>
      </c>
      <c r="E10">
        <v>1048.1400000000001</v>
      </c>
      <c r="F10">
        <v>1046.4000000000001</v>
      </c>
      <c r="G10">
        <v>1065</v>
      </c>
      <c r="H10">
        <v>1082.48</v>
      </c>
      <c r="J10" s="38">
        <f t="shared" si="0"/>
        <v>1058.2779999999998</v>
      </c>
      <c r="K10" s="38">
        <f t="shared" si="1"/>
        <v>1046.4000000000001</v>
      </c>
      <c r="L10" s="38">
        <f t="shared" si="2"/>
        <v>1082.48</v>
      </c>
      <c r="M10" s="38">
        <f t="shared" si="3"/>
        <v>1049.3699999999999</v>
      </c>
      <c r="O10">
        <f t="shared" si="4"/>
        <v>-0.83536585365854732</v>
      </c>
      <c r="S10">
        <v>1170.55</v>
      </c>
      <c r="T10">
        <v>1163.69</v>
      </c>
      <c r="U10">
        <v>1175.8399999999999</v>
      </c>
      <c r="V10" t="s">
        <v>57</v>
      </c>
    </row>
    <row r="11" spans="1:22">
      <c r="B11">
        <v>1048.1400000000001</v>
      </c>
      <c r="D11">
        <v>1048.1400000000001</v>
      </c>
      <c r="E11">
        <v>1046.4000000000001</v>
      </c>
      <c r="F11">
        <v>1065</v>
      </c>
      <c r="G11">
        <v>1082.48</v>
      </c>
      <c r="H11">
        <v>1086.4000000000001</v>
      </c>
      <c r="J11" s="38">
        <f t="shared" si="0"/>
        <v>1065.684</v>
      </c>
      <c r="K11" s="38">
        <f t="shared" si="1"/>
        <v>1046.4000000000001</v>
      </c>
      <c r="L11" s="38">
        <f t="shared" si="2"/>
        <v>1086.4000000000001</v>
      </c>
      <c r="M11" s="38">
        <f t="shared" si="3"/>
        <v>1048.1400000000001</v>
      </c>
      <c r="O11">
        <f t="shared" si="4"/>
        <v>-0.91299999999999959</v>
      </c>
      <c r="S11">
        <v>1157.7619999999999</v>
      </c>
      <c r="T11">
        <v>1111.9000000000001</v>
      </c>
      <c r="U11">
        <v>1175.58</v>
      </c>
      <c r="V11" t="s">
        <v>57</v>
      </c>
    </row>
    <row r="12" spans="1:22">
      <c r="B12">
        <v>1046.4000000000001</v>
      </c>
      <c r="D12">
        <v>1046.4000000000001</v>
      </c>
      <c r="E12">
        <v>1065</v>
      </c>
      <c r="F12">
        <v>1082.48</v>
      </c>
      <c r="G12">
        <v>1086.4000000000001</v>
      </c>
      <c r="H12">
        <v>1102.23</v>
      </c>
      <c r="J12" s="38">
        <f t="shared" si="0"/>
        <v>1076.502</v>
      </c>
      <c r="K12" s="38">
        <f t="shared" si="1"/>
        <v>1046.4000000000001</v>
      </c>
      <c r="L12" s="38">
        <f t="shared" si="2"/>
        <v>1102.23</v>
      </c>
      <c r="M12" s="38">
        <f t="shared" si="3"/>
        <v>1046.4000000000001</v>
      </c>
      <c r="O12">
        <f t="shared" si="4"/>
        <v>-1</v>
      </c>
      <c r="S12">
        <v>1133.806</v>
      </c>
      <c r="T12">
        <v>1055.8</v>
      </c>
      <c r="U12">
        <v>1169.94</v>
      </c>
      <c r="V12" t="s">
        <v>57</v>
      </c>
    </row>
    <row r="13" spans="1:22">
      <c r="B13">
        <v>1065</v>
      </c>
      <c r="D13">
        <v>1065</v>
      </c>
      <c r="E13">
        <v>1082.48</v>
      </c>
      <c r="F13">
        <v>1086.4000000000001</v>
      </c>
      <c r="G13">
        <v>1102.23</v>
      </c>
      <c r="H13">
        <v>1106.94</v>
      </c>
      <c r="J13" s="38">
        <f t="shared" si="0"/>
        <v>1088.6100000000001</v>
      </c>
      <c r="K13" s="38">
        <f t="shared" si="1"/>
        <v>1065</v>
      </c>
      <c r="L13" s="38">
        <f t="shared" si="2"/>
        <v>1106.94</v>
      </c>
      <c r="M13" s="38">
        <f t="shared" si="3"/>
        <v>1065</v>
      </c>
      <c r="O13">
        <f t="shared" si="4"/>
        <v>-1</v>
      </c>
      <c r="S13">
        <v>1117.1880000000001</v>
      </c>
      <c r="T13">
        <v>1055.8</v>
      </c>
      <c r="U13">
        <v>1169.94</v>
      </c>
      <c r="V13" t="s">
        <v>57</v>
      </c>
    </row>
    <row r="14" spans="1:22">
      <c r="B14">
        <v>1082.48</v>
      </c>
      <c r="D14">
        <v>1082.48</v>
      </c>
      <c r="E14">
        <v>1086.4000000000001</v>
      </c>
      <c r="F14">
        <v>1102.23</v>
      </c>
      <c r="G14">
        <v>1106.94</v>
      </c>
      <c r="H14">
        <v>1106.26</v>
      </c>
      <c r="J14" s="38">
        <f t="shared" si="0"/>
        <v>1096.8620000000001</v>
      </c>
      <c r="K14" s="38">
        <f t="shared" si="1"/>
        <v>1082.48</v>
      </c>
      <c r="L14" s="38">
        <f t="shared" si="2"/>
        <v>1106.94</v>
      </c>
      <c r="M14" s="38">
        <f t="shared" si="3"/>
        <v>1082.48</v>
      </c>
      <c r="O14">
        <f t="shared" si="4"/>
        <v>-1</v>
      </c>
      <c r="S14">
        <v>1092.9159999999999</v>
      </c>
      <c r="T14">
        <v>1048.58</v>
      </c>
      <c r="U14">
        <v>1167.7</v>
      </c>
      <c r="V14" t="s">
        <v>57</v>
      </c>
    </row>
    <row r="15" spans="1:22">
      <c r="B15">
        <v>1086.4000000000001</v>
      </c>
      <c r="D15">
        <v>1086.4000000000001</v>
      </c>
      <c r="E15">
        <v>1102.23</v>
      </c>
      <c r="F15">
        <v>1106.94</v>
      </c>
      <c r="G15">
        <v>1106.26</v>
      </c>
      <c r="H15">
        <v>1102.6099999999999</v>
      </c>
      <c r="J15" s="38">
        <f t="shared" si="0"/>
        <v>1100.8879999999999</v>
      </c>
      <c r="K15" s="38">
        <f t="shared" si="1"/>
        <v>1086.4000000000001</v>
      </c>
      <c r="L15" s="38">
        <f t="shared" si="2"/>
        <v>1106.94</v>
      </c>
      <c r="M15" s="38">
        <f t="shared" si="3"/>
        <v>1086.4000000000001</v>
      </c>
      <c r="O15">
        <f t="shared" si="4"/>
        <v>-1</v>
      </c>
      <c r="S15">
        <v>1059.6799999999901</v>
      </c>
      <c r="T15">
        <v>1001.52</v>
      </c>
      <c r="U15">
        <v>1111.9000000000001</v>
      </c>
      <c r="V15" t="s">
        <v>57</v>
      </c>
    </row>
    <row r="16" spans="1:22">
      <c r="B16">
        <v>1102.23</v>
      </c>
      <c r="D16">
        <v>1102.23</v>
      </c>
      <c r="E16">
        <v>1106.94</v>
      </c>
      <c r="F16">
        <v>1106.26</v>
      </c>
      <c r="G16">
        <v>1102.6099999999999</v>
      </c>
      <c r="H16">
        <v>1105.52</v>
      </c>
      <c r="J16" s="38">
        <f t="shared" si="0"/>
        <v>1104.712</v>
      </c>
      <c r="K16" s="38">
        <f t="shared" si="1"/>
        <v>1102.23</v>
      </c>
      <c r="L16" s="38">
        <f t="shared" si="2"/>
        <v>1106.94</v>
      </c>
      <c r="M16" s="38">
        <f t="shared" si="3"/>
        <v>1102.23</v>
      </c>
      <c r="O16">
        <f t="shared" si="4"/>
        <v>-1</v>
      </c>
      <c r="S16">
        <v>1044.856</v>
      </c>
      <c r="T16">
        <v>1001.52</v>
      </c>
      <c r="U16">
        <v>1080.5999999999999</v>
      </c>
      <c r="V16" t="s">
        <v>57</v>
      </c>
    </row>
    <row r="17" spans="2:15">
      <c r="B17">
        <v>1106.94</v>
      </c>
      <c r="D17">
        <v>1106.94</v>
      </c>
      <c r="E17">
        <v>1106.26</v>
      </c>
      <c r="F17">
        <v>1102.6099999999999</v>
      </c>
      <c r="G17">
        <v>1105.52</v>
      </c>
      <c r="H17">
        <v>1122.26</v>
      </c>
      <c r="J17" s="38">
        <f t="shared" si="0"/>
        <v>1108.7180000000001</v>
      </c>
      <c r="K17" s="38">
        <f t="shared" si="1"/>
        <v>1102.6099999999999</v>
      </c>
      <c r="L17" s="38">
        <f t="shared" si="2"/>
        <v>1122.26</v>
      </c>
      <c r="M17" s="38">
        <f t="shared" si="3"/>
        <v>1106.94</v>
      </c>
      <c r="O17">
        <f t="shared" si="4"/>
        <v>-0.55928753180660207</v>
      </c>
    </row>
    <row r="18" spans="2:15">
      <c r="B18">
        <v>1106.26</v>
      </c>
      <c r="D18">
        <v>1106.26</v>
      </c>
      <c r="E18">
        <v>1102.6099999999999</v>
      </c>
      <c r="F18">
        <v>1105.52</v>
      </c>
      <c r="G18">
        <v>1122.26</v>
      </c>
      <c r="H18">
        <v>1121.76</v>
      </c>
      <c r="J18" s="38">
        <f t="shared" si="0"/>
        <v>1111.682</v>
      </c>
      <c r="K18" s="38">
        <f t="shared" si="1"/>
        <v>1102.6099999999999</v>
      </c>
      <c r="L18" s="38">
        <f t="shared" si="2"/>
        <v>1122.26</v>
      </c>
      <c r="M18" s="38">
        <f t="shared" si="3"/>
        <v>1106.26</v>
      </c>
      <c r="O18">
        <f t="shared" si="4"/>
        <v>-0.62849872773536142</v>
      </c>
    </row>
    <row r="19" spans="2:15">
      <c r="B19">
        <v>1102.6099999999999</v>
      </c>
      <c r="D19">
        <v>1102.6099999999999</v>
      </c>
      <c r="E19">
        <v>1105.52</v>
      </c>
      <c r="F19">
        <v>1122.26</v>
      </c>
      <c r="G19">
        <v>1121.76</v>
      </c>
      <c r="H19">
        <v>1131.98</v>
      </c>
      <c r="J19" s="38">
        <f t="shared" si="0"/>
        <v>1116.8260000000002</v>
      </c>
      <c r="K19" s="38">
        <f t="shared" si="1"/>
        <v>1102.6099999999999</v>
      </c>
      <c r="L19" s="38">
        <f t="shared" si="2"/>
        <v>1131.98</v>
      </c>
      <c r="M19" s="38">
        <f t="shared" si="3"/>
        <v>1102.6099999999999</v>
      </c>
      <c r="O19">
        <f t="shared" si="4"/>
        <v>-1.0000000000000078</v>
      </c>
    </row>
    <row r="20" spans="2:15">
      <c r="B20">
        <v>1105.52</v>
      </c>
      <c r="D20">
        <v>1105.52</v>
      </c>
      <c r="E20">
        <v>1122.26</v>
      </c>
      <c r="F20">
        <v>1121.76</v>
      </c>
      <c r="G20">
        <v>1131.98</v>
      </c>
      <c r="H20">
        <v>1129.79</v>
      </c>
      <c r="J20" s="38">
        <f t="shared" si="0"/>
        <v>1122.2620000000002</v>
      </c>
      <c r="K20" s="38">
        <f t="shared" si="1"/>
        <v>1105.52</v>
      </c>
      <c r="L20" s="38">
        <f t="shared" si="2"/>
        <v>1131.98</v>
      </c>
      <c r="M20" s="38">
        <f t="shared" si="3"/>
        <v>1105.52</v>
      </c>
      <c r="O20">
        <f t="shared" si="4"/>
        <v>-1</v>
      </c>
    </row>
    <row r="21" spans="2:15">
      <c r="B21">
        <v>1122.26</v>
      </c>
      <c r="D21">
        <v>1122.26</v>
      </c>
      <c r="E21">
        <v>1121.76</v>
      </c>
      <c r="F21">
        <v>1131.98</v>
      </c>
      <c r="G21">
        <v>1129.79</v>
      </c>
      <c r="H21">
        <v>1137.51</v>
      </c>
      <c r="J21" s="38">
        <f t="shared" si="0"/>
        <v>1128.6600000000001</v>
      </c>
      <c r="K21" s="38">
        <f t="shared" si="1"/>
        <v>1121.76</v>
      </c>
      <c r="L21" s="38">
        <f t="shared" si="2"/>
        <v>1137.51</v>
      </c>
      <c r="M21" s="38">
        <f t="shared" si="3"/>
        <v>1122.26</v>
      </c>
      <c r="O21">
        <f t="shared" si="4"/>
        <v>-0.93650793650793651</v>
      </c>
    </row>
    <row r="22" spans="2:15">
      <c r="B22">
        <v>1121.76</v>
      </c>
    </row>
    <row r="23" spans="2:15">
      <c r="B23">
        <v>1131.98</v>
      </c>
    </row>
    <row r="24" spans="2:15">
      <c r="B24">
        <v>1129.79</v>
      </c>
    </row>
    <row r="25" spans="2:15">
      <c r="B25">
        <v>1137.51</v>
      </c>
    </row>
    <row r="26" spans="2:15">
      <c r="B26">
        <v>1155.81</v>
      </c>
    </row>
  </sheetData>
  <mergeCells count="1">
    <mergeCell ref="S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opLeftCell="A55" zoomScale="55" zoomScaleNormal="55" workbookViewId="0">
      <selection activeCell="L84" sqref="L84"/>
    </sheetView>
  </sheetViews>
  <sheetFormatPr defaultRowHeight="15"/>
  <cols>
    <col min="1" max="1" width="14.28515625" customWidth="1"/>
    <col min="6" max="6" width="11.28515625" customWidth="1"/>
    <col min="7" max="7" width="11" customWidth="1"/>
    <col min="9" max="9" width="9.5703125" customWidth="1"/>
    <col min="10" max="10" width="9" customWidth="1"/>
    <col min="16" max="16" width="9.7109375" customWidth="1"/>
    <col min="29" max="29" width="12" bestFit="1" customWidth="1"/>
  </cols>
  <sheetData>
    <row r="1" spans="1:32">
      <c r="A1" t="s">
        <v>0</v>
      </c>
      <c r="D1" s="4" t="s">
        <v>6</v>
      </c>
    </row>
    <row r="2" spans="1:32">
      <c r="A2" s="5" t="s">
        <v>11</v>
      </c>
      <c r="B2" s="5">
        <f>3 +1</f>
        <v>4</v>
      </c>
      <c r="D2" s="4"/>
    </row>
    <row r="3" spans="1:32">
      <c r="A3" s="5" t="s">
        <v>10</v>
      </c>
      <c r="B3" s="5">
        <v>2</v>
      </c>
      <c r="D3" s="4"/>
      <c r="F3" t="s">
        <v>7</v>
      </c>
      <c r="H3" t="s">
        <v>8</v>
      </c>
      <c r="J3" t="s">
        <v>9</v>
      </c>
    </row>
    <row r="4" spans="1:32">
      <c r="A4" s="5" t="s">
        <v>12</v>
      </c>
      <c r="B4" s="5">
        <v>1</v>
      </c>
      <c r="D4" s="4"/>
      <c r="L4" s="6" t="s">
        <v>13</v>
      </c>
      <c r="S4" s="9" t="s">
        <v>30</v>
      </c>
      <c r="T4" s="9"/>
      <c r="X4" s="6" t="s">
        <v>13</v>
      </c>
      <c r="AE4" s="9" t="s">
        <v>30</v>
      </c>
      <c r="AF4" s="9"/>
    </row>
    <row r="5" spans="1:32">
      <c r="D5" s="4"/>
      <c r="L5" s="6" t="s">
        <v>14</v>
      </c>
      <c r="M5">
        <v>1</v>
      </c>
      <c r="N5">
        <v>1</v>
      </c>
      <c r="O5">
        <v>1</v>
      </c>
      <c r="P5">
        <v>1</v>
      </c>
      <c r="S5" s="1">
        <v>0</v>
      </c>
      <c r="T5" s="1"/>
      <c r="X5" s="6" t="s">
        <v>14</v>
      </c>
      <c r="Y5" s="1">
        <f>K22</f>
        <v>1068.1179999999999</v>
      </c>
      <c r="Z5" s="1">
        <f>L22</f>
        <v>1063.6300000000001</v>
      </c>
      <c r="AA5" s="1">
        <f>M22</f>
        <v>1077.1400000000001</v>
      </c>
      <c r="AB5" s="19">
        <f>N22</f>
        <v>1</v>
      </c>
      <c r="AE5" s="1">
        <f>$K$32</f>
        <v>-1.091741766836634</v>
      </c>
      <c r="AF5" s="1"/>
    </row>
    <row r="6" spans="1:32">
      <c r="A6" s="5" t="s">
        <v>18</v>
      </c>
      <c r="B6" s="10">
        <v>0.5</v>
      </c>
      <c r="D6" s="4"/>
      <c r="L6" s="6" t="s">
        <v>21</v>
      </c>
      <c r="M6">
        <v>1</v>
      </c>
      <c r="N6">
        <v>1</v>
      </c>
      <c r="S6" s="9" t="s">
        <v>35</v>
      </c>
      <c r="T6" s="9"/>
      <c r="X6" s="6" t="s">
        <v>21</v>
      </c>
      <c r="Y6">
        <v>1</v>
      </c>
      <c r="Z6">
        <v>1</v>
      </c>
      <c r="AE6" s="9" t="s">
        <v>35</v>
      </c>
      <c r="AF6" s="9"/>
    </row>
    <row r="7" spans="1:32">
      <c r="A7" s="11" t="s">
        <v>19</v>
      </c>
      <c r="B7" s="5">
        <v>2</v>
      </c>
      <c r="D7" s="4"/>
      <c r="L7" s="6" t="s">
        <v>31</v>
      </c>
      <c r="M7">
        <v>1</v>
      </c>
      <c r="S7" s="1">
        <v>0</v>
      </c>
      <c r="T7" s="1">
        <v>0</v>
      </c>
      <c r="X7" s="6" t="s">
        <v>31</v>
      </c>
      <c r="Y7">
        <f>$K$26</f>
        <v>0.24338770914910013</v>
      </c>
      <c r="AE7" s="1">
        <v>0</v>
      </c>
      <c r="AF7" s="1">
        <v>0</v>
      </c>
    </row>
    <row r="8" spans="1:32">
      <c r="D8" s="4"/>
    </row>
    <row r="9" spans="1:32">
      <c r="D9" s="4"/>
      <c r="L9" s="7" t="s">
        <v>16</v>
      </c>
      <c r="M9" s="8"/>
      <c r="N9" s="9" t="s">
        <v>17</v>
      </c>
      <c r="O9" s="9"/>
      <c r="X9" s="7" t="s">
        <v>16</v>
      </c>
      <c r="Y9" s="8"/>
      <c r="Z9" s="9" t="s">
        <v>17</v>
      </c>
      <c r="AA9" s="9"/>
    </row>
    <row r="10" spans="1:32">
      <c r="D10" s="4"/>
      <c r="L10" s="1">
        <v>0.13949036000000001</v>
      </c>
      <c r="M10" s="1">
        <v>0.51726497999999999</v>
      </c>
      <c r="N10" s="1">
        <v>0.16912721999999999</v>
      </c>
      <c r="O10" s="1"/>
      <c r="X10" s="1">
        <f t="shared" ref="X10:Y13" si="0">K48</f>
        <v>0.13949036000000001</v>
      </c>
      <c r="Y10" s="1">
        <f t="shared" si="0"/>
        <v>0.51726497999999999</v>
      </c>
      <c r="Z10" s="1">
        <f>K42</f>
        <v>-0.376743663418317</v>
      </c>
      <c r="AA10" s="1"/>
    </row>
    <row r="11" spans="1:32">
      <c r="D11" s="4"/>
      <c r="L11" s="1">
        <v>0.2836224</v>
      </c>
      <c r="M11" s="1">
        <v>0.31940623000000001</v>
      </c>
      <c r="N11" s="1">
        <v>7.9244780000000001E-2</v>
      </c>
      <c r="O11" s="1"/>
      <c r="X11" s="1">
        <f t="shared" si="0"/>
        <v>0.2836224</v>
      </c>
      <c r="Y11" s="1">
        <f t="shared" si="0"/>
        <v>0.31940623000000001</v>
      </c>
      <c r="Z11" s="1">
        <f>K43</f>
        <v>-0.46662610341831701</v>
      </c>
      <c r="AA11" s="1"/>
    </row>
    <row r="12" spans="1:32">
      <c r="D12" s="4"/>
      <c r="L12" s="1">
        <v>0.23451949999999999</v>
      </c>
      <c r="M12" s="1">
        <v>0.32504103000000001</v>
      </c>
      <c r="X12" s="1">
        <f t="shared" si="0"/>
        <v>0.23451949999999999</v>
      </c>
      <c r="Y12" s="1">
        <f t="shared" si="0"/>
        <v>0.32504103000000001</v>
      </c>
    </row>
    <row r="13" spans="1:32">
      <c r="D13" s="4"/>
      <c r="L13" s="1">
        <v>7.9848970000000005E-2</v>
      </c>
      <c r="M13" s="1">
        <v>0.35445928999999998</v>
      </c>
      <c r="X13" s="1">
        <f t="shared" si="0"/>
        <v>7.9848970000000005E-2</v>
      </c>
      <c r="Y13" s="1">
        <f t="shared" si="0"/>
        <v>0.35445928999999998</v>
      </c>
    </row>
    <row r="14" spans="1:32">
      <c r="D14" s="4"/>
    </row>
    <row r="15" spans="1:32">
      <c r="D15" s="4"/>
    </row>
    <row r="16" spans="1:32">
      <c r="D16" s="12" t="s">
        <v>20</v>
      </c>
    </row>
    <row r="17" spans="4:33">
      <c r="D17" s="12"/>
    </row>
    <row r="18" spans="4:33">
      <c r="D18" s="12"/>
      <c r="K18" t="s">
        <v>34</v>
      </c>
    </row>
    <row r="19" spans="4:33">
      <c r="D19" s="12"/>
      <c r="K19" s="1">
        <v>1068.1179999999999</v>
      </c>
      <c r="L19" s="1">
        <v>1063.6300000000001</v>
      </c>
      <c r="M19" s="1">
        <v>1077.1400000000001</v>
      </c>
      <c r="N19" s="1">
        <v>-0.91709844559587905</v>
      </c>
      <c r="W19" s="1">
        <v>1068.1179999999999</v>
      </c>
      <c r="X19" s="1">
        <v>1063.6300000000001</v>
      </c>
      <c r="Y19" s="1">
        <v>1077.1400000000001</v>
      </c>
      <c r="Z19" s="1">
        <v>-0.91709844559587905</v>
      </c>
    </row>
    <row r="20" spans="4:33">
      <c r="D20" s="12"/>
      <c r="F20" s="3" t="s">
        <v>5</v>
      </c>
      <c r="G20" s="2"/>
      <c r="H20" s="2"/>
      <c r="I20" s="2"/>
      <c r="J20" t="s">
        <v>49</v>
      </c>
      <c r="K20" s="25" t="s">
        <v>28</v>
      </c>
      <c r="L20" s="16"/>
      <c r="M20" s="16"/>
      <c r="N20" s="15"/>
      <c r="O20" s="15"/>
      <c r="P20" s="15"/>
      <c r="Q20" s="16" t="s">
        <v>22</v>
      </c>
      <c r="R20" s="16"/>
      <c r="S20" s="16"/>
      <c r="T20" s="16"/>
      <c r="U20" s="17"/>
      <c r="V20" t="s">
        <v>49</v>
      </c>
      <c r="W20" s="25" t="s">
        <v>28</v>
      </c>
      <c r="X20" s="16"/>
      <c r="Y20" s="16"/>
      <c r="Z20" s="15"/>
      <c r="AA20" s="15"/>
      <c r="AB20" s="15"/>
      <c r="AC20" s="16" t="s">
        <v>22</v>
      </c>
      <c r="AD20" s="16"/>
      <c r="AE20" s="16"/>
      <c r="AF20" s="16"/>
      <c r="AG20" s="17"/>
    </row>
    <row r="21" spans="4:33">
      <c r="D21" s="13"/>
      <c r="F21" s="1" t="s">
        <v>1</v>
      </c>
      <c r="G21" s="1" t="s">
        <v>2</v>
      </c>
      <c r="H21" s="1" t="s">
        <v>3</v>
      </c>
      <c r="I21" s="1" t="s">
        <v>4</v>
      </c>
      <c r="K21" s="1" t="str">
        <f>$L5</f>
        <v>input_activations</v>
      </c>
      <c r="L21" s="1"/>
      <c r="M21" s="1"/>
      <c r="N21" s="19"/>
      <c r="O21" s="19"/>
      <c r="P21" s="19" t="s">
        <v>23</v>
      </c>
      <c r="Q21" s="1">
        <f>K22*L10</f>
        <v>148.99216434248001</v>
      </c>
      <c r="R21" s="1">
        <f>L22*L11</f>
        <v>301.66929331200004</v>
      </c>
      <c r="S21" s="1">
        <f>M22*L12</f>
        <v>252.61033423000001</v>
      </c>
      <c r="T21" s="1">
        <f>N22*L13</f>
        <v>7.9848970000000005E-2</v>
      </c>
      <c r="U21" s="1">
        <f>SUM(Q21,T21,S21,R21)</f>
        <v>703.35164085448002</v>
      </c>
      <c r="W21" s="1" t="str">
        <f>$L5</f>
        <v>input_activations</v>
      </c>
      <c r="X21" s="1"/>
      <c r="Y21" s="1"/>
      <c r="Z21" s="19"/>
      <c r="AA21" s="19"/>
      <c r="AB21" s="19" t="s">
        <v>23</v>
      </c>
      <c r="AC21" s="1">
        <f>W22*X10</f>
        <v>148.99216434248001</v>
      </c>
      <c r="AD21" s="1">
        <f>X22*X11</f>
        <v>301.66929331200004</v>
      </c>
      <c r="AE21" s="1">
        <f>Y22*X12</f>
        <v>252.61033423000001</v>
      </c>
      <c r="AF21" s="1">
        <f>Z22*X13</f>
        <v>7.9848970000000005E-2</v>
      </c>
      <c r="AG21" s="1">
        <f>SUM(AC21,AF21,AE21,AD21)</f>
        <v>703.35164085448002</v>
      </c>
    </row>
    <row r="22" spans="4:33">
      <c r="D22" s="13"/>
      <c r="F22" s="1">
        <f>Data!J3</f>
        <v>1068.1179999999999</v>
      </c>
      <c r="G22" s="1">
        <f>Data!K3</f>
        <v>1063.6300000000001</v>
      </c>
      <c r="H22" s="1">
        <f>Data!L3</f>
        <v>1077.1400000000001</v>
      </c>
      <c r="I22" s="1">
        <f>Data!M3</f>
        <v>1064.19</v>
      </c>
      <c r="K22" s="1">
        <f>K19</f>
        <v>1068.1179999999999</v>
      </c>
      <c r="L22" s="1">
        <f t="shared" ref="L22" si="1">L19</f>
        <v>1063.6300000000001</v>
      </c>
      <c r="M22" s="1">
        <f>M19</f>
        <v>1077.1400000000001</v>
      </c>
      <c r="N22" s="19">
        <v>1</v>
      </c>
      <c r="O22" s="19"/>
      <c r="P22" s="19" t="s">
        <v>24</v>
      </c>
      <c r="Q22" s="1">
        <f>K22*M10</f>
        <v>552.50003590763993</v>
      </c>
      <c r="R22" s="1">
        <f>L22*M11</f>
        <v>339.73004841490007</v>
      </c>
      <c r="S22" s="1">
        <f>M22*M12</f>
        <v>350.11469505420007</v>
      </c>
      <c r="T22" s="1">
        <f>N22*M13</f>
        <v>0.35445928999999998</v>
      </c>
      <c r="U22" s="1">
        <f>SUM(Q22,T22,S22,R22)</f>
        <v>1242.69923866674</v>
      </c>
      <c r="W22" s="1">
        <f>W19</f>
        <v>1068.1179999999999</v>
      </c>
      <c r="X22" s="1">
        <f t="shared" ref="X22:Y22" si="2">X19</f>
        <v>1063.6300000000001</v>
      </c>
      <c r="Y22" s="1">
        <f t="shared" si="2"/>
        <v>1077.1400000000001</v>
      </c>
      <c r="Z22" s="19">
        <v>1</v>
      </c>
      <c r="AA22" s="19"/>
      <c r="AB22" s="19" t="s">
        <v>24</v>
      </c>
      <c r="AC22" s="1">
        <f>W22*Y10</f>
        <v>552.50003590763993</v>
      </c>
      <c r="AD22" s="1">
        <f>X22*Y11</f>
        <v>339.73004841490007</v>
      </c>
      <c r="AE22" s="1">
        <f>Y22*Y12</f>
        <v>350.11469505420007</v>
      </c>
      <c r="AF22" s="1">
        <f>Z22*Y13</f>
        <v>0.35445928999999998</v>
      </c>
      <c r="AG22" s="1">
        <f>SUM(AC22,AF22,AE22,AD22)</f>
        <v>1242.69923866674</v>
      </c>
    </row>
    <row r="23" spans="4:33">
      <c r="D23" s="13"/>
      <c r="F23" s="1">
        <f>Data!J4</f>
        <v>1067.3040000000001</v>
      </c>
      <c r="G23" s="1">
        <f>Data!K4</f>
        <v>1060.1199999999999</v>
      </c>
      <c r="H23" s="1">
        <f>Data!L4</f>
        <v>1077.1400000000001</v>
      </c>
      <c r="I23" s="1">
        <f>Data!M4</f>
        <v>1077.1400000000001</v>
      </c>
      <c r="K23" s="1" t="s">
        <v>21</v>
      </c>
      <c r="L23" s="1"/>
      <c r="M23" s="1"/>
      <c r="N23" s="19"/>
      <c r="O23" s="19"/>
      <c r="P23" s="19" t="s">
        <v>27</v>
      </c>
      <c r="Q23" s="1">
        <f>TANH(U21)</f>
        <v>1</v>
      </c>
      <c r="R23" s="1">
        <f>TANH(U22)</f>
        <v>1</v>
      </c>
      <c r="S23" s="1"/>
      <c r="T23" s="1"/>
      <c r="U23" s="1"/>
      <c r="W23" s="1" t="s">
        <v>21</v>
      </c>
      <c r="X23" s="1"/>
      <c r="Y23" s="1"/>
      <c r="Z23" s="19"/>
      <c r="AA23" s="19"/>
      <c r="AB23" s="19" t="s">
        <v>27</v>
      </c>
      <c r="AC23" s="1">
        <f>TANH(AG21)</f>
        <v>1</v>
      </c>
      <c r="AD23" s="1">
        <f>TANH(AG22)</f>
        <v>1</v>
      </c>
      <c r="AE23" s="1"/>
      <c r="AF23" s="1"/>
      <c r="AG23" s="1"/>
    </row>
    <row r="24" spans="4:33">
      <c r="D24" s="13"/>
      <c r="F24" s="1">
        <f>Data!J5</f>
        <v>1063.2239999999999</v>
      </c>
      <c r="G24" s="1">
        <f>Data!K5</f>
        <v>1056.74</v>
      </c>
      <c r="H24" s="1">
        <f>Data!L5</f>
        <v>1070.68</v>
      </c>
      <c r="I24" s="1">
        <f>Data!M5</f>
        <v>1070.68</v>
      </c>
      <c r="K24" s="1">
        <f>Q23</f>
        <v>1</v>
      </c>
      <c r="L24" s="1">
        <f>R23</f>
        <v>1</v>
      </c>
      <c r="M24" s="1"/>
      <c r="N24" s="19"/>
      <c r="O24" s="19"/>
      <c r="P24" s="19"/>
      <c r="Q24" s="19"/>
      <c r="R24" s="19"/>
      <c r="S24" s="19"/>
      <c r="T24" s="19"/>
      <c r="U24" s="20"/>
      <c r="W24" s="1">
        <f>AC23</f>
        <v>1</v>
      </c>
      <c r="X24" s="1">
        <f>AD23</f>
        <v>1</v>
      </c>
      <c r="Y24" s="1"/>
      <c r="Z24" s="19"/>
      <c r="AA24" s="19"/>
      <c r="AB24" s="19"/>
      <c r="AC24" s="19"/>
      <c r="AD24" s="19"/>
      <c r="AE24" s="19"/>
      <c r="AF24" s="19"/>
      <c r="AG24" s="20"/>
    </row>
    <row r="25" spans="4:33">
      <c r="D25" s="13"/>
      <c r="F25" s="1">
        <f>Data!J6</f>
        <v>1058.962</v>
      </c>
      <c r="G25" s="1">
        <f>Data!K6</f>
        <v>1049.3699999999999</v>
      </c>
      <c r="H25" s="1">
        <f>Data!L6</f>
        <v>1064.95</v>
      </c>
      <c r="I25" s="1">
        <f>Data!M6</f>
        <v>1064.95</v>
      </c>
      <c r="K25" s="1" t="s">
        <v>25</v>
      </c>
      <c r="L25" s="1"/>
      <c r="M25" s="1"/>
      <c r="N25" s="19"/>
      <c r="O25" s="19"/>
      <c r="P25" s="19"/>
      <c r="Q25" s="26" t="s">
        <v>26</v>
      </c>
      <c r="R25" s="26"/>
      <c r="S25" s="19"/>
      <c r="T25" s="19"/>
      <c r="U25" s="20"/>
      <c r="W25" s="1" t="s">
        <v>25</v>
      </c>
      <c r="X25" s="1"/>
      <c r="Y25" s="1"/>
      <c r="Z25" s="19"/>
      <c r="AA25" s="19"/>
      <c r="AB25" s="19"/>
      <c r="AC25" s="26" t="s">
        <v>26</v>
      </c>
      <c r="AD25" s="26"/>
      <c r="AE25" s="19"/>
      <c r="AF25" s="19"/>
      <c r="AG25" s="20"/>
    </row>
    <row r="26" spans="4:33">
      <c r="D26" s="13"/>
      <c r="F26" s="1">
        <f>Data!J7</f>
        <v>1055.5999999999999</v>
      </c>
      <c r="G26" s="1">
        <f>Data!K7</f>
        <v>1048.1400000000001</v>
      </c>
      <c r="H26" s="1">
        <f>Data!L7</f>
        <v>1063.6300000000001</v>
      </c>
      <c r="I26" s="1">
        <f>Data!M7</f>
        <v>1063.6300000000001</v>
      </c>
      <c r="K26" s="1">
        <f>Q27</f>
        <v>0.24338770914910013</v>
      </c>
      <c r="L26" s="1"/>
      <c r="M26" s="1"/>
      <c r="N26" s="19"/>
      <c r="O26" s="19"/>
      <c r="P26" s="19" t="s">
        <v>4</v>
      </c>
      <c r="Q26" s="19">
        <f>K24*N10</f>
        <v>0.16912721999999999</v>
      </c>
      <c r="R26" s="19">
        <f>L24*N11</f>
        <v>7.9244780000000001E-2</v>
      </c>
      <c r="S26" s="19">
        <f>SUM(Q26:R26)</f>
        <v>0.24837199999999998</v>
      </c>
      <c r="T26" s="19"/>
      <c r="U26" s="20"/>
      <c r="W26" s="1">
        <f>AC27</f>
        <v>-0.6875897908812737</v>
      </c>
      <c r="X26" s="1"/>
      <c r="Y26" s="1"/>
      <c r="Z26" s="19"/>
      <c r="AA26" s="19"/>
      <c r="AB26" s="19" t="s">
        <v>4</v>
      </c>
      <c r="AC26" s="19">
        <f>W24*Z10</f>
        <v>-0.376743663418317</v>
      </c>
      <c r="AD26" s="19">
        <f>X24*Z11</f>
        <v>-0.46662610341831701</v>
      </c>
      <c r="AE26" s="19">
        <f>SUM(AC26:AD26)</f>
        <v>-0.84336976683663401</v>
      </c>
      <c r="AF26" s="19"/>
      <c r="AG26" s="20"/>
    </row>
    <row r="27" spans="4:33">
      <c r="D27" s="13"/>
      <c r="F27" s="1">
        <f>Data!J8</f>
        <v>1052.154</v>
      </c>
      <c r="G27" s="1">
        <f>Data!K8</f>
        <v>1046.4000000000001</v>
      </c>
      <c r="H27" s="1">
        <f>Data!L8</f>
        <v>1060.1199999999999</v>
      </c>
      <c r="I27" s="1">
        <f>Data!M8</f>
        <v>1060.1199999999999</v>
      </c>
      <c r="K27" s="18"/>
      <c r="L27" s="19"/>
      <c r="M27" s="19"/>
      <c r="N27" s="19"/>
      <c r="O27" s="19"/>
      <c r="P27" s="19" t="s">
        <v>27</v>
      </c>
      <c r="Q27" s="19">
        <f>TANH(S26)</f>
        <v>0.24338770914910013</v>
      </c>
      <c r="R27" s="19"/>
      <c r="S27" s="19"/>
      <c r="T27" s="19"/>
      <c r="U27" s="20"/>
      <c r="W27" s="18"/>
      <c r="X27" s="19"/>
      <c r="Y27" s="19"/>
      <c r="Z27" s="19"/>
      <c r="AA27" s="19"/>
      <c r="AB27" s="19" t="s">
        <v>27</v>
      </c>
      <c r="AC27" s="19">
        <f>TANH(AE26)</f>
        <v>-0.6875897908812737</v>
      </c>
      <c r="AD27" s="19"/>
      <c r="AE27" s="19"/>
      <c r="AF27" s="19"/>
      <c r="AG27" s="20"/>
    </row>
    <row r="28" spans="4:33">
      <c r="D28" s="13"/>
      <c r="F28" s="1">
        <f>Data!J9</f>
        <v>1053.1299999999999</v>
      </c>
      <c r="G28" s="1">
        <f>Data!K9</f>
        <v>1046.4000000000001</v>
      </c>
      <c r="H28" s="1">
        <f>Data!L9</f>
        <v>1065</v>
      </c>
      <c r="I28" s="1">
        <f>Data!M9</f>
        <v>1056.74</v>
      </c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20"/>
      <c r="W28" s="18"/>
      <c r="X28" s="19"/>
      <c r="Y28" s="19"/>
      <c r="Z28" s="19"/>
      <c r="AA28" s="19"/>
      <c r="AB28" s="19"/>
      <c r="AC28" s="19"/>
      <c r="AD28" s="19"/>
      <c r="AE28" s="19"/>
      <c r="AF28" s="19"/>
      <c r="AG28" s="20"/>
    </row>
    <row r="29" spans="4:33">
      <c r="D29" s="13"/>
      <c r="F29" s="1">
        <f>Data!J10</f>
        <v>1058.2779999999998</v>
      </c>
      <c r="G29" s="1">
        <f>Data!K10</f>
        <v>1046.4000000000001</v>
      </c>
      <c r="H29" s="1">
        <f>Data!L10</f>
        <v>1082.48</v>
      </c>
      <c r="I29" s="1">
        <f>Data!M10</f>
        <v>1049.3699999999999</v>
      </c>
      <c r="K29" s="27" t="s">
        <v>32</v>
      </c>
      <c r="L29" s="26"/>
      <c r="M29" s="26"/>
      <c r="N29" s="19"/>
      <c r="O29" s="19"/>
      <c r="P29" s="19"/>
      <c r="Q29" s="19"/>
      <c r="R29" s="19"/>
      <c r="S29" s="19"/>
      <c r="T29" s="19"/>
      <c r="U29" s="20"/>
      <c r="W29" s="27" t="s">
        <v>32</v>
      </c>
      <c r="X29" s="26"/>
      <c r="Y29" s="26"/>
      <c r="Z29" s="19"/>
      <c r="AA29" s="19"/>
      <c r="AB29" s="19"/>
      <c r="AC29" s="19"/>
      <c r="AD29" s="19"/>
      <c r="AE29" s="19"/>
      <c r="AF29" s="19"/>
      <c r="AG29" s="20"/>
    </row>
    <row r="30" spans="4:33">
      <c r="D30" s="13"/>
      <c r="F30" s="1">
        <f>Data!J11</f>
        <v>1065.684</v>
      </c>
      <c r="G30" s="1">
        <f>Data!K11</f>
        <v>1046.4000000000001</v>
      </c>
      <c r="H30" s="1">
        <f>Data!L11</f>
        <v>1086.4000000000001</v>
      </c>
      <c r="I30" s="1">
        <f>Data!M11</f>
        <v>1048.1400000000001</v>
      </c>
      <c r="K30" s="14" t="s">
        <v>29</v>
      </c>
      <c r="L30" s="15">
        <v>0</v>
      </c>
      <c r="M30" s="15"/>
      <c r="N30" s="15"/>
      <c r="O30" s="15"/>
      <c r="P30" s="15"/>
      <c r="Q30" s="15"/>
      <c r="R30" s="24"/>
      <c r="S30" s="19"/>
      <c r="T30" s="19"/>
      <c r="U30" s="20"/>
      <c r="W30" s="14" t="s">
        <v>29</v>
      </c>
      <c r="X30" s="15">
        <v>0</v>
      </c>
      <c r="Y30" s="15"/>
      <c r="Z30" s="15"/>
      <c r="AA30" s="15"/>
      <c r="AB30" s="15"/>
      <c r="AC30" s="15"/>
      <c r="AD30" s="24"/>
      <c r="AE30" s="19"/>
      <c r="AF30" s="19"/>
      <c r="AG30" s="20"/>
    </row>
    <row r="31" spans="4:33">
      <c r="D31" s="13"/>
      <c r="F31" s="1">
        <f>Data!J12</f>
        <v>1076.502</v>
      </c>
      <c r="G31" s="1">
        <f>Data!K12</f>
        <v>1046.4000000000001</v>
      </c>
      <c r="H31" s="1">
        <f>Data!L12</f>
        <v>1102.23</v>
      </c>
      <c r="I31" s="1">
        <f>Data!M12</f>
        <v>1046.4000000000001</v>
      </c>
      <c r="K31" s="14" t="s">
        <v>30</v>
      </c>
      <c r="L31" s="15"/>
      <c r="M31" s="15"/>
      <c r="N31" s="15"/>
      <c r="O31" s="15"/>
      <c r="P31" s="15"/>
      <c r="Q31" s="16" t="s">
        <v>33</v>
      </c>
      <c r="R31" s="17"/>
      <c r="S31" s="19"/>
      <c r="T31" s="19"/>
      <c r="U31" s="20"/>
      <c r="W31" s="14" t="s">
        <v>30</v>
      </c>
      <c r="X31" s="15"/>
      <c r="Y31" s="15"/>
      <c r="Z31" s="15"/>
      <c r="AA31" s="15"/>
      <c r="AB31" s="15"/>
      <c r="AC31" s="16" t="s">
        <v>33</v>
      </c>
      <c r="AD31" s="17"/>
      <c r="AE31" s="19"/>
      <c r="AF31" s="19"/>
      <c r="AG31" s="20"/>
    </row>
    <row r="32" spans="4:33">
      <c r="D32" s="13"/>
      <c r="F32" s="1">
        <f>Data!J13</f>
        <v>1088.6100000000001</v>
      </c>
      <c r="G32" s="1">
        <f>Data!K13</f>
        <v>1065</v>
      </c>
      <c r="H32" s="1">
        <f>Data!L13</f>
        <v>1106.94</v>
      </c>
      <c r="I32" s="1">
        <f>Data!M13</f>
        <v>1065</v>
      </c>
      <c r="K32" s="18">
        <f>Q33</f>
        <v>-1.091741766836634</v>
      </c>
      <c r="L32" s="19"/>
      <c r="M32" s="19"/>
      <c r="N32" s="19"/>
      <c r="O32" s="19"/>
      <c r="P32" s="19" t="s">
        <v>29</v>
      </c>
      <c r="Q32" s="19">
        <f>N19-K26</f>
        <v>-1.1604861547449792</v>
      </c>
      <c r="R32" s="20"/>
      <c r="S32" s="19"/>
      <c r="T32" s="19"/>
      <c r="U32" s="20"/>
      <c r="W32" s="18">
        <f>AC33</f>
        <v>-0.12100161708075974</v>
      </c>
      <c r="X32" s="19"/>
      <c r="Y32" s="19"/>
      <c r="Z32" s="19"/>
      <c r="AA32" s="19"/>
      <c r="AB32" s="19" t="s">
        <v>29</v>
      </c>
      <c r="AC32" s="19">
        <f>Z19-W26</f>
        <v>-0.22950865471460535</v>
      </c>
      <c r="AD32" s="20"/>
      <c r="AE32" s="19"/>
      <c r="AF32" s="19"/>
      <c r="AG32" s="20"/>
    </row>
    <row r="33" spans="4:33">
      <c r="D33" s="13"/>
      <c r="F33" s="1">
        <f>Data!J14</f>
        <v>1096.8620000000001</v>
      </c>
      <c r="G33" s="1">
        <f>Data!K14</f>
        <v>1082.48</v>
      </c>
      <c r="H33" s="1">
        <f>Data!L14</f>
        <v>1106.94</v>
      </c>
      <c r="I33" s="1">
        <f>Data!M14</f>
        <v>1082.48</v>
      </c>
      <c r="K33" s="21"/>
      <c r="L33" s="22"/>
      <c r="M33" s="22"/>
      <c r="N33" s="22"/>
      <c r="O33" s="22"/>
      <c r="P33" s="22" t="s">
        <v>30</v>
      </c>
      <c r="Q33" s="22">
        <f>(1-(K26*K26))*Q32</f>
        <v>-1.091741766836634</v>
      </c>
      <c r="R33" s="23"/>
      <c r="S33" s="19"/>
      <c r="T33" s="19"/>
      <c r="U33" s="20"/>
      <c r="W33" s="21"/>
      <c r="X33" s="22"/>
      <c r="Y33" s="22"/>
      <c r="Z33" s="22"/>
      <c r="AA33" s="22"/>
      <c r="AB33" s="22" t="s">
        <v>30</v>
      </c>
      <c r="AC33" s="22">
        <f>(1-(W26*W26))*AC32</f>
        <v>-0.12100161708075974</v>
      </c>
      <c r="AD33" s="23"/>
      <c r="AE33" s="19"/>
      <c r="AF33" s="19"/>
      <c r="AG33" s="20"/>
    </row>
    <row r="34" spans="4:33">
      <c r="D34" s="13"/>
      <c r="F34" s="1">
        <f>Data!J15</f>
        <v>1100.8879999999999</v>
      </c>
      <c r="G34" s="1">
        <f>Data!K15</f>
        <v>1086.4000000000001</v>
      </c>
      <c r="H34" s="1">
        <f>Data!L15</f>
        <v>1106.94</v>
      </c>
      <c r="I34" s="1">
        <f>Data!M15</f>
        <v>1086.4000000000001</v>
      </c>
      <c r="K34" s="18"/>
      <c r="L34" s="19"/>
      <c r="M34" s="19"/>
      <c r="N34" s="19"/>
      <c r="O34" s="19"/>
      <c r="P34" s="19"/>
      <c r="Q34" s="19"/>
      <c r="R34" s="20"/>
      <c r="S34" s="19"/>
      <c r="T34" s="19"/>
      <c r="U34" s="20"/>
      <c r="W34" s="18"/>
      <c r="X34" s="19"/>
      <c r="Y34" s="19"/>
      <c r="Z34" s="19"/>
      <c r="AA34" s="19"/>
      <c r="AB34" s="19"/>
      <c r="AC34" s="19"/>
      <c r="AD34" s="20"/>
      <c r="AE34" s="19"/>
      <c r="AF34" s="19"/>
      <c r="AG34" s="20"/>
    </row>
    <row r="35" spans="4:33">
      <c r="D35" s="13"/>
      <c r="F35" s="1">
        <f>Data!J16</f>
        <v>1104.712</v>
      </c>
      <c r="G35" s="1">
        <f>Data!K16</f>
        <v>1102.23</v>
      </c>
      <c r="H35" s="1">
        <f>Data!L16</f>
        <v>1106.94</v>
      </c>
      <c r="I35" s="1">
        <f>Data!M16</f>
        <v>1102.23</v>
      </c>
      <c r="K35" s="14" t="str">
        <f>S6</f>
        <v>hidden_deltas</v>
      </c>
      <c r="L35" s="15"/>
      <c r="M35" s="15"/>
      <c r="N35" s="15"/>
      <c r="O35" s="15"/>
      <c r="P35" s="15"/>
      <c r="Q35" s="16" t="s">
        <v>36</v>
      </c>
      <c r="R35" s="17"/>
      <c r="S35" s="19"/>
      <c r="T35" s="19"/>
      <c r="U35" s="20"/>
      <c r="W35" s="14" t="str">
        <f>AE6</f>
        <v>hidden_deltas</v>
      </c>
      <c r="X35" s="15"/>
      <c r="Y35" s="15"/>
      <c r="Z35" s="15"/>
      <c r="AA35" s="15"/>
      <c r="AB35" s="15"/>
      <c r="AC35" s="16" t="s">
        <v>36</v>
      </c>
      <c r="AD35" s="17"/>
      <c r="AE35" s="19"/>
      <c r="AF35" s="19"/>
      <c r="AG35" s="20"/>
    </row>
    <row r="36" spans="4:33">
      <c r="D36" s="13"/>
      <c r="F36" s="1">
        <f>Data!J17</f>
        <v>1108.7180000000001</v>
      </c>
      <c r="G36" s="1">
        <f>Data!K17</f>
        <v>1102.6099999999999</v>
      </c>
      <c r="H36" s="1">
        <f>Data!L17</f>
        <v>1122.26</v>
      </c>
      <c r="I36" s="1">
        <f>Data!M17</f>
        <v>1106.94</v>
      </c>
      <c r="K36" s="18">
        <f>Q37</f>
        <v>0</v>
      </c>
      <c r="L36" s="19">
        <f>Q39</f>
        <v>0</v>
      </c>
      <c r="M36" s="19"/>
      <c r="N36" s="19"/>
      <c r="O36" s="19"/>
      <c r="P36" s="19" t="s">
        <v>37</v>
      </c>
      <c r="Q36" s="19">
        <f>K32*N10</f>
        <v>-0.18464324998296811</v>
      </c>
      <c r="R36" s="20">
        <f>0+Q36</f>
        <v>-0.18464324998296811</v>
      </c>
      <c r="S36" s="19"/>
      <c r="T36" s="19"/>
      <c r="U36" s="20"/>
      <c r="W36" s="18">
        <f>AC37</f>
        <v>0</v>
      </c>
      <c r="X36" s="19">
        <f>AC39</f>
        <v>0</v>
      </c>
      <c r="Y36" s="19"/>
      <c r="Z36" s="19"/>
      <c r="AA36" s="19"/>
      <c r="AB36" s="19" t="s">
        <v>37</v>
      </c>
      <c r="AC36" s="19">
        <f>W32*Z10</f>
        <v>4.5586592498545825E-2</v>
      </c>
      <c r="AD36" s="20">
        <f>0+AC36</f>
        <v>4.5586592498545825E-2</v>
      </c>
      <c r="AE36" s="19"/>
      <c r="AF36" s="19"/>
      <c r="AG36" s="20"/>
    </row>
    <row r="37" spans="4:33">
      <c r="D37" s="13"/>
      <c r="F37" s="1">
        <f>Data!J18</f>
        <v>1111.682</v>
      </c>
      <c r="G37" s="1">
        <f>Data!K18</f>
        <v>1102.6099999999999</v>
      </c>
      <c r="H37" s="1">
        <f>Data!L18</f>
        <v>1122.26</v>
      </c>
      <c r="I37" s="1">
        <f>Data!M18</f>
        <v>1106.26</v>
      </c>
      <c r="K37" s="18"/>
      <c r="L37" s="19"/>
      <c r="M37" s="19"/>
      <c r="N37" s="19"/>
      <c r="O37" s="19"/>
      <c r="P37" s="19" t="s">
        <v>23</v>
      </c>
      <c r="Q37" s="19">
        <f>(1-(K24*K24))*R36</f>
        <v>0</v>
      </c>
      <c r="R37" s="20"/>
      <c r="S37" s="19"/>
      <c r="T37" s="19"/>
      <c r="U37" s="20"/>
      <c r="W37" s="18"/>
      <c r="X37" s="19"/>
      <c r="Y37" s="19"/>
      <c r="Z37" s="19"/>
      <c r="AA37" s="19"/>
      <c r="AB37" s="19" t="s">
        <v>23</v>
      </c>
      <c r="AC37" s="19">
        <f>(1-(W24*W24))*AD36</f>
        <v>0</v>
      </c>
      <c r="AD37" s="20"/>
      <c r="AE37" s="19"/>
      <c r="AF37" s="19"/>
      <c r="AG37" s="20"/>
    </row>
    <row r="38" spans="4:33">
      <c r="D38" s="13"/>
      <c r="F38" s="1">
        <f>Data!J19</f>
        <v>1116.8260000000002</v>
      </c>
      <c r="G38" s="1">
        <f>Data!K19</f>
        <v>1102.6099999999999</v>
      </c>
      <c r="H38" s="1">
        <f>Data!L19</f>
        <v>1131.98</v>
      </c>
      <c r="I38" s="1">
        <f>Data!M19</f>
        <v>1102.6099999999999</v>
      </c>
      <c r="K38" s="18"/>
      <c r="L38" s="19"/>
      <c r="M38" s="19"/>
      <c r="N38" s="19"/>
      <c r="O38" s="19"/>
      <c r="P38" s="19" t="s">
        <v>38</v>
      </c>
      <c r="Q38" s="19">
        <f>K32*N11</f>
        <v>-8.6514836129780365E-2</v>
      </c>
      <c r="R38" s="20">
        <f>SUM(Q38)</f>
        <v>-8.6514836129780365E-2</v>
      </c>
      <c r="S38" s="19"/>
      <c r="T38" s="19"/>
      <c r="U38" s="20"/>
      <c r="W38" s="18"/>
      <c r="X38" s="19"/>
      <c r="Y38" s="19"/>
      <c r="Z38" s="19"/>
      <c r="AA38" s="19"/>
      <c r="AB38" s="19" t="s">
        <v>38</v>
      </c>
      <c r="AC38" s="19">
        <f>W32*Z11</f>
        <v>5.6462513085710188E-2</v>
      </c>
      <c r="AD38" s="20">
        <f>SUM(AC38)</f>
        <v>5.6462513085710188E-2</v>
      </c>
      <c r="AE38" s="19"/>
      <c r="AF38" s="19"/>
      <c r="AG38" s="20"/>
    </row>
    <row r="39" spans="4:33">
      <c r="D39" s="13"/>
      <c r="F39" s="1">
        <f>Data!J20</f>
        <v>1122.2620000000002</v>
      </c>
      <c r="G39" s="1">
        <f>Data!K20</f>
        <v>1105.52</v>
      </c>
      <c r="H39" s="1">
        <f>Data!L20</f>
        <v>1131.98</v>
      </c>
      <c r="I39" s="1">
        <f>Data!M20</f>
        <v>1105.52</v>
      </c>
      <c r="K39" s="21"/>
      <c r="L39" s="22"/>
      <c r="M39" s="22"/>
      <c r="N39" s="22"/>
      <c r="O39" s="22"/>
      <c r="P39" s="22" t="s">
        <v>24</v>
      </c>
      <c r="Q39" s="22">
        <f>(1-(L24*L24))*R38</f>
        <v>0</v>
      </c>
      <c r="R39" s="23"/>
      <c r="S39" s="19"/>
      <c r="T39" s="19"/>
      <c r="U39" s="20"/>
      <c r="W39" s="21"/>
      <c r="X39" s="22"/>
      <c r="Y39" s="22"/>
      <c r="Z39" s="22"/>
      <c r="AA39" s="22"/>
      <c r="AB39" s="22" t="s">
        <v>24</v>
      </c>
      <c r="AC39" s="22">
        <f>(1-(X24*X24))*AD38</f>
        <v>0</v>
      </c>
      <c r="AD39" s="23"/>
      <c r="AE39" s="19"/>
      <c r="AF39" s="19"/>
      <c r="AG39" s="20"/>
    </row>
    <row r="40" spans="4:33">
      <c r="D40" s="13"/>
      <c r="F40" s="1">
        <f>Data!J21</f>
        <v>1128.6600000000001</v>
      </c>
      <c r="G40" s="1">
        <f>Data!K21</f>
        <v>1121.76</v>
      </c>
      <c r="H40" s="1">
        <f>Data!L21</f>
        <v>1137.51</v>
      </c>
      <c r="I40" s="1">
        <f>Data!M21</f>
        <v>1122.26</v>
      </c>
      <c r="K40" s="18"/>
      <c r="L40" s="19"/>
      <c r="M40" s="19"/>
      <c r="N40" s="19"/>
      <c r="O40" s="19"/>
      <c r="P40" s="19"/>
      <c r="Q40" s="19"/>
      <c r="R40" s="20"/>
      <c r="S40" s="19"/>
      <c r="T40" s="19"/>
      <c r="U40" s="20"/>
      <c r="W40" s="18"/>
      <c r="X40" s="19"/>
      <c r="Y40" s="19"/>
      <c r="Z40" s="19"/>
      <c r="AA40" s="19"/>
      <c r="AB40" s="19"/>
      <c r="AC40" s="19"/>
      <c r="AD40" s="20"/>
      <c r="AE40" s="19"/>
      <c r="AF40" s="19"/>
      <c r="AG40" s="20"/>
    </row>
    <row r="41" spans="4:33">
      <c r="D41" s="13"/>
      <c r="K41" s="14" t="s">
        <v>39</v>
      </c>
      <c r="L41" s="15"/>
      <c r="M41" s="15"/>
      <c r="N41" s="15"/>
      <c r="O41" s="15"/>
      <c r="P41" s="15"/>
      <c r="Q41" s="16" t="s">
        <v>43</v>
      </c>
      <c r="R41" s="17"/>
      <c r="S41" s="19"/>
      <c r="T41" s="19"/>
      <c r="U41" s="20"/>
      <c r="W41" s="14" t="s">
        <v>39</v>
      </c>
      <c r="X41" s="15"/>
      <c r="Y41" s="15"/>
      <c r="Z41" s="15"/>
      <c r="AA41" s="15"/>
      <c r="AB41" s="15"/>
      <c r="AC41" s="16" t="s">
        <v>43</v>
      </c>
      <c r="AD41" s="17"/>
      <c r="AE41" s="19"/>
      <c r="AF41" s="19"/>
      <c r="AG41" s="20"/>
    </row>
    <row r="42" spans="4:33">
      <c r="D42" s="13"/>
      <c r="K42" s="18">
        <f>Q43</f>
        <v>-0.376743663418317</v>
      </c>
      <c r="L42" s="19"/>
      <c r="M42" s="19"/>
      <c r="N42" s="19"/>
      <c r="O42" s="19"/>
      <c r="P42" s="19" t="s">
        <v>41</v>
      </c>
      <c r="Q42" s="19">
        <f>K32*K24</f>
        <v>-1.091741766836634</v>
      </c>
      <c r="R42" s="20"/>
      <c r="S42" s="19"/>
      <c r="T42" s="19"/>
      <c r="U42" s="20"/>
      <c r="W42" s="18">
        <f>AC43</f>
        <v>-0.43724447195869687</v>
      </c>
      <c r="X42" s="19"/>
      <c r="Y42" s="19"/>
      <c r="Z42" s="19"/>
      <c r="AA42" s="19"/>
      <c r="AB42" s="19" t="s">
        <v>41</v>
      </c>
      <c r="AC42" s="19">
        <f>W32*W24</f>
        <v>-0.12100161708075974</v>
      </c>
      <c r="AD42" s="20"/>
      <c r="AE42" s="19"/>
      <c r="AF42" s="19"/>
      <c r="AG42" s="20"/>
    </row>
    <row r="43" spans="4:33">
      <c r="D43" s="13"/>
      <c r="K43" s="18">
        <f>Q45</f>
        <v>-0.46662610341831701</v>
      </c>
      <c r="L43" s="19"/>
      <c r="M43" s="19"/>
      <c r="N43" s="19"/>
      <c r="O43" s="19"/>
      <c r="P43" s="19" t="s">
        <v>39</v>
      </c>
      <c r="Q43" s="19">
        <f>N10+B6*Q42</f>
        <v>-0.376743663418317</v>
      </c>
      <c r="R43" s="20"/>
      <c r="S43" s="19"/>
      <c r="T43" s="19"/>
      <c r="U43" s="20"/>
      <c r="W43" s="18">
        <f>AC45</f>
        <v>-0.52712691195869688</v>
      </c>
      <c r="X43" s="19"/>
      <c r="Y43" s="19"/>
      <c r="Z43" s="19"/>
      <c r="AA43" s="19"/>
      <c r="AB43" s="19" t="s">
        <v>39</v>
      </c>
      <c r="AC43" s="19">
        <f>Z10+$B6*AC42</f>
        <v>-0.43724447195869687</v>
      </c>
      <c r="AD43" s="20"/>
      <c r="AE43" s="19"/>
      <c r="AF43" s="19"/>
      <c r="AG43" s="20"/>
    </row>
    <row r="44" spans="4:33">
      <c r="D44" s="13"/>
      <c r="K44" s="18"/>
      <c r="L44" s="19"/>
      <c r="M44" s="19"/>
      <c r="N44" s="19"/>
      <c r="O44" s="19"/>
      <c r="P44" s="19" t="s">
        <v>42</v>
      </c>
      <c r="Q44" s="19">
        <f>K32*L24</f>
        <v>-1.091741766836634</v>
      </c>
      <c r="R44" s="20"/>
      <c r="S44" s="19"/>
      <c r="T44" s="19"/>
      <c r="U44" s="20"/>
      <c r="W44" s="18"/>
      <c r="X44" s="19"/>
      <c r="Y44" s="19"/>
      <c r="Z44" s="19"/>
      <c r="AA44" s="19"/>
      <c r="AB44" s="19" t="s">
        <v>42</v>
      </c>
      <c r="AC44" s="19">
        <f>W32*X24</f>
        <v>-0.12100161708075974</v>
      </c>
      <c r="AD44" s="20"/>
      <c r="AE44" s="19"/>
      <c r="AF44" s="19"/>
      <c r="AG44" s="20"/>
    </row>
    <row r="45" spans="4:33">
      <c r="D45" s="13"/>
      <c r="K45" s="21"/>
      <c r="L45" s="22"/>
      <c r="M45" s="22"/>
      <c r="N45" s="22"/>
      <c r="O45" s="22"/>
      <c r="P45" s="22" t="s">
        <v>39</v>
      </c>
      <c r="Q45" s="22">
        <f>N11+B6*Q44</f>
        <v>-0.46662610341831701</v>
      </c>
      <c r="R45" s="23"/>
      <c r="S45" s="19"/>
      <c r="T45" s="19"/>
      <c r="U45" s="20"/>
      <c r="W45" s="21"/>
      <c r="X45" s="22"/>
      <c r="Y45" s="22"/>
      <c r="Z45" s="22"/>
      <c r="AA45" s="22"/>
      <c r="AB45" s="22" t="s">
        <v>39</v>
      </c>
      <c r="AC45" s="22">
        <f>Z11+$B6*AC44</f>
        <v>-0.52712691195869688</v>
      </c>
      <c r="AD45" s="23"/>
      <c r="AE45" s="19"/>
      <c r="AF45" s="19"/>
      <c r="AG45" s="20"/>
    </row>
    <row r="46" spans="4:33">
      <c r="D46" s="13"/>
      <c r="K46" s="18"/>
      <c r="L46" s="19"/>
      <c r="M46" s="19"/>
      <c r="N46" s="19"/>
      <c r="O46" s="19"/>
      <c r="P46" s="19"/>
      <c r="Q46" s="19"/>
      <c r="R46" s="20"/>
      <c r="S46" s="19"/>
      <c r="T46" s="19"/>
      <c r="U46" s="20"/>
      <c r="W46" s="18"/>
      <c r="X46" s="19"/>
      <c r="Y46" s="19"/>
      <c r="Z46" s="19"/>
      <c r="AA46" s="19"/>
      <c r="AB46" s="19"/>
      <c r="AC46" s="19"/>
      <c r="AD46" s="20"/>
      <c r="AE46" s="19"/>
      <c r="AF46" s="19"/>
      <c r="AG46" s="20"/>
    </row>
    <row r="47" spans="4:33">
      <c r="D47" s="13"/>
      <c r="K47" s="14" t="s">
        <v>40</v>
      </c>
      <c r="L47" s="15"/>
      <c r="M47" s="15"/>
      <c r="N47" s="15"/>
      <c r="O47" s="15"/>
      <c r="P47" s="15"/>
      <c r="Q47" s="16" t="s">
        <v>44</v>
      </c>
      <c r="R47" s="17"/>
      <c r="S47" s="19"/>
      <c r="T47" s="19"/>
      <c r="U47" s="20"/>
      <c r="W47" s="14" t="s">
        <v>40</v>
      </c>
      <c r="X47" s="15"/>
      <c r="Y47" s="15"/>
      <c r="Z47" s="15"/>
      <c r="AA47" s="15"/>
      <c r="AB47" s="15"/>
      <c r="AC47" s="16" t="s">
        <v>44</v>
      </c>
      <c r="AD47" s="17"/>
      <c r="AE47" s="19"/>
      <c r="AF47" s="19"/>
      <c r="AG47" s="20"/>
    </row>
    <row r="48" spans="4:33">
      <c r="D48" s="13"/>
      <c r="K48" s="18">
        <f>Q49</f>
        <v>0.13949036000000001</v>
      </c>
      <c r="L48" s="19">
        <f>R49</f>
        <v>0.51726497999999999</v>
      </c>
      <c r="M48" s="19"/>
      <c r="N48" s="19"/>
      <c r="O48" s="19"/>
      <c r="P48" s="19" t="s">
        <v>45</v>
      </c>
      <c r="Q48" s="19">
        <f>K36*K22</f>
        <v>0</v>
      </c>
      <c r="R48" s="20">
        <f>L36*K22</f>
        <v>0</v>
      </c>
      <c r="S48" s="19"/>
      <c r="T48" s="19"/>
      <c r="U48" s="20"/>
      <c r="W48" s="18">
        <f>AC49</f>
        <v>0.13949036000000001</v>
      </c>
      <c r="X48" s="19">
        <f>AD49</f>
        <v>0.51726497999999999</v>
      </c>
      <c r="Y48" s="19"/>
      <c r="Z48" s="19"/>
      <c r="AA48" s="19"/>
      <c r="AB48" s="19" t="s">
        <v>45</v>
      </c>
      <c r="AC48" s="19">
        <f>W36*W22</f>
        <v>0</v>
      </c>
      <c r="AD48" s="20">
        <f>X36*W22</f>
        <v>0</v>
      </c>
      <c r="AE48" s="19"/>
      <c r="AF48" s="19"/>
      <c r="AG48" s="20"/>
    </row>
    <row r="49" spans="4:33">
      <c r="D49" s="13"/>
      <c r="K49" s="18">
        <f>Q51</f>
        <v>0.2836224</v>
      </c>
      <c r="L49" s="19">
        <f>R51</f>
        <v>0.31940623000000001</v>
      </c>
      <c r="M49" s="19"/>
      <c r="N49" s="19"/>
      <c r="O49" s="19"/>
      <c r="P49" s="19" t="s">
        <v>15</v>
      </c>
      <c r="Q49" s="19">
        <f>L10+$B6*Q48</f>
        <v>0.13949036000000001</v>
      </c>
      <c r="R49" s="20">
        <f>M10+$B6*R48</f>
        <v>0.51726497999999999</v>
      </c>
      <c r="S49" s="19"/>
      <c r="T49" s="19"/>
      <c r="U49" s="20"/>
      <c r="W49" s="18">
        <f>AC51</f>
        <v>0.2836224</v>
      </c>
      <c r="X49" s="19">
        <f>AD51</f>
        <v>0.31940623000000001</v>
      </c>
      <c r="Y49" s="19"/>
      <c r="Z49" s="19"/>
      <c r="AA49" s="19"/>
      <c r="AB49" s="19" t="s">
        <v>15</v>
      </c>
      <c r="AC49" s="19">
        <f>X10+$B6*AC48</f>
        <v>0.13949036000000001</v>
      </c>
      <c r="AD49" s="20">
        <f>Y10+$B6*AD48</f>
        <v>0.51726497999999999</v>
      </c>
      <c r="AE49" s="19"/>
      <c r="AF49" s="19"/>
      <c r="AG49" s="20"/>
    </row>
    <row r="50" spans="4:33">
      <c r="D50" s="13"/>
      <c r="K50" s="18">
        <f>Q53</f>
        <v>0.23451949999999999</v>
      </c>
      <c r="L50" s="19">
        <f>R53</f>
        <v>0.32504103000000001</v>
      </c>
      <c r="M50" s="19"/>
      <c r="N50" s="19"/>
      <c r="O50" s="19"/>
      <c r="P50" s="19" t="s">
        <v>45</v>
      </c>
      <c r="Q50" s="19">
        <f>K36*L22</f>
        <v>0</v>
      </c>
      <c r="R50" s="20">
        <f>L36*L22</f>
        <v>0</v>
      </c>
      <c r="S50" s="19"/>
      <c r="T50" s="19"/>
      <c r="U50" s="20"/>
      <c r="W50" s="18">
        <f>AC53</f>
        <v>0.23451949999999999</v>
      </c>
      <c r="X50" s="19">
        <f>AD53</f>
        <v>0.32504103000000001</v>
      </c>
      <c r="Y50" s="19"/>
      <c r="Z50" s="19"/>
      <c r="AA50" s="19"/>
      <c r="AB50" s="19" t="s">
        <v>45</v>
      </c>
      <c r="AC50" s="19">
        <f>W36*X22</f>
        <v>0</v>
      </c>
      <c r="AD50" s="20">
        <f>X36*X22</f>
        <v>0</v>
      </c>
      <c r="AE50" s="19"/>
      <c r="AF50" s="19"/>
      <c r="AG50" s="20"/>
    </row>
    <row r="51" spans="4:33">
      <c r="D51" s="13"/>
      <c r="K51" s="18">
        <f>Q55</f>
        <v>7.9848970000000005E-2</v>
      </c>
      <c r="L51" s="19">
        <f>R55</f>
        <v>0.35445928999999998</v>
      </c>
      <c r="M51" s="19"/>
      <c r="N51" s="19"/>
      <c r="O51" s="19"/>
      <c r="P51" s="19" t="s">
        <v>15</v>
      </c>
      <c r="Q51" s="19">
        <f>L11+$B6*Q50</f>
        <v>0.2836224</v>
      </c>
      <c r="R51" s="20">
        <f>M11+$B6*R50</f>
        <v>0.31940623000000001</v>
      </c>
      <c r="S51" s="19"/>
      <c r="T51" s="19"/>
      <c r="U51" s="20"/>
      <c r="W51" s="18">
        <f>AC55</f>
        <v>7.9848970000000005E-2</v>
      </c>
      <c r="X51" s="19">
        <f>AD55</f>
        <v>0.35445928999999998</v>
      </c>
      <c r="Y51" s="19"/>
      <c r="Z51" s="19"/>
      <c r="AA51" s="19"/>
      <c r="AB51" s="19" t="s">
        <v>15</v>
      </c>
      <c r="AC51" s="19">
        <f>X11+$B6*AC50</f>
        <v>0.2836224</v>
      </c>
      <c r="AD51" s="20">
        <f>Y11+$B6*AD50</f>
        <v>0.31940623000000001</v>
      </c>
      <c r="AE51" s="19"/>
      <c r="AF51" s="19"/>
      <c r="AG51" s="20"/>
    </row>
    <row r="52" spans="4:33">
      <c r="D52" s="13"/>
      <c r="K52" s="18"/>
      <c r="L52" s="19"/>
      <c r="M52" s="19"/>
      <c r="N52" s="19"/>
      <c r="O52" s="19"/>
      <c r="P52" s="19" t="s">
        <v>45</v>
      </c>
      <c r="Q52" s="19">
        <f>K36*M22</f>
        <v>0</v>
      </c>
      <c r="R52" s="20">
        <f>L36*M22</f>
        <v>0</v>
      </c>
      <c r="S52" s="19"/>
      <c r="T52" s="19"/>
      <c r="U52" s="20"/>
      <c r="W52" s="18"/>
      <c r="X52" s="19"/>
      <c r="Y52" s="19"/>
      <c r="Z52" s="19"/>
      <c r="AA52" s="19"/>
      <c r="AB52" s="19" t="s">
        <v>45</v>
      </c>
      <c r="AC52" s="19">
        <f>W36*Y22</f>
        <v>0</v>
      </c>
      <c r="AD52" s="20">
        <f>X36*Y22</f>
        <v>0</v>
      </c>
      <c r="AE52" s="19"/>
      <c r="AF52" s="19"/>
      <c r="AG52" s="20"/>
    </row>
    <row r="53" spans="4:33">
      <c r="D53" s="13"/>
      <c r="K53" s="18"/>
      <c r="L53" s="19"/>
      <c r="M53" s="19"/>
      <c r="N53" s="19"/>
      <c r="O53" s="19"/>
      <c r="P53" s="19" t="s">
        <v>15</v>
      </c>
      <c r="Q53" s="19">
        <f>L12+$B6*Q52</f>
        <v>0.23451949999999999</v>
      </c>
      <c r="R53" s="20">
        <f>M12+$B6*R52</f>
        <v>0.32504103000000001</v>
      </c>
      <c r="S53" s="19"/>
      <c r="T53" s="19"/>
      <c r="U53" s="20"/>
      <c r="W53" s="18"/>
      <c r="X53" s="19"/>
      <c r="Y53" s="19"/>
      <c r="Z53" s="19"/>
      <c r="AA53" s="19"/>
      <c r="AB53" s="19" t="s">
        <v>15</v>
      </c>
      <c r="AC53" s="19">
        <f>X12+$B6*AC52</f>
        <v>0.23451949999999999</v>
      </c>
      <c r="AD53" s="20">
        <f>Y12+$B6*AD52</f>
        <v>0.32504103000000001</v>
      </c>
      <c r="AE53" s="19"/>
      <c r="AF53" s="19"/>
      <c r="AG53" s="20"/>
    </row>
    <row r="54" spans="4:33">
      <c r="D54" s="13"/>
      <c r="K54" s="18"/>
      <c r="L54" s="19"/>
      <c r="M54" s="19"/>
      <c r="N54" s="19"/>
      <c r="O54" s="19"/>
      <c r="P54" s="19" t="s">
        <v>45</v>
      </c>
      <c r="Q54" s="19">
        <f>K36*N22</f>
        <v>0</v>
      </c>
      <c r="R54" s="20">
        <f>L36*N22</f>
        <v>0</v>
      </c>
      <c r="S54" s="19"/>
      <c r="T54" s="19"/>
      <c r="U54" s="20"/>
      <c r="W54" s="18"/>
      <c r="X54" s="19"/>
      <c r="Y54" s="19"/>
      <c r="Z54" s="19"/>
      <c r="AA54" s="19"/>
      <c r="AB54" s="19" t="s">
        <v>45</v>
      </c>
      <c r="AC54" s="19">
        <f>W36*Z22</f>
        <v>0</v>
      </c>
      <c r="AD54" s="20">
        <f>X36*Z22</f>
        <v>0</v>
      </c>
      <c r="AE54" s="19"/>
      <c r="AF54" s="19"/>
      <c r="AG54" s="20"/>
    </row>
    <row r="55" spans="4:33">
      <c r="D55" s="13"/>
      <c r="K55" s="21"/>
      <c r="L55" s="22"/>
      <c r="M55" s="22"/>
      <c r="N55" s="22"/>
      <c r="O55" s="22"/>
      <c r="P55" s="22" t="s">
        <v>15</v>
      </c>
      <c r="Q55" s="22">
        <f>L13+$B6*Q54</f>
        <v>7.9848970000000005E-2</v>
      </c>
      <c r="R55" s="23">
        <f>M13+$B6*R54</f>
        <v>0.35445928999999998</v>
      </c>
      <c r="S55" s="19"/>
      <c r="T55" s="19"/>
      <c r="U55" s="20"/>
      <c r="W55" s="21"/>
      <c r="X55" s="22"/>
      <c r="Y55" s="22"/>
      <c r="Z55" s="22"/>
      <c r="AA55" s="22"/>
      <c r="AB55" s="22" t="s">
        <v>15</v>
      </c>
      <c r="AC55" s="22">
        <f>X13+$B6*AC54</f>
        <v>7.9848970000000005E-2</v>
      </c>
      <c r="AD55" s="23">
        <f>Y13+$B6*AD54</f>
        <v>0.35445928999999998</v>
      </c>
      <c r="AE55" s="19"/>
      <c r="AF55" s="19"/>
      <c r="AG55" s="20"/>
    </row>
    <row r="56" spans="4:33">
      <c r="D56" s="13"/>
      <c r="K56" s="18"/>
      <c r="L56" s="19"/>
      <c r="M56" s="19"/>
      <c r="N56" s="19"/>
      <c r="O56" s="19"/>
      <c r="P56" s="19"/>
      <c r="Q56" s="19"/>
      <c r="R56" s="20"/>
      <c r="S56" s="19"/>
      <c r="T56" s="19"/>
      <c r="U56" s="20"/>
      <c r="W56" s="18"/>
      <c r="X56" s="19"/>
      <c r="Y56" s="19"/>
      <c r="Z56" s="19"/>
      <c r="AA56" s="19"/>
      <c r="AB56" s="19"/>
      <c r="AC56" s="19"/>
      <c r="AD56" s="20"/>
      <c r="AE56" s="19"/>
      <c r="AF56" s="19"/>
      <c r="AG56" s="20"/>
    </row>
    <row r="57" spans="4:33">
      <c r="D57" s="13"/>
      <c r="K57" s="18" t="s">
        <v>46</v>
      </c>
      <c r="L57" s="19"/>
      <c r="M57" s="19"/>
      <c r="N57" s="19"/>
      <c r="O57" s="19"/>
      <c r="P57" s="19"/>
      <c r="Q57" s="19" t="s">
        <v>48</v>
      </c>
      <c r="R57" s="20"/>
      <c r="S57" s="19"/>
      <c r="T57" s="19"/>
      <c r="U57" s="20"/>
      <c r="W57" s="18" t="s">
        <v>46</v>
      </c>
      <c r="X57" s="19"/>
      <c r="Y57" s="19"/>
      <c r="Z57" s="19"/>
      <c r="AA57" s="19"/>
      <c r="AB57" s="19"/>
      <c r="AC57" s="19" t="s">
        <v>48</v>
      </c>
      <c r="AD57" s="20"/>
      <c r="AE57" s="19"/>
      <c r="AF57" s="19"/>
      <c r="AG57" s="20"/>
    </row>
    <row r="58" spans="4:33">
      <c r="D58" s="13"/>
      <c r="K58" s="21" t="s">
        <v>47</v>
      </c>
      <c r="L58" s="22">
        <v>0</v>
      </c>
      <c r="M58" s="22"/>
      <c r="N58" s="22"/>
      <c r="O58" s="22"/>
      <c r="P58" s="22" t="s">
        <v>47</v>
      </c>
      <c r="Q58" s="22">
        <f>0.5*((N19-(K26))*(N19-(K26)))</f>
        <v>0.67336405767739393</v>
      </c>
      <c r="R58" s="23"/>
      <c r="S58" s="22"/>
      <c r="T58" s="22"/>
      <c r="U58" s="23"/>
      <c r="W58" s="21" t="s">
        <v>47</v>
      </c>
      <c r="X58" s="22">
        <v>0</v>
      </c>
      <c r="Y58" s="22"/>
      <c r="Z58" s="22"/>
      <c r="AA58" s="22"/>
      <c r="AB58" s="22" t="s">
        <v>47</v>
      </c>
      <c r="AC58" s="22">
        <f>0.5*((Z19-(W26))*(Z19-(W26)))</f>
        <v>2.6337111294453971E-2</v>
      </c>
      <c r="AD58" s="23"/>
      <c r="AE58" s="22"/>
      <c r="AF58" s="22"/>
      <c r="AG58" s="23"/>
    </row>
    <row r="59" spans="4:33">
      <c r="D59" s="28" t="s">
        <v>50</v>
      </c>
      <c r="I59" s="29"/>
    </row>
    <row r="60" spans="4:33">
      <c r="D60" s="28"/>
      <c r="I60" s="19"/>
      <c r="J60" s="19"/>
      <c r="K60" s="19"/>
    </row>
    <row r="61" spans="4:33">
      <c r="D61" s="28"/>
      <c r="F61" s="128" t="s">
        <v>51</v>
      </c>
      <c r="G61" s="128"/>
      <c r="H61" s="128"/>
      <c r="I61" s="129"/>
      <c r="J61" t="s">
        <v>49</v>
      </c>
      <c r="K61" s="14"/>
      <c r="L61" s="7" t="s">
        <v>16</v>
      </c>
      <c r="M61" s="8"/>
      <c r="N61" s="9" t="s">
        <v>17</v>
      </c>
      <c r="O61" s="9"/>
      <c r="P61" s="15"/>
      <c r="Q61" s="15"/>
      <c r="R61" s="15"/>
      <c r="S61" s="15"/>
      <c r="T61" s="15"/>
      <c r="U61" s="24"/>
      <c r="V61" t="s">
        <v>52</v>
      </c>
      <c r="W61" s="14"/>
      <c r="X61" s="7" t="s">
        <v>16</v>
      </c>
      <c r="Y61" s="8"/>
      <c r="Z61" s="9" t="s">
        <v>17</v>
      </c>
      <c r="AA61" s="9"/>
      <c r="AB61" s="15"/>
      <c r="AC61" s="15"/>
      <c r="AD61" s="15"/>
      <c r="AE61" s="15"/>
      <c r="AF61" s="15"/>
      <c r="AG61" s="24"/>
    </row>
    <row r="62" spans="4:33">
      <c r="D62" s="28"/>
      <c r="F62" s="1" t="s">
        <v>1</v>
      </c>
      <c r="G62" s="1" t="s">
        <v>2</v>
      </c>
      <c r="H62" s="1" t="s">
        <v>3</v>
      </c>
      <c r="I62" s="34" t="s">
        <v>4</v>
      </c>
      <c r="K62" s="18"/>
      <c r="L62" s="1">
        <f>L10</f>
        <v>0.13949036000000001</v>
      </c>
      <c r="M62" s="1">
        <f t="shared" ref="L62:M65" si="3">M10</f>
        <v>0.51726497999999999</v>
      </c>
      <c r="N62" s="1">
        <f>W42</f>
        <v>-0.43724447195869687</v>
      </c>
      <c r="O62" s="1"/>
      <c r="P62" s="19"/>
      <c r="Q62" s="19"/>
      <c r="R62" s="19"/>
      <c r="S62" s="19"/>
      <c r="T62" s="19"/>
      <c r="U62" s="20"/>
      <c r="W62" s="18"/>
      <c r="X62" s="1">
        <f t="shared" ref="X62:Y65" si="4">X10</f>
        <v>0.13949036000000001</v>
      </c>
      <c r="Y62" s="1">
        <f t="shared" si="4"/>
        <v>0.51726497999999999</v>
      </c>
      <c r="Z62" s="1">
        <f>N62</f>
        <v>-0.43724447195869687</v>
      </c>
      <c r="AA62" s="1"/>
      <c r="AB62" s="19"/>
      <c r="AC62" s="19"/>
      <c r="AD62" s="19"/>
      <c r="AE62" s="19"/>
      <c r="AF62" s="19"/>
      <c r="AG62" s="20"/>
    </row>
    <row r="63" spans="4:33">
      <c r="D63" s="28"/>
      <c r="F63">
        <v>1145.0119999999999</v>
      </c>
      <c r="G63">
        <v>1129.79</v>
      </c>
      <c r="H63">
        <v>1169.97</v>
      </c>
      <c r="I63" t="s">
        <v>57</v>
      </c>
      <c r="K63" s="18"/>
      <c r="L63" s="1">
        <f t="shared" si="3"/>
        <v>0.2836224</v>
      </c>
      <c r="M63" s="1">
        <f t="shared" si="3"/>
        <v>0.31940623000000001</v>
      </c>
      <c r="N63" s="1">
        <f>W43</f>
        <v>-0.52712691195869688</v>
      </c>
      <c r="O63" s="1"/>
      <c r="P63" s="19"/>
      <c r="Q63" s="19"/>
      <c r="R63" s="19"/>
      <c r="S63" s="19"/>
      <c r="T63" s="19"/>
      <c r="U63" s="20"/>
      <c r="W63" s="18"/>
      <c r="X63" s="1">
        <f t="shared" si="4"/>
        <v>0.2836224</v>
      </c>
      <c r="Y63" s="1">
        <f t="shared" si="4"/>
        <v>0.31940623000000001</v>
      </c>
      <c r="Z63" s="1">
        <f>N63</f>
        <v>-0.52712691195869688</v>
      </c>
      <c r="AA63" s="1"/>
      <c r="AB63" s="19"/>
      <c r="AC63" s="19"/>
      <c r="AD63" s="19"/>
      <c r="AE63" s="19"/>
      <c r="AF63" s="19"/>
      <c r="AG63" s="20"/>
    </row>
    <row r="64" spans="4:33">
      <c r="D64" s="28"/>
      <c r="F64">
        <v>1151.4639999999999</v>
      </c>
      <c r="G64">
        <v>1129.79</v>
      </c>
      <c r="H64">
        <v>1169.97</v>
      </c>
      <c r="I64" t="s">
        <v>57</v>
      </c>
      <c r="K64" s="18"/>
      <c r="L64" s="1">
        <f t="shared" si="3"/>
        <v>0.23451949999999999</v>
      </c>
      <c r="M64" s="1">
        <f t="shared" si="3"/>
        <v>0.32504103000000001</v>
      </c>
      <c r="N64" s="19"/>
      <c r="O64" s="19"/>
      <c r="P64" s="19"/>
      <c r="Q64" s="19"/>
      <c r="R64" s="19"/>
      <c r="S64" s="19"/>
      <c r="T64" s="19"/>
      <c r="U64" s="20"/>
      <c r="W64" s="18"/>
      <c r="X64" s="1">
        <f t="shared" si="4"/>
        <v>0.23451949999999999</v>
      </c>
      <c r="Y64" s="1">
        <f t="shared" si="4"/>
        <v>0.32504103000000001</v>
      </c>
      <c r="Z64" s="19"/>
      <c r="AA64" s="19"/>
      <c r="AB64" s="19"/>
      <c r="AC64" s="19"/>
      <c r="AD64" s="19"/>
      <c r="AE64" s="19"/>
      <c r="AF64" s="19"/>
      <c r="AG64" s="20"/>
    </row>
    <row r="65" spans="4:33">
      <c r="D65" s="28"/>
      <c r="F65">
        <v>1159.58</v>
      </c>
      <c r="G65">
        <v>1137.51</v>
      </c>
      <c r="H65">
        <v>1170.3699999999999</v>
      </c>
      <c r="I65" t="s">
        <v>57</v>
      </c>
      <c r="K65" s="18"/>
      <c r="L65" s="1">
        <f t="shared" si="3"/>
        <v>7.9848970000000005E-2</v>
      </c>
      <c r="M65" s="1">
        <f t="shared" si="3"/>
        <v>0.35445928999999998</v>
      </c>
      <c r="N65" s="19"/>
      <c r="O65" s="19"/>
      <c r="P65" s="19"/>
      <c r="Q65" s="19"/>
      <c r="R65" s="19"/>
      <c r="S65" s="19"/>
      <c r="T65" s="19"/>
      <c r="U65" s="20"/>
      <c r="W65" s="18"/>
      <c r="X65" s="1">
        <f t="shared" si="4"/>
        <v>7.9848970000000005E-2</v>
      </c>
      <c r="Y65" s="1">
        <f t="shared" si="4"/>
        <v>0.35445928999999998</v>
      </c>
      <c r="Z65" s="19"/>
      <c r="AA65" s="19"/>
      <c r="AB65" s="19"/>
      <c r="AC65" s="19"/>
      <c r="AD65" s="19"/>
      <c r="AE65" s="19"/>
      <c r="AF65" s="19"/>
      <c r="AG65" s="20"/>
    </row>
    <row r="66" spans="4:33">
      <c r="D66" s="28"/>
      <c r="F66">
        <v>1167.2459999999901</v>
      </c>
      <c r="G66">
        <v>1155.81</v>
      </c>
      <c r="H66">
        <v>1175.8399999999999</v>
      </c>
      <c r="I66" t="s">
        <v>57</v>
      </c>
      <c r="K66" s="18"/>
      <c r="L66" s="19"/>
      <c r="M66" s="19"/>
      <c r="N66" s="19"/>
      <c r="O66" s="19"/>
      <c r="P66" s="19"/>
      <c r="Q66" s="19"/>
      <c r="R66" s="19"/>
      <c r="S66" s="19"/>
      <c r="T66" s="19"/>
      <c r="U66" s="20"/>
      <c r="W66" s="18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4:33">
      <c r="D67" s="28"/>
      <c r="F67">
        <v>1171.2</v>
      </c>
      <c r="G67">
        <v>1164.24</v>
      </c>
      <c r="H67">
        <v>1175.8399999999999</v>
      </c>
      <c r="I67" t="s">
        <v>57</v>
      </c>
      <c r="K67" s="18"/>
      <c r="L67" s="19"/>
      <c r="M67" s="19"/>
      <c r="N67" s="19"/>
      <c r="O67" s="19"/>
      <c r="P67" s="19"/>
      <c r="Q67" s="19"/>
      <c r="R67" s="19"/>
      <c r="S67" s="19"/>
      <c r="T67" s="19"/>
      <c r="U67" s="20"/>
      <c r="W67" s="18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4:33">
      <c r="D68" s="28"/>
      <c r="F68">
        <v>1169.944</v>
      </c>
      <c r="G68">
        <v>1163.69</v>
      </c>
      <c r="H68">
        <v>1175.8399999999999</v>
      </c>
      <c r="I68" t="s">
        <v>57</v>
      </c>
      <c r="K68" s="18"/>
      <c r="L68" s="19"/>
      <c r="M68" s="19"/>
      <c r="N68" s="19"/>
      <c r="O68" s="19"/>
      <c r="P68" s="19"/>
      <c r="Q68" s="19"/>
      <c r="R68" s="19"/>
      <c r="S68" s="19"/>
      <c r="T68" s="19"/>
      <c r="U68" s="20"/>
      <c r="W68" s="18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4:33">
      <c r="D69" s="28"/>
      <c r="F69">
        <v>1171.0840000000001</v>
      </c>
      <c r="G69">
        <v>1163.69</v>
      </c>
      <c r="H69">
        <v>1175.8399999999999</v>
      </c>
      <c r="I69" t="s">
        <v>57</v>
      </c>
      <c r="K69" s="18"/>
      <c r="L69" s="19"/>
      <c r="M69" s="19"/>
      <c r="N69" s="19"/>
      <c r="O69" s="19"/>
      <c r="P69" s="19"/>
      <c r="Q69" s="19"/>
      <c r="R69" s="19"/>
      <c r="S69" s="19"/>
      <c r="T69" s="19"/>
      <c r="U69" s="20"/>
      <c r="W69" s="18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4:33">
      <c r="D70" s="28"/>
      <c r="F70">
        <v>1170.55</v>
      </c>
      <c r="G70">
        <v>1163.69</v>
      </c>
      <c r="H70">
        <v>1175.8399999999999</v>
      </c>
      <c r="I70" t="s">
        <v>57</v>
      </c>
      <c r="K70" s="18" t="s">
        <v>1</v>
      </c>
      <c r="L70" s="19" t="s">
        <v>2</v>
      </c>
      <c r="M70" s="19" t="s">
        <v>3</v>
      </c>
      <c r="N70" s="19" t="s">
        <v>4</v>
      </c>
      <c r="O70" s="19"/>
      <c r="P70" s="19"/>
      <c r="Q70" s="19"/>
      <c r="R70" s="19"/>
      <c r="S70" s="19"/>
      <c r="T70" s="19"/>
      <c r="U70" s="20"/>
      <c r="W70" s="18" t="s">
        <v>1</v>
      </c>
      <c r="X70" s="19" t="s">
        <v>2</v>
      </c>
      <c r="Y70" s="19" t="s">
        <v>3</v>
      </c>
      <c r="Z70" s="19" t="s">
        <v>4</v>
      </c>
      <c r="AA70" s="19"/>
      <c r="AB70" s="19"/>
      <c r="AC70" s="19"/>
      <c r="AD70" s="19"/>
      <c r="AE70" s="19"/>
      <c r="AF70" s="19"/>
      <c r="AG70" s="20"/>
    </row>
    <row r="71" spans="4:33">
      <c r="D71" s="28"/>
      <c r="F71">
        <v>1157.7619999999999</v>
      </c>
      <c r="G71">
        <v>1111.9000000000001</v>
      </c>
      <c r="H71">
        <v>1175.58</v>
      </c>
      <c r="I71" t="s">
        <v>57</v>
      </c>
      <c r="K71" s="31">
        <v>1145.0119999999999</v>
      </c>
      <c r="L71" s="32">
        <v>1129.79</v>
      </c>
      <c r="M71" s="32">
        <v>1169.97</v>
      </c>
      <c r="N71" s="30">
        <f>K78</f>
        <v>-0.74622039597059386</v>
      </c>
      <c r="O71" s="19"/>
      <c r="P71" s="19"/>
      <c r="Q71" s="19"/>
      <c r="R71" s="19"/>
      <c r="S71" s="19"/>
      <c r="T71" s="19"/>
      <c r="U71" s="20"/>
      <c r="W71" s="31">
        <f>F64</f>
        <v>1151.4639999999999</v>
      </c>
      <c r="X71" s="31">
        <f>G64</f>
        <v>1129.79</v>
      </c>
      <c r="Y71" s="31">
        <f>H64</f>
        <v>1169.97</v>
      </c>
      <c r="Z71" s="30">
        <f>W78</f>
        <v>-0.74622039597059386</v>
      </c>
      <c r="AA71" s="19"/>
      <c r="AB71" s="19"/>
      <c r="AC71" s="19"/>
      <c r="AD71" s="19"/>
      <c r="AE71" s="19"/>
      <c r="AF71" s="19"/>
      <c r="AG71" s="20"/>
    </row>
    <row r="72" spans="4:33">
      <c r="D72" s="28"/>
      <c r="F72">
        <v>1133.806</v>
      </c>
      <c r="G72">
        <v>1055.8</v>
      </c>
      <c r="H72">
        <v>1169.94</v>
      </c>
      <c r="I72" t="s">
        <v>57</v>
      </c>
      <c r="K72" s="25" t="s">
        <v>28</v>
      </c>
      <c r="L72" s="16"/>
      <c r="M72" s="16"/>
      <c r="N72" s="15"/>
      <c r="O72" s="15"/>
      <c r="P72" s="15"/>
      <c r="Q72" s="16" t="s">
        <v>22</v>
      </c>
      <c r="R72" s="16"/>
      <c r="S72" s="16"/>
      <c r="T72" s="16"/>
      <c r="U72" s="17"/>
      <c r="W72" s="25" t="s">
        <v>28</v>
      </c>
      <c r="X72" s="16"/>
      <c r="Y72" s="16"/>
      <c r="Z72" s="15"/>
      <c r="AA72" s="15"/>
      <c r="AB72" s="15"/>
      <c r="AC72" s="16" t="s">
        <v>22</v>
      </c>
      <c r="AD72" s="16"/>
      <c r="AE72" s="16"/>
      <c r="AF72" s="16"/>
      <c r="AG72" s="17"/>
    </row>
    <row r="73" spans="4:33">
      <c r="D73" s="28"/>
      <c r="F73">
        <v>1117.1880000000001</v>
      </c>
      <c r="G73">
        <v>1055.8</v>
      </c>
      <c r="H73">
        <v>1169.94</v>
      </c>
      <c r="I73" t="s">
        <v>57</v>
      </c>
      <c r="K73" s="1" t="s">
        <v>14</v>
      </c>
      <c r="L73" s="1"/>
      <c r="M73" s="1"/>
      <c r="N73" s="19"/>
      <c r="O73" s="19"/>
      <c r="P73" s="19" t="s">
        <v>23</v>
      </c>
      <c r="Q73" s="1">
        <f>K74*L62</f>
        <v>159.71813608432001</v>
      </c>
      <c r="R73" s="1">
        <f>L74*L63</f>
        <v>320.43375129599997</v>
      </c>
      <c r="S73" s="1">
        <f>M74*L64</f>
        <v>274.38077941500001</v>
      </c>
      <c r="T73" s="1">
        <f>N74*L65</f>
        <v>7.9848970000000005E-2</v>
      </c>
      <c r="U73" s="1">
        <f>SUM(Q73,T73,S73,R73)</f>
        <v>754.61251576532004</v>
      </c>
      <c r="W73" s="1" t="s">
        <v>14</v>
      </c>
      <c r="X73" s="1"/>
      <c r="Y73" s="1"/>
      <c r="Z73" s="19"/>
      <c r="AA73" s="19"/>
      <c r="AB73" s="19" t="s">
        <v>23</v>
      </c>
      <c r="AC73" s="1">
        <f>W74*X62</f>
        <v>160.61812788704</v>
      </c>
      <c r="AD73" s="1">
        <f>X74*X63</f>
        <v>320.43375129599997</v>
      </c>
      <c r="AE73" s="1">
        <f>Y74*X64</f>
        <v>274.38077941500001</v>
      </c>
      <c r="AF73" s="1">
        <f>Z74*X65</f>
        <v>7.9848970000000005E-2</v>
      </c>
      <c r="AG73" s="1">
        <f>SUM(AC73,AF73,AE73,AD73)</f>
        <v>755.51250756803995</v>
      </c>
    </row>
    <row r="74" spans="4:33">
      <c r="D74" s="28"/>
      <c r="F74">
        <v>1092.9159999999999</v>
      </c>
      <c r="G74">
        <v>1048.58</v>
      </c>
      <c r="H74">
        <v>1167.7</v>
      </c>
      <c r="I74" t="s">
        <v>57</v>
      </c>
      <c r="K74" s="1">
        <f>K71</f>
        <v>1145.0119999999999</v>
      </c>
      <c r="L74" s="1">
        <f t="shared" ref="L74:M74" si="5">L71</f>
        <v>1129.79</v>
      </c>
      <c r="M74" s="1">
        <f t="shared" si="5"/>
        <v>1169.97</v>
      </c>
      <c r="N74" s="19">
        <v>1</v>
      </c>
      <c r="O74" s="19"/>
      <c r="P74" s="19" t="s">
        <v>24</v>
      </c>
      <c r="Q74" s="1">
        <f>K74*M62</f>
        <v>592.27460927975994</v>
      </c>
      <c r="R74" s="1">
        <f>L74*M63</f>
        <v>360.86196459170003</v>
      </c>
      <c r="S74" s="1">
        <f>M74*M64</f>
        <v>380.2882538691</v>
      </c>
      <c r="T74" s="1">
        <f>N74*M65</f>
        <v>0.35445928999999998</v>
      </c>
      <c r="U74" s="1">
        <f>SUM(Q74,T74,S74,R74)</f>
        <v>1333.77928703056</v>
      </c>
      <c r="W74" s="1">
        <f>W71</f>
        <v>1151.4639999999999</v>
      </c>
      <c r="X74" s="1">
        <f t="shared" ref="X74:Y74" si="6">X71</f>
        <v>1129.79</v>
      </c>
      <c r="Y74" s="1">
        <f t="shared" si="6"/>
        <v>1169.97</v>
      </c>
      <c r="Z74" s="19">
        <v>1</v>
      </c>
      <c r="AA74" s="19"/>
      <c r="AB74" s="19" t="s">
        <v>24</v>
      </c>
      <c r="AC74" s="1">
        <f>W74*Y62</f>
        <v>595.61200293072</v>
      </c>
      <c r="AD74" s="1">
        <f>X74*Y63</f>
        <v>360.86196459170003</v>
      </c>
      <c r="AE74" s="1">
        <f>Y74*Y64</f>
        <v>380.2882538691</v>
      </c>
      <c r="AF74" s="1">
        <f>Z74*Y65</f>
        <v>0.35445928999999998</v>
      </c>
      <c r="AG74" s="1">
        <f>SUM(AC74,AF74,AE74,AD74)</f>
        <v>1337.1166806815199</v>
      </c>
    </row>
    <row r="75" spans="4:33">
      <c r="D75" s="28"/>
      <c r="F75">
        <v>1059.6799999999901</v>
      </c>
      <c r="G75">
        <v>1001.52</v>
      </c>
      <c r="H75">
        <v>1111.9000000000001</v>
      </c>
      <c r="I75" t="s">
        <v>57</v>
      </c>
      <c r="K75" s="1" t="s">
        <v>21</v>
      </c>
      <c r="L75" s="1"/>
      <c r="M75" s="1"/>
      <c r="N75" s="19"/>
      <c r="O75" s="19"/>
      <c r="P75" s="19" t="s">
        <v>27</v>
      </c>
      <c r="Q75" s="1">
        <f>TANH(U73)</f>
        <v>1</v>
      </c>
      <c r="R75" s="1">
        <f>TANH(U74)</f>
        <v>1</v>
      </c>
      <c r="S75" s="1"/>
      <c r="T75" s="1"/>
      <c r="U75" s="1"/>
      <c r="W75" s="1" t="s">
        <v>21</v>
      </c>
      <c r="X75" s="1"/>
      <c r="Y75" s="1"/>
      <c r="Z75" s="19"/>
      <c r="AA75" s="19"/>
      <c r="AB75" s="19" t="s">
        <v>27</v>
      </c>
      <c r="AC75" s="1">
        <f>TANH(AG73)</f>
        <v>1</v>
      </c>
      <c r="AD75" s="1">
        <f>TANH(AG74)</f>
        <v>1</v>
      </c>
      <c r="AE75" s="1"/>
      <c r="AF75" s="1"/>
      <c r="AG75" s="1"/>
    </row>
    <row r="76" spans="4:33">
      <c r="D76" s="28"/>
      <c r="F76">
        <v>1044.856</v>
      </c>
      <c r="G76">
        <v>1001.52</v>
      </c>
      <c r="H76">
        <v>1080.5999999999999</v>
      </c>
      <c r="I76" t="s">
        <v>57</v>
      </c>
      <c r="K76" s="1">
        <f>Q75</f>
        <v>1</v>
      </c>
      <c r="L76" s="1">
        <f>R75</f>
        <v>1</v>
      </c>
      <c r="M76" s="1"/>
      <c r="N76" s="19"/>
      <c r="O76" s="19"/>
      <c r="P76" s="19"/>
      <c r="Q76" s="19"/>
      <c r="R76" s="19"/>
      <c r="S76" s="19"/>
      <c r="T76" s="19"/>
      <c r="U76" s="20"/>
      <c r="W76" s="1">
        <f>AC75</f>
        <v>1</v>
      </c>
      <c r="X76" s="1">
        <f>AD75</f>
        <v>1</v>
      </c>
      <c r="Y76" s="1"/>
      <c r="Z76" s="19"/>
      <c r="AA76" s="19"/>
      <c r="AB76" s="19"/>
      <c r="AC76" s="19"/>
      <c r="AD76" s="19"/>
      <c r="AE76" s="19"/>
      <c r="AF76" s="19"/>
      <c r="AG76" s="20"/>
    </row>
    <row r="77" spans="4:33">
      <c r="K77" s="1" t="s">
        <v>25</v>
      </c>
      <c r="L77" s="1"/>
      <c r="M77" s="1"/>
      <c r="N77" s="19"/>
      <c r="O77" s="19"/>
      <c r="P77" s="19"/>
      <c r="Q77" s="26" t="s">
        <v>26</v>
      </c>
      <c r="R77" s="26"/>
      <c r="S77" s="19"/>
      <c r="T77" s="19"/>
      <c r="U77" s="20"/>
      <c r="W77" s="1" t="s">
        <v>25</v>
      </c>
      <c r="X77" s="1"/>
      <c r="Y77" s="1"/>
      <c r="Z77" s="19"/>
      <c r="AA77" s="19"/>
      <c r="AB77" s="19"/>
      <c r="AC77" s="26" t="s">
        <v>26</v>
      </c>
      <c r="AD77" s="26"/>
      <c r="AE77" s="19"/>
      <c r="AF77" s="19"/>
      <c r="AG77" s="20"/>
    </row>
    <row r="78" spans="4:33">
      <c r="K78" s="1">
        <f>Q79</f>
        <v>-0.74622039597059386</v>
      </c>
      <c r="L78" s="1"/>
      <c r="M78" s="1"/>
      <c r="N78" s="19"/>
      <c r="O78" s="19"/>
      <c r="P78" s="19" t="s">
        <v>4</v>
      </c>
      <c r="Q78" s="19">
        <f>K76*N62</f>
        <v>-0.43724447195869687</v>
      </c>
      <c r="R78" s="19">
        <f>L76*N63</f>
        <v>-0.52712691195869688</v>
      </c>
      <c r="S78" s="19">
        <f>SUM(Q78:R78)</f>
        <v>-0.96437138391739374</v>
      </c>
      <c r="T78" s="19"/>
      <c r="U78" s="20"/>
      <c r="W78" s="1">
        <f>AC79</f>
        <v>-0.74622039597059386</v>
      </c>
      <c r="X78" s="1"/>
      <c r="Y78" s="1"/>
      <c r="Z78" s="19"/>
      <c r="AA78" s="19"/>
      <c r="AB78" s="19" t="s">
        <v>4</v>
      </c>
      <c r="AC78" s="19">
        <f>W76*Z62</f>
        <v>-0.43724447195869687</v>
      </c>
      <c r="AD78" s="19">
        <f>X76*Z63</f>
        <v>-0.52712691195869688</v>
      </c>
      <c r="AE78" s="19">
        <f>SUM(AC78:AD78)</f>
        <v>-0.96437138391739374</v>
      </c>
      <c r="AF78" s="19"/>
      <c r="AG78" s="20"/>
    </row>
    <row r="79" spans="4:33">
      <c r="K79" s="18"/>
      <c r="L79" s="19"/>
      <c r="M79" s="19"/>
      <c r="N79" s="19"/>
      <c r="O79" s="19"/>
      <c r="P79" s="19" t="s">
        <v>27</v>
      </c>
      <c r="Q79" s="19">
        <f>TANH(S78)</f>
        <v>-0.74622039597059386</v>
      </c>
      <c r="R79" s="19"/>
      <c r="S79" s="19"/>
      <c r="T79" s="19"/>
      <c r="U79" s="20"/>
      <c r="W79" s="18"/>
      <c r="X79" s="19"/>
      <c r="Y79" s="19"/>
      <c r="Z79" s="19"/>
      <c r="AA79" s="19"/>
      <c r="AB79" s="19" t="s">
        <v>27</v>
      </c>
      <c r="AC79" s="19">
        <f>TANH(AE78)</f>
        <v>-0.74622039597059386</v>
      </c>
      <c r="AD79" s="19"/>
      <c r="AE79" s="19"/>
      <c r="AF79" s="19"/>
      <c r="AG79" s="20"/>
    </row>
    <row r="80" spans="4:33"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3"/>
      <c r="W80" s="21"/>
      <c r="X80" s="22"/>
      <c r="Y80" s="22"/>
      <c r="Z80" s="22"/>
      <c r="AA80" s="22"/>
      <c r="AB80" s="22"/>
      <c r="AC80" s="22"/>
      <c r="AD80" s="22"/>
      <c r="AE80" s="22"/>
      <c r="AF80" s="22"/>
      <c r="AG80" s="23"/>
    </row>
    <row r="82" spans="6:20">
      <c r="F82" s="128" t="s">
        <v>51</v>
      </c>
      <c r="G82" s="128"/>
      <c r="H82" s="128"/>
      <c r="I82" s="129"/>
      <c r="K82" t="s">
        <v>53</v>
      </c>
    </row>
    <row r="83" spans="6:20">
      <c r="F83" s="1" t="s">
        <v>1</v>
      </c>
      <c r="G83" s="1" t="s">
        <v>2</v>
      </c>
      <c r="H83" s="1" t="s">
        <v>3</v>
      </c>
      <c r="I83" s="34" t="s">
        <v>4</v>
      </c>
      <c r="K83" t="s">
        <v>54</v>
      </c>
      <c r="L83" t="s">
        <v>55</v>
      </c>
      <c r="M83" t="s">
        <v>56</v>
      </c>
    </row>
    <row r="84" spans="6:20">
      <c r="F84">
        <v>1145.0119999999999</v>
      </c>
      <c r="G84">
        <v>1129.79</v>
      </c>
      <c r="H84">
        <v>1169.97</v>
      </c>
      <c r="I84">
        <f t="shared" ref="I84:I97" si="7">P84</f>
        <v>1142.3842161224754</v>
      </c>
      <c r="K84">
        <f>K$78</f>
        <v>-0.74622039597059386</v>
      </c>
      <c r="L84">
        <f>G63</f>
        <v>1129.79</v>
      </c>
      <c r="M84">
        <f t="shared" ref="M84:M97" si="8">H63</f>
        <v>1169.97</v>
      </c>
      <c r="O84" t="s">
        <v>4</v>
      </c>
      <c r="P84" s="40">
        <f>(((K84*(M84-L84))/2)+(M84+L84))/2</f>
        <v>1142.3842161224754</v>
      </c>
      <c r="Q84" t="s">
        <v>68</v>
      </c>
      <c r="R84" s="127">
        <v>1169.97</v>
      </c>
      <c r="S84">
        <f>R84-P84</f>
        <v>27.585783877524591</v>
      </c>
    </row>
    <row r="85" spans="6:20">
      <c r="F85">
        <v>1151.4639999999999</v>
      </c>
      <c r="G85">
        <v>1129.79</v>
      </c>
      <c r="H85">
        <v>1169.97</v>
      </c>
      <c r="I85">
        <f t="shared" si="7"/>
        <v>1142.3842161224754</v>
      </c>
      <c r="K85">
        <f t="shared" ref="K85:K97" si="9">K$78</f>
        <v>-0.74622039597059386</v>
      </c>
      <c r="L85">
        <f t="shared" ref="L85:L97" si="10">G64</f>
        <v>1129.79</v>
      </c>
      <c r="M85">
        <f t="shared" si="8"/>
        <v>1169.97</v>
      </c>
      <c r="P85" s="40">
        <f>(((K85*(M85-L85))/2)+(M85+L85))/2</f>
        <v>1142.3842161224754</v>
      </c>
      <c r="R85" s="42">
        <v>1164.24</v>
      </c>
      <c r="S85">
        <f>R85-P85</f>
        <v>21.855783877524573</v>
      </c>
      <c r="T85" s="42"/>
    </row>
    <row r="86" spans="6:20">
      <c r="F86">
        <v>1159.58</v>
      </c>
      <c r="G86">
        <v>1137.51</v>
      </c>
      <c r="H86">
        <v>1170.3699999999999</v>
      </c>
      <c r="I86">
        <f t="shared" si="7"/>
        <v>1147.8097994471016</v>
      </c>
      <c r="K86">
        <f t="shared" si="9"/>
        <v>-0.74622039597059386</v>
      </c>
      <c r="L86">
        <f t="shared" si="10"/>
        <v>1137.51</v>
      </c>
      <c r="M86">
        <f t="shared" si="8"/>
        <v>1170.3699999999999</v>
      </c>
      <c r="P86" s="40">
        <f t="shared" ref="P86:P97" si="11">(((K86*(M86-L86))/2)+(M86+L86))/2</f>
        <v>1147.8097994471016</v>
      </c>
      <c r="R86" s="42">
        <v>1170.3699999999999</v>
      </c>
      <c r="S86">
        <f>R86-P86</f>
        <v>22.560200552898323</v>
      </c>
    </row>
    <row r="87" spans="6:20">
      <c r="F87">
        <v>1167.2459999999901</v>
      </c>
      <c r="G87">
        <v>1155.81</v>
      </c>
      <c r="H87">
        <v>1175.8399999999999</v>
      </c>
      <c r="I87">
        <f t="shared" si="7"/>
        <v>1162.0883013671771</v>
      </c>
      <c r="K87">
        <f t="shared" si="9"/>
        <v>-0.74622039597059386</v>
      </c>
      <c r="L87">
        <f t="shared" si="10"/>
        <v>1155.81</v>
      </c>
      <c r="M87">
        <f t="shared" si="8"/>
        <v>1175.8399999999999</v>
      </c>
      <c r="P87" s="40">
        <f t="shared" si="11"/>
        <v>1162.0883013671771</v>
      </c>
      <c r="R87" s="42">
        <v>1175.8399999999999</v>
      </c>
      <c r="S87">
        <f>R87-P87</f>
        <v>13.751698632822809</v>
      </c>
    </row>
    <row r="88" spans="6:20">
      <c r="F88">
        <v>1171.2</v>
      </c>
      <c r="G88">
        <v>1164.24</v>
      </c>
      <c r="H88">
        <v>1175.8399999999999</v>
      </c>
      <c r="I88">
        <f t="shared" si="7"/>
        <v>1167.8759608516852</v>
      </c>
      <c r="K88">
        <f t="shared" si="9"/>
        <v>-0.74622039597059386</v>
      </c>
      <c r="L88">
        <f t="shared" si="10"/>
        <v>1164.24</v>
      </c>
      <c r="M88">
        <f t="shared" si="8"/>
        <v>1175.8399999999999</v>
      </c>
      <c r="P88" s="40">
        <f>(((K88*(M88-L88))/2)+(M88+L88))/2</f>
        <v>1167.8759608516852</v>
      </c>
      <c r="R88" s="42">
        <v>1175.58</v>
      </c>
      <c r="S88">
        <f>R88-P88</f>
        <v>7.7040391483146777</v>
      </c>
    </row>
    <row r="89" spans="6:20">
      <c r="F89">
        <v>1169.944</v>
      </c>
      <c r="G89">
        <v>1163.69</v>
      </c>
      <c r="H89">
        <v>1175.8399999999999</v>
      </c>
      <c r="I89">
        <f t="shared" si="7"/>
        <v>1167.4983555472393</v>
      </c>
      <c r="K89">
        <f t="shared" si="9"/>
        <v>-0.74622039597059386</v>
      </c>
      <c r="L89">
        <f t="shared" si="10"/>
        <v>1163.69</v>
      </c>
      <c r="M89">
        <f t="shared" si="8"/>
        <v>1175.8399999999999</v>
      </c>
      <c r="P89" s="40">
        <f t="shared" si="11"/>
        <v>1167.4983555472393</v>
      </c>
      <c r="R89" s="42">
        <v>1163.69</v>
      </c>
      <c r="S89">
        <f t="shared" ref="S89:S97" si="12">R89-P89</f>
        <v>-3.8083555472392163</v>
      </c>
    </row>
    <row r="90" spans="6:20">
      <c r="F90">
        <v>1171.0840000000001</v>
      </c>
      <c r="G90">
        <v>1163.69</v>
      </c>
      <c r="H90">
        <v>1175.8399999999999</v>
      </c>
      <c r="I90">
        <f t="shared" si="7"/>
        <v>1167.4983555472393</v>
      </c>
      <c r="K90">
        <f t="shared" si="9"/>
        <v>-0.74622039597059386</v>
      </c>
      <c r="L90">
        <f t="shared" si="10"/>
        <v>1163.69</v>
      </c>
      <c r="M90">
        <f t="shared" si="8"/>
        <v>1175.8399999999999</v>
      </c>
      <c r="P90" s="40">
        <f t="shared" si="11"/>
        <v>1167.4983555472393</v>
      </c>
      <c r="R90" s="42">
        <v>1169.94</v>
      </c>
      <c r="S90">
        <f t="shared" si="12"/>
        <v>2.4416444527607837</v>
      </c>
    </row>
    <row r="91" spans="6:20">
      <c r="F91">
        <v>1170.55</v>
      </c>
      <c r="G91">
        <v>1163.69</v>
      </c>
      <c r="H91">
        <v>1175.8399999999999</v>
      </c>
      <c r="I91">
        <f t="shared" si="7"/>
        <v>1167.4983555472393</v>
      </c>
      <c r="K91">
        <f t="shared" si="9"/>
        <v>-0.74622039597059386</v>
      </c>
      <c r="L91">
        <f t="shared" si="10"/>
        <v>1163.69</v>
      </c>
      <c r="M91">
        <f t="shared" si="8"/>
        <v>1175.8399999999999</v>
      </c>
      <c r="P91" s="40">
        <f t="shared" si="11"/>
        <v>1167.4983555472393</v>
      </c>
      <c r="R91" s="42">
        <v>1167.7</v>
      </c>
      <c r="S91">
        <f t="shared" si="12"/>
        <v>0.20164445276077458</v>
      </c>
    </row>
    <row r="92" spans="6:20">
      <c r="F92">
        <v>1157.7619999999999</v>
      </c>
      <c r="G92">
        <v>1111.9000000000001</v>
      </c>
      <c r="H92">
        <v>1175.58</v>
      </c>
      <c r="I92">
        <f t="shared" si="7"/>
        <v>1131.8601712961481</v>
      </c>
      <c r="K92">
        <f t="shared" si="9"/>
        <v>-0.74622039597059386</v>
      </c>
      <c r="L92">
        <f t="shared" si="10"/>
        <v>1111.9000000000001</v>
      </c>
      <c r="M92">
        <f t="shared" si="8"/>
        <v>1175.58</v>
      </c>
      <c r="P92" s="40">
        <f t="shared" si="11"/>
        <v>1131.8601712961481</v>
      </c>
      <c r="R92" s="42">
        <v>1111.9000000000001</v>
      </c>
      <c r="S92">
        <f t="shared" si="12"/>
        <v>-19.960171296148019</v>
      </c>
    </row>
    <row r="93" spans="6:20">
      <c r="F93">
        <v>1133.806</v>
      </c>
      <c r="G93">
        <v>1055.8</v>
      </c>
      <c r="H93">
        <v>1169.94</v>
      </c>
      <c r="I93">
        <f t="shared" si="7"/>
        <v>1091.5766010009791</v>
      </c>
      <c r="K93">
        <f t="shared" si="9"/>
        <v>-0.74622039597059386</v>
      </c>
      <c r="L93">
        <f t="shared" si="10"/>
        <v>1055.8</v>
      </c>
      <c r="M93">
        <f t="shared" si="8"/>
        <v>1169.94</v>
      </c>
      <c r="P93" s="40">
        <f t="shared" si="11"/>
        <v>1091.5766010009791</v>
      </c>
      <c r="R93" s="42">
        <v>1055.8</v>
      </c>
      <c r="S93">
        <f t="shared" si="12"/>
        <v>-35.776601000979099</v>
      </c>
    </row>
    <row r="94" spans="6:20">
      <c r="F94">
        <v>1117.1880000000001</v>
      </c>
      <c r="G94">
        <v>1055.8</v>
      </c>
      <c r="H94">
        <v>1169.94</v>
      </c>
      <c r="I94">
        <f t="shared" si="7"/>
        <v>1091.5766010009791</v>
      </c>
      <c r="K94">
        <f t="shared" si="9"/>
        <v>-0.74622039597059386</v>
      </c>
      <c r="L94">
        <f t="shared" si="10"/>
        <v>1055.8</v>
      </c>
      <c r="M94">
        <f t="shared" si="8"/>
        <v>1169.94</v>
      </c>
      <c r="P94" s="40">
        <f t="shared" si="11"/>
        <v>1091.5766010009791</v>
      </c>
      <c r="R94" s="42">
        <v>1080.5999999999999</v>
      </c>
      <c r="S94">
        <f t="shared" si="12"/>
        <v>-10.976601000979144</v>
      </c>
    </row>
    <row r="95" spans="6:20">
      <c r="F95">
        <v>1092.9159999999999</v>
      </c>
      <c r="G95">
        <v>1048.58</v>
      </c>
      <c r="H95">
        <v>1167.7</v>
      </c>
      <c r="I95">
        <f t="shared" si="7"/>
        <v>1085.9175566079955</v>
      </c>
      <c r="K95">
        <f t="shared" si="9"/>
        <v>-0.74622039597059386</v>
      </c>
      <c r="L95">
        <f t="shared" si="10"/>
        <v>1048.58</v>
      </c>
      <c r="M95">
        <f t="shared" si="8"/>
        <v>1167.7</v>
      </c>
      <c r="P95" s="40">
        <f t="shared" si="11"/>
        <v>1085.9175566079955</v>
      </c>
      <c r="R95" s="42">
        <v>1048.58</v>
      </c>
      <c r="S95">
        <f t="shared" si="12"/>
        <v>-37.337556607995566</v>
      </c>
    </row>
    <row r="96" spans="6:20">
      <c r="F96">
        <v>1059.6799999999901</v>
      </c>
      <c r="G96">
        <v>1001.52</v>
      </c>
      <c r="H96">
        <v>1111.9000000000001</v>
      </c>
      <c r="I96">
        <f t="shared" si="7"/>
        <v>1036.1180481731915</v>
      </c>
      <c r="K96">
        <f t="shared" si="9"/>
        <v>-0.74622039597059386</v>
      </c>
      <c r="L96">
        <f t="shared" si="10"/>
        <v>1001.52</v>
      </c>
      <c r="M96">
        <f t="shared" si="8"/>
        <v>1111.9000000000001</v>
      </c>
      <c r="P96" s="40">
        <f t="shared" si="11"/>
        <v>1036.1180481731915</v>
      </c>
      <c r="R96" s="42">
        <v>1001.52</v>
      </c>
      <c r="S96">
        <f t="shared" si="12"/>
        <v>-34.598048173191501</v>
      </c>
    </row>
    <row r="97" spans="6:19">
      <c r="F97">
        <v>1044.856</v>
      </c>
      <c r="G97">
        <v>1001.52</v>
      </c>
      <c r="H97">
        <v>1080.5999999999999</v>
      </c>
      <c r="I97">
        <f t="shared" si="7"/>
        <v>1026.3072227716614</v>
      </c>
      <c r="K97">
        <f t="shared" si="9"/>
        <v>-0.74622039597059386</v>
      </c>
      <c r="L97">
        <f t="shared" si="10"/>
        <v>1001.52</v>
      </c>
      <c r="M97">
        <f t="shared" si="8"/>
        <v>1080.5999999999999</v>
      </c>
      <c r="P97" s="40">
        <f t="shared" si="11"/>
        <v>1026.3072227716614</v>
      </c>
      <c r="R97" s="42">
        <v>1037.78</v>
      </c>
      <c r="S97">
        <f t="shared" si="12"/>
        <v>11.4727772283386</v>
      </c>
    </row>
  </sheetData>
  <mergeCells count="2">
    <mergeCell ref="F61:I61"/>
    <mergeCell ref="F82:I8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2"/>
  <sheetViews>
    <sheetView tabSelected="1" topLeftCell="U80" zoomScale="70" zoomScaleNormal="70" workbookViewId="0">
      <selection activeCell="Y113" sqref="Y113"/>
    </sheetView>
  </sheetViews>
  <sheetFormatPr defaultRowHeight="15"/>
  <cols>
    <col min="1" max="1" width="16.85546875" customWidth="1"/>
    <col min="5" max="5" width="6.140625" customWidth="1"/>
    <col min="6" max="6" width="10.140625" customWidth="1"/>
    <col min="8" max="8" width="10.42578125" customWidth="1"/>
    <col min="10" max="10" width="8.28515625" customWidth="1"/>
    <col min="11" max="12" width="7.85546875" customWidth="1"/>
    <col min="16" max="16" width="4" customWidth="1"/>
    <col min="24" max="24" width="14.140625" bestFit="1" customWidth="1"/>
    <col min="25" max="25" width="14.42578125" bestFit="1" customWidth="1"/>
    <col min="26" max="26" width="13.140625" bestFit="1" customWidth="1"/>
    <col min="27" max="28" width="13.28515625" bestFit="1" customWidth="1"/>
    <col min="39" max="39" width="13.28515625" bestFit="1" customWidth="1"/>
    <col min="40" max="40" width="13.140625" bestFit="1" customWidth="1"/>
    <col min="41" max="41" width="13.28515625" bestFit="1" customWidth="1"/>
    <col min="42" max="42" width="13.140625" bestFit="1" customWidth="1"/>
    <col min="44" max="44" width="8.7109375" customWidth="1"/>
    <col min="45" max="45" width="8.140625" customWidth="1"/>
    <col min="46" max="46" width="7" customWidth="1"/>
    <col min="47" max="47" width="8.7109375" customWidth="1"/>
    <col min="48" max="48" width="9.42578125" customWidth="1"/>
    <col min="49" max="50" width="6.85546875" customWidth="1"/>
    <col min="51" max="51" width="9.42578125" customWidth="1"/>
    <col min="52" max="52" width="7.85546875" customWidth="1"/>
    <col min="54" max="54" width="8.28515625" customWidth="1"/>
    <col min="55" max="55" width="10.140625" customWidth="1"/>
    <col min="56" max="56" width="9" customWidth="1"/>
    <col min="57" max="57" width="10.42578125" customWidth="1"/>
    <col min="68" max="68" width="12.5703125" customWidth="1"/>
  </cols>
  <sheetData>
    <row r="1" spans="1:78">
      <c r="C1" s="50"/>
      <c r="D1" s="35"/>
    </row>
    <row r="2" spans="1:78">
      <c r="C2" s="35"/>
      <c r="D2" s="35"/>
    </row>
    <row r="3" spans="1:78">
      <c r="A3" s="5" t="s">
        <v>11</v>
      </c>
      <c r="B3" s="5">
        <v>3</v>
      </c>
      <c r="C3" s="35"/>
      <c r="D3" s="35"/>
      <c r="AD3" s="147" t="s">
        <v>235</v>
      </c>
      <c r="AE3" s="132"/>
      <c r="AF3" s="110" t="s">
        <v>236</v>
      </c>
    </row>
    <row r="4" spans="1:78">
      <c r="A4" s="5" t="s">
        <v>71</v>
      </c>
      <c r="B4" s="5">
        <v>1</v>
      </c>
      <c r="C4" s="35"/>
      <c r="D4" s="35"/>
      <c r="AE4">
        <f>M17</f>
        <v>8.5720866046634821E-3</v>
      </c>
      <c r="AF4">
        <f>N17</f>
        <v>1.3406917819166643E-2</v>
      </c>
      <c r="AG4">
        <f>O17</f>
        <v>1.1317006145904945E-2</v>
      </c>
      <c r="AH4">
        <f>P17</f>
        <v>0</v>
      </c>
    </row>
    <row r="5" spans="1:78">
      <c r="A5" s="5" t="s">
        <v>279</v>
      </c>
      <c r="B5" s="5">
        <v>2</v>
      </c>
      <c r="C5" s="35"/>
      <c r="D5" s="35"/>
      <c r="AE5">
        <f t="shared" ref="AE5:AG7" si="0">M18</f>
        <v>7.8099985207627795E-3</v>
      </c>
      <c r="AF5">
        <f t="shared" si="0"/>
        <v>1.010689807545857E-2</v>
      </c>
      <c r="AG5">
        <f t="shared" si="0"/>
        <v>1.1317006145904945E-2</v>
      </c>
      <c r="AH5">
        <f>R23</f>
        <v>2.4063270636139216E-3</v>
      </c>
    </row>
    <row r="6" spans="1:78">
      <c r="C6" s="35"/>
      <c r="D6" s="35"/>
      <c r="F6" s="57" t="s">
        <v>69</v>
      </c>
      <c r="G6" s="48"/>
      <c r="H6" s="48"/>
      <c r="I6" s="48"/>
      <c r="J6" s="49"/>
      <c r="K6" s="40"/>
      <c r="L6" s="40"/>
      <c r="M6" s="40"/>
      <c r="W6" t="s">
        <v>202</v>
      </c>
      <c r="AE6">
        <f t="shared" si="0"/>
        <v>3.9901958397854393E-3</v>
      </c>
      <c r="AF6">
        <f t="shared" si="0"/>
        <v>6.9291012852214749E-3</v>
      </c>
      <c r="AG6">
        <f t="shared" si="0"/>
        <v>5.3196427576731138E-3</v>
      </c>
      <c r="AH6">
        <f>R24</f>
        <v>3.7514683088041723E-3</v>
      </c>
      <c r="BA6" s="57" t="s">
        <v>254</v>
      </c>
    </row>
    <row r="7" spans="1:78">
      <c r="A7" s="5" t="s">
        <v>18</v>
      </c>
      <c r="B7" s="10">
        <v>0.5</v>
      </c>
      <c r="F7" s="58"/>
      <c r="G7" s="37" t="s">
        <v>28</v>
      </c>
      <c r="H7" s="37"/>
      <c r="I7" s="69"/>
      <c r="J7" s="69"/>
      <c r="K7" s="69"/>
      <c r="L7" s="69"/>
      <c r="M7" s="69"/>
      <c r="N7" s="69"/>
      <c r="R7" s="37" t="s">
        <v>109</v>
      </c>
      <c r="S7" s="37"/>
      <c r="T7" s="69"/>
      <c r="U7" s="69"/>
      <c r="V7" s="69"/>
      <c r="W7" s="69"/>
      <c r="Y7" s="69"/>
      <c r="AE7">
        <f t="shared" si="0"/>
        <v>0</v>
      </c>
      <c r="AF7">
        <f t="shared" si="0"/>
        <v>0</v>
      </c>
      <c r="AG7">
        <f t="shared" si="0"/>
        <v>0</v>
      </c>
      <c r="AH7">
        <f>R25</f>
        <v>2.9732389980266036E-3</v>
      </c>
      <c r="BA7" s="58"/>
      <c r="BB7" s="37" t="s">
        <v>50</v>
      </c>
      <c r="BG7" t="s">
        <v>257</v>
      </c>
    </row>
    <row r="8" spans="1:78" ht="15.75" thickBot="1">
      <c r="A8" s="11" t="s">
        <v>19</v>
      </c>
      <c r="B8" s="5">
        <v>1</v>
      </c>
      <c r="F8" s="58"/>
      <c r="I8" s="54"/>
      <c r="J8" s="54"/>
      <c r="K8" s="54"/>
      <c r="L8" s="54"/>
      <c r="M8" s="54"/>
      <c r="N8" s="54"/>
      <c r="S8">
        <v>-1</v>
      </c>
      <c r="T8" s="55">
        <v>0</v>
      </c>
      <c r="U8" s="55"/>
      <c r="V8" s="55"/>
      <c r="W8" s="55"/>
      <c r="Y8" s="55"/>
      <c r="AA8" t="s">
        <v>74</v>
      </c>
      <c r="AH8">
        <f>R26</f>
        <v>1.4842503594454908E-3</v>
      </c>
      <c r="BA8" s="58"/>
      <c r="BB8" t="s">
        <v>1</v>
      </c>
      <c r="BC8" t="s">
        <v>2</v>
      </c>
      <c r="BD8" t="s">
        <v>3</v>
      </c>
      <c r="BE8" t="s">
        <v>4</v>
      </c>
      <c r="BG8" t="str">
        <f t="shared" ref="BG8:BI8" si="1">BB8</f>
        <v>x1</v>
      </c>
      <c r="BH8" t="str">
        <f t="shared" si="1"/>
        <v>x2</v>
      </c>
      <c r="BI8" t="str">
        <f t="shared" si="1"/>
        <v>x3</v>
      </c>
      <c r="BM8" t="s">
        <v>4</v>
      </c>
      <c r="BN8" t="s">
        <v>267</v>
      </c>
    </row>
    <row r="9" spans="1:78">
      <c r="F9" s="58"/>
      <c r="G9" s="52" t="s">
        <v>75</v>
      </c>
      <c r="H9" s="52" t="s">
        <v>76</v>
      </c>
      <c r="I9" s="52" t="s">
        <v>81</v>
      </c>
      <c r="J9" s="54"/>
      <c r="K9" s="45" t="s">
        <v>73</v>
      </c>
      <c r="R9" s="77" t="s">
        <v>75</v>
      </c>
      <c r="S9" s="77" t="s">
        <v>76</v>
      </c>
      <c r="T9" s="52" t="s">
        <v>101</v>
      </c>
      <c r="U9" s="52" t="s">
        <v>78</v>
      </c>
      <c r="V9" s="52" t="s">
        <v>77</v>
      </c>
      <c r="W9" s="52" t="s">
        <v>159</v>
      </c>
      <c r="X9" s="52" t="s">
        <v>160</v>
      </c>
      <c r="Y9" s="52" t="s">
        <v>80</v>
      </c>
      <c r="AA9" s="45" t="s">
        <v>73</v>
      </c>
      <c r="AF9" s="114" t="s">
        <v>238</v>
      </c>
      <c r="AG9" s="115" t="s">
        <v>253</v>
      </c>
      <c r="AH9" s="115">
        <v>0</v>
      </c>
      <c r="AI9" s="115">
        <v>0</v>
      </c>
      <c r="AJ9" s="115">
        <v>0</v>
      </c>
      <c r="AK9" s="115">
        <v>0</v>
      </c>
      <c r="AL9" s="115"/>
      <c r="AM9" s="115">
        <f>AH19</f>
        <v>0</v>
      </c>
      <c r="AN9" s="115">
        <f t="shared" ref="AM9:AP12" si="2">AI19</f>
        <v>0</v>
      </c>
      <c r="AO9" s="115">
        <f t="shared" si="2"/>
        <v>0</v>
      </c>
      <c r="AP9" s="115">
        <f t="shared" si="2"/>
        <v>-1.6311335809512046E-3</v>
      </c>
      <c r="AQ9" s="115"/>
      <c r="AR9" s="115">
        <f t="shared" ref="AR9:AU12" si="3">AM19</f>
        <v>-1.4506626315549604E-3</v>
      </c>
      <c r="AS9" s="115">
        <f t="shared" si="3"/>
        <v>-2.5191215439868604E-3</v>
      </c>
      <c r="AT9" s="115">
        <f t="shared" si="3"/>
        <v>-1.9339920323793742E-3</v>
      </c>
      <c r="AU9" s="115">
        <f t="shared" si="3"/>
        <v>-2.9950052071963792E-3</v>
      </c>
      <c r="AV9" s="115"/>
      <c r="AW9" s="115">
        <f t="shared" ref="AW9:AZ12" si="4">AR19</f>
        <v>-1.8042515643181835E-3</v>
      </c>
      <c r="AX9" s="115">
        <f t="shared" si="4"/>
        <v>-2.9767000306597409E-3</v>
      </c>
      <c r="AY9" s="115">
        <f t="shared" si="4"/>
        <v>-2.4463568061456236E-3</v>
      </c>
      <c r="AZ9" s="116">
        <f t="shared" si="4"/>
        <v>-3.1039489689705371E-3</v>
      </c>
      <c r="BA9" s="58"/>
      <c r="BB9">
        <f t="shared" ref="BB9:BD12" si="5">A19</f>
        <v>1055.5999999999999</v>
      </c>
      <c r="BC9">
        <f t="shared" si="5"/>
        <v>1048.1400000000001</v>
      </c>
      <c r="BD9">
        <f t="shared" si="5"/>
        <v>1063.6300000000001</v>
      </c>
      <c r="BE9">
        <v>0</v>
      </c>
      <c r="BG9">
        <f>(BB9-$BB$13)/$BB$14</f>
        <v>3.25623323928109E-3</v>
      </c>
      <c r="BH9">
        <f>(BC9-BB$13)/BB$14</f>
        <v>-3.7929542142989812E-3</v>
      </c>
      <c r="BI9">
        <f>(BD9-BC$13)/BC$14</f>
        <v>1.6438643692636496E-2</v>
      </c>
      <c r="BJ9">
        <v>0</v>
      </c>
      <c r="BM9">
        <f>A20</f>
        <v>1052.154</v>
      </c>
      <c r="BN9">
        <f>(BM9-$BM$13)/$BM$14</f>
        <v>0</v>
      </c>
      <c r="BP9" s="125" t="s">
        <v>259</v>
      </c>
      <c r="BQ9" s="15"/>
      <c r="BR9" s="15"/>
      <c r="BS9" s="15"/>
      <c r="BT9" s="15"/>
      <c r="BU9" s="15" t="s">
        <v>260</v>
      </c>
      <c r="BV9" s="15"/>
      <c r="BW9" s="24"/>
      <c r="BX9" s="126">
        <v>1</v>
      </c>
    </row>
    <row r="10" spans="1:78">
      <c r="A10" s="46" t="s">
        <v>72</v>
      </c>
      <c r="B10" s="46"/>
      <c r="F10" s="58"/>
      <c r="G10" s="47">
        <v>0</v>
      </c>
      <c r="H10" s="56">
        <v>0</v>
      </c>
      <c r="I10" s="53">
        <v>0</v>
      </c>
      <c r="J10" s="54"/>
      <c r="K10" s="133" t="s">
        <v>114</v>
      </c>
      <c r="L10" s="133"/>
      <c r="M10" s="133"/>
      <c r="N10" s="133"/>
      <c r="O10" t="s">
        <v>74</v>
      </c>
      <c r="R10" s="77"/>
      <c r="S10" s="78"/>
      <c r="T10" s="86">
        <f t="array" ref="T10:Y10">TRANSPOSE(I87:I92)</f>
        <v>9.5653545775956205E-3</v>
      </c>
      <c r="U10" s="87">
        <v>0.50239541396253684</v>
      </c>
      <c r="V10" s="86">
        <v>0.50131510546434022</v>
      </c>
      <c r="W10" s="88">
        <v>0.50181786684433805</v>
      </c>
      <c r="X10" s="87">
        <v>4.7952567388711582E-3</v>
      </c>
      <c r="Y10" s="87">
        <v>2.4063270636139216E-3</v>
      </c>
      <c r="AA10" s="133" t="s">
        <v>110</v>
      </c>
      <c r="AB10" s="133"/>
      <c r="AC10" s="133"/>
      <c r="AD10" s="133"/>
      <c r="AF10" s="117"/>
      <c r="AG10" s="19"/>
      <c r="AH10" s="19">
        <v>0</v>
      </c>
      <c r="AI10" s="19">
        <v>0</v>
      </c>
      <c r="AJ10" s="19">
        <v>0</v>
      </c>
      <c r="AK10" s="19">
        <v>0</v>
      </c>
      <c r="AL10" s="19"/>
      <c r="AM10" s="19">
        <f t="shared" si="2"/>
        <v>0</v>
      </c>
      <c r="AN10" s="19">
        <f t="shared" si="2"/>
        <v>0</v>
      </c>
      <c r="AO10" s="19">
        <f t="shared" si="2"/>
        <v>0</v>
      </c>
      <c r="AP10" s="19">
        <f t="shared" si="2"/>
        <v>0</v>
      </c>
      <c r="AQ10" s="19"/>
      <c r="AR10" s="19">
        <f t="shared" si="3"/>
        <v>-3.321959317563145E-6</v>
      </c>
      <c r="AS10" s="19">
        <f t="shared" si="3"/>
        <v>-5.7686874281383578E-6</v>
      </c>
      <c r="AT10" s="19">
        <f t="shared" si="3"/>
        <v>-4.4287642848902734E-6</v>
      </c>
      <c r="AU10" s="19">
        <f t="shared" si="3"/>
        <v>-3.1232113919614014E-6</v>
      </c>
      <c r="AV10" s="19"/>
      <c r="AW10" s="19">
        <f t="shared" si="4"/>
        <v>-5.265592248269812E-6</v>
      </c>
      <c r="AX10" s="19">
        <f t="shared" si="4"/>
        <v>-8.2839375750536918E-6</v>
      </c>
      <c r="AY10" s="19">
        <f t="shared" si="4"/>
        <v>-7.2451676124599562E-6</v>
      </c>
      <c r="AZ10" s="118">
        <f t="shared" si="4"/>
        <v>-3.722061252234346E-6</v>
      </c>
      <c r="BA10" s="58"/>
      <c r="BB10">
        <f t="shared" si="5"/>
        <v>1052.154</v>
      </c>
      <c r="BC10">
        <f t="shared" si="5"/>
        <v>1046.4000000000001</v>
      </c>
      <c r="BD10">
        <f t="shared" si="5"/>
        <v>1060.1199999999999</v>
      </c>
      <c r="BE10">
        <v>0</v>
      </c>
      <c r="BG10">
        <f>(BB10-$BB$13)/$BB$14</f>
        <v>0</v>
      </c>
      <c r="BH10">
        <f t="shared" ref="BH10:BH12" si="6">(BC10-BB$13)/BB$14</f>
        <v>-5.4371346659383511E-3</v>
      </c>
      <c r="BI10">
        <f t="shared" ref="BI10:BI11" si="7">(BD10-BC$13)/BC$14</f>
        <v>1.3089854408761996E-2</v>
      </c>
      <c r="BJ10">
        <v>0</v>
      </c>
      <c r="BM10">
        <f t="shared" ref="BM10:BM12" si="8">A21</f>
        <v>1053.1299999999999</v>
      </c>
      <c r="BN10">
        <f t="shared" ref="BN10:BN11" si="9">(BM10-$BM$13)/$BM$14</f>
        <v>9.1584372102788958E-4</v>
      </c>
      <c r="BP10" s="18" t="s">
        <v>64</v>
      </c>
      <c r="BQ10" s="19">
        <f>$BM$14</f>
        <v>1065.684</v>
      </c>
      <c r="BR10" s="19"/>
      <c r="BS10" s="19"/>
      <c r="BT10" s="19"/>
      <c r="BU10" s="19">
        <f>ABS(BQ13-BQ18)</f>
        <v>0.85786367689161125</v>
      </c>
      <c r="BV10" s="19"/>
      <c r="BW10" s="20"/>
    </row>
    <row r="11" spans="1:78">
      <c r="A11" s="47">
        <v>1</v>
      </c>
      <c r="B11" s="47"/>
      <c r="F11" s="58"/>
      <c r="G11" s="52" t="s">
        <v>77</v>
      </c>
      <c r="H11" s="52" t="s">
        <v>78</v>
      </c>
      <c r="I11" s="51"/>
      <c r="J11" s="54"/>
      <c r="K11" s="48">
        <v>9.2070269999999996E-2</v>
      </c>
      <c r="L11" s="48">
        <v>-0.18060661</v>
      </c>
      <c r="M11" s="48">
        <v>0.98946575000000003</v>
      </c>
      <c r="N11" s="48">
        <v>-0.48309076000000001</v>
      </c>
      <c r="P11" s="59"/>
      <c r="Q11" s="59"/>
      <c r="R11" s="77">
        <v>0</v>
      </c>
      <c r="S11" s="78">
        <v>0</v>
      </c>
      <c r="T11" s="86">
        <f t="array" ref="T11:Y11">TRANSPOSE(I152:I157)</f>
        <v>1.0091143495458229E-2</v>
      </c>
      <c r="U11" s="87">
        <v>0.50237418833880532</v>
      </c>
      <c r="V11" s="86">
        <v>0.50182555934549744</v>
      </c>
      <c r="W11" s="88">
        <v>0.50201186386300212</v>
      </c>
      <c r="X11" s="87">
        <v>7.4730069411105887E-3</v>
      </c>
      <c r="Y11" s="87">
        <v>3.7514683088041723E-3</v>
      </c>
      <c r="AA11" s="48">
        <f t="array" ref="AA11:AD14">TRANSPOSE(K11:N14)</f>
        <v>9.2070269999999996E-2</v>
      </c>
      <c r="AB11" s="48">
        <v>0.46416453000000002</v>
      </c>
      <c r="AC11" s="48">
        <v>-0.36402844000000001</v>
      </c>
      <c r="AD11" s="48">
        <v>0.32902436000000002</v>
      </c>
      <c r="AF11" s="117"/>
      <c r="AG11" s="19"/>
      <c r="AH11" s="19">
        <v>0</v>
      </c>
      <c r="AI11" s="19">
        <v>0</v>
      </c>
      <c r="AJ11" s="19">
        <v>0</v>
      </c>
      <c r="AK11" s="19">
        <v>0</v>
      </c>
      <c r="AL11" s="19"/>
      <c r="AM11" s="19">
        <f t="shared" si="2"/>
        <v>0</v>
      </c>
      <c r="AN11" s="19">
        <f t="shared" si="2"/>
        <v>0</v>
      </c>
      <c r="AO11" s="19">
        <f t="shared" si="2"/>
        <v>0</v>
      </c>
      <c r="AP11" s="19">
        <f t="shared" si="2"/>
        <v>-4.081910373500333E-4</v>
      </c>
      <c r="AQ11" s="19"/>
      <c r="AR11" s="19">
        <f t="shared" si="3"/>
        <v>-3.8064435555389565E-4</v>
      </c>
      <c r="AS11" s="19">
        <f t="shared" si="3"/>
        <v>-6.610009631563906E-4</v>
      </c>
      <c r="AT11" s="19">
        <f t="shared" si="3"/>
        <v>-5.0746681881667065E-4</v>
      </c>
      <c r="AU11" s="19">
        <f t="shared" si="3"/>
        <v>-7.6606200261634266E-4</v>
      </c>
      <c r="AV11" s="19"/>
      <c r="AW11" s="19">
        <f t="shared" si="4"/>
        <v>-4.7720066433493895E-4</v>
      </c>
      <c r="AX11" s="19">
        <f t="shared" si="4"/>
        <v>-7.8595422259659833E-4</v>
      </c>
      <c r="AY11" s="19">
        <f t="shared" si="4"/>
        <v>-6.4738084530412241E-4</v>
      </c>
      <c r="AZ11" s="118">
        <f t="shared" si="4"/>
        <v>-7.9581182374176263E-4</v>
      </c>
      <c r="BA11" s="58"/>
      <c r="BB11">
        <f t="shared" si="5"/>
        <v>1053.1299999999999</v>
      </c>
      <c r="BC11">
        <f t="shared" si="5"/>
        <v>1046.4000000000001</v>
      </c>
      <c r="BD11">
        <f t="shared" si="5"/>
        <v>1065</v>
      </c>
      <c r="BE11">
        <v>0</v>
      </c>
      <c r="BG11">
        <f t="shared" ref="BG11:BG12" si="10">(BB11-$BB$13)/$BB$14</f>
        <v>9.2225294298840723E-4</v>
      </c>
      <c r="BH11">
        <f t="shared" si="6"/>
        <v>-5.4371346659383511E-3</v>
      </c>
      <c r="BI11">
        <f t="shared" si="7"/>
        <v>1.7745720991470516E-2</v>
      </c>
      <c r="BJ11">
        <v>0</v>
      </c>
      <c r="BM11">
        <f t="shared" si="8"/>
        <v>1058.2779999999998</v>
      </c>
      <c r="BN11">
        <f t="shared" si="9"/>
        <v>5.7465440036631836E-3</v>
      </c>
      <c r="BP11" s="18" t="s">
        <v>261</v>
      </c>
      <c r="BQ11" s="19">
        <f>BH19*BQ10</f>
        <v>0.85786367689168963</v>
      </c>
      <c r="BR11" s="19"/>
      <c r="BS11" s="19"/>
      <c r="BT11" s="19"/>
      <c r="BU11" s="19"/>
      <c r="BV11" s="19"/>
      <c r="BW11" s="20"/>
      <c r="BY11" t="s">
        <v>269</v>
      </c>
      <c r="BZ11" t="s">
        <v>263</v>
      </c>
    </row>
    <row r="12" spans="1:78">
      <c r="F12" s="58"/>
      <c r="G12" s="47">
        <v>0</v>
      </c>
      <c r="H12" s="53">
        <v>0</v>
      </c>
      <c r="I12" s="53"/>
      <c r="K12" s="48">
        <v>0.46416453000000002</v>
      </c>
      <c r="L12" s="48">
        <v>-0.72592599000000002</v>
      </c>
      <c r="M12" s="48">
        <v>0.97322607999999999</v>
      </c>
      <c r="N12" s="48">
        <v>-0.13671361000000001</v>
      </c>
      <c r="O12" s="49"/>
      <c r="P12" s="40"/>
      <c r="Q12" s="40"/>
      <c r="R12" s="77">
        <v>0</v>
      </c>
      <c r="S12" s="78">
        <v>0</v>
      </c>
      <c r="T12" s="86">
        <f t="array" ref="T12:Y12">TRANSPOSE(I218:I223)</f>
        <v>4.379513225595732E-3</v>
      </c>
      <c r="U12" s="87">
        <v>0.50114676670273151</v>
      </c>
      <c r="V12" s="86">
        <v>0.50049982676709337</v>
      </c>
      <c r="W12" s="88">
        <v>0.50080250600530418</v>
      </c>
      <c r="X12" s="87">
        <v>5.9370188768194995E-3</v>
      </c>
      <c r="Y12" s="87">
        <v>2.9732389980266036E-3</v>
      </c>
      <c r="Z12" s="49"/>
      <c r="AA12" s="48">
        <v>-0.18060661</v>
      </c>
      <c r="AB12" s="48">
        <v>-0.72592599000000002</v>
      </c>
      <c r="AC12" s="48">
        <v>0.10979514999999999</v>
      </c>
      <c r="AD12" s="48">
        <v>-0.31113299</v>
      </c>
      <c r="AF12" s="117"/>
      <c r="AG12" s="19"/>
      <c r="AH12" s="19">
        <v>0</v>
      </c>
      <c r="AI12" s="19">
        <v>0</v>
      </c>
      <c r="AJ12" s="19">
        <v>0</v>
      </c>
      <c r="AK12" s="19">
        <v>0</v>
      </c>
      <c r="AL12" s="19"/>
      <c r="AM12" s="19">
        <f t="shared" si="2"/>
        <v>0</v>
      </c>
      <c r="AN12" s="19">
        <f t="shared" si="2"/>
        <v>0</v>
      </c>
      <c r="AO12" s="19">
        <f t="shared" si="2"/>
        <v>0</v>
      </c>
      <c r="AP12" s="19">
        <f t="shared" si="2"/>
        <v>3.8708959738898604E-7</v>
      </c>
      <c r="AQ12" s="19"/>
      <c r="AR12" s="19">
        <f t="shared" si="3"/>
        <v>6.7790308018514441E-7</v>
      </c>
      <c r="AS12" s="19">
        <f t="shared" si="3"/>
        <v>1.1772001407377191E-6</v>
      </c>
      <c r="AT12" s="19">
        <f t="shared" si="3"/>
        <v>9.0376571870344888E-7</v>
      </c>
      <c r="AU12" s="19">
        <f t="shared" si="3"/>
        <v>1.0244347362912541E-6</v>
      </c>
      <c r="AV12" s="19"/>
      <c r="AW12" s="19">
        <f t="shared" si="4"/>
        <v>1.2543458752458025E-6</v>
      </c>
      <c r="AX12" s="19">
        <f t="shared" si="4"/>
        <v>1.9231732110938851E-6</v>
      </c>
      <c r="AY12" s="19">
        <f t="shared" si="4"/>
        <v>1.7390548211432467E-6</v>
      </c>
      <c r="AZ12" s="118">
        <f t="shared" si="4"/>
        <v>1.2020416711315234E-6</v>
      </c>
      <c r="BA12" s="58"/>
      <c r="BB12">
        <f t="shared" si="5"/>
        <v>1058.2779999999998</v>
      </c>
      <c r="BC12">
        <f t="shared" si="5"/>
        <v>1046.4000000000001</v>
      </c>
      <c r="BD12">
        <f t="shared" si="5"/>
        <v>1082.48</v>
      </c>
      <c r="BE12">
        <v>0</v>
      </c>
      <c r="BG12">
        <f t="shared" si="10"/>
        <v>5.7867592447351244E-3</v>
      </c>
      <c r="BH12">
        <f t="shared" si="6"/>
        <v>-5.4371346659383511E-3</v>
      </c>
      <c r="BI12">
        <f>(BD12-BC$13)/BC$14</f>
        <v>3.4422882439368717E-2</v>
      </c>
      <c r="BJ12">
        <v>0</v>
      </c>
      <c r="BM12">
        <f t="shared" si="8"/>
        <v>1065.684</v>
      </c>
      <c r="BN12">
        <f>(BM12-$BM$13)/$BM$14</f>
        <v>1.2696071255644236E-2</v>
      </c>
      <c r="BP12" s="18" t="s">
        <v>63</v>
      </c>
      <c r="BQ12" s="19">
        <f>$BM$13</f>
        <v>1052.154</v>
      </c>
      <c r="BR12" s="19"/>
      <c r="BS12" s="19"/>
      <c r="BT12" s="19"/>
      <c r="BU12" s="19"/>
      <c r="BV12" s="19"/>
      <c r="BW12" s="20"/>
      <c r="BY12" t="s">
        <v>268</v>
      </c>
      <c r="BZ12" t="s">
        <v>270</v>
      </c>
    </row>
    <row r="13" spans="1:78">
      <c r="A13" s="43" t="s">
        <v>70</v>
      </c>
      <c r="B13" s="43"/>
      <c r="C13" s="43"/>
      <c r="D13" s="43"/>
      <c r="F13" s="58"/>
      <c r="G13" s="52" t="s">
        <v>79</v>
      </c>
      <c r="H13" s="52" t="s">
        <v>80</v>
      </c>
      <c r="I13" s="51"/>
      <c r="K13" s="48">
        <v>-0.36402844000000001</v>
      </c>
      <c r="L13" s="48">
        <v>0.10979514999999999</v>
      </c>
      <c r="M13" s="48">
        <v>0.99232940000000003</v>
      </c>
      <c r="N13" s="48">
        <v>0.98477932999999995</v>
      </c>
      <c r="O13" s="49"/>
      <c r="P13" s="40"/>
      <c r="Q13" s="40"/>
      <c r="R13" s="77">
        <v>0</v>
      </c>
      <c r="S13" s="78">
        <v>0</v>
      </c>
      <c r="T13" s="86">
        <f t="array" ref="T13:Y13">TRANSPOSE(I283:I288)</f>
        <v>0</v>
      </c>
      <c r="U13" s="87">
        <v>0.5</v>
      </c>
      <c r="V13" s="86">
        <v>0.5</v>
      </c>
      <c r="W13" s="88">
        <v>0.5</v>
      </c>
      <c r="X13" s="87">
        <v>2.9685094384097497E-3</v>
      </c>
      <c r="Y13" s="87">
        <v>1.4842503594454908E-3</v>
      </c>
      <c r="Z13" s="49"/>
      <c r="AA13" s="48">
        <v>0.98946575000000003</v>
      </c>
      <c r="AB13" s="48">
        <v>0.97322607999999999</v>
      </c>
      <c r="AC13" s="48">
        <v>0.99232940000000003</v>
      </c>
      <c r="AD13" s="48">
        <v>0.76189837000000005</v>
      </c>
      <c r="AF13" s="117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18"/>
      <c r="BA13" s="58"/>
      <c r="BB13" s="111">
        <f>MIN(BB9:BB12)</f>
        <v>1052.154</v>
      </c>
      <c r="BC13" s="111">
        <f t="shared" ref="BC13:BD13" si="11">MIN(BC9:BC12)</f>
        <v>1046.4000000000001</v>
      </c>
      <c r="BD13" s="111">
        <f t="shared" si="11"/>
        <v>1060.1199999999999</v>
      </c>
      <c r="BL13" t="s">
        <v>63</v>
      </c>
      <c r="BM13">
        <f>MIN(BM9:BM12)</f>
        <v>1052.154</v>
      </c>
      <c r="BP13" s="18" t="s">
        <v>262</v>
      </c>
      <c r="BQ13" s="112">
        <f>BQ12+BQ11</f>
        <v>1053.0118636768916</v>
      </c>
      <c r="BR13" s="19" t="s">
        <v>263</v>
      </c>
      <c r="BS13" s="33"/>
      <c r="BU13" s="19"/>
      <c r="BV13" s="19"/>
      <c r="BW13" s="20"/>
      <c r="BY13" t="s">
        <v>271</v>
      </c>
      <c r="BZ13" t="s">
        <v>271</v>
      </c>
    </row>
    <row r="14" spans="1:78">
      <c r="A14" t="s">
        <v>1</v>
      </c>
      <c r="B14" t="s">
        <v>2</v>
      </c>
      <c r="C14" t="s">
        <v>3</v>
      </c>
      <c r="D14" t="s">
        <v>4</v>
      </c>
      <c r="F14" s="58"/>
      <c r="G14" s="47">
        <v>0</v>
      </c>
      <c r="H14" s="53">
        <v>0</v>
      </c>
      <c r="I14" s="51"/>
      <c r="K14" s="48">
        <v>0.32902436000000002</v>
      </c>
      <c r="L14" s="48">
        <v>-0.31113299</v>
      </c>
      <c r="M14" s="48">
        <v>0.76189837000000005</v>
      </c>
      <c r="N14" s="48">
        <v>-0.24283255000000001</v>
      </c>
      <c r="O14" s="49"/>
      <c r="P14" s="40"/>
      <c r="Q14" s="40"/>
      <c r="Z14" s="49"/>
      <c r="AA14" s="48">
        <v>-0.48309076000000001</v>
      </c>
      <c r="AB14" s="48">
        <v>-0.13671361000000001</v>
      </c>
      <c r="AC14" s="48">
        <v>0.98477932999999995</v>
      </c>
      <c r="AD14" s="48">
        <v>-0.24283255000000001</v>
      </c>
      <c r="AF14" s="117"/>
      <c r="AG14" s="19"/>
      <c r="AH14" s="19">
        <f>Y409</f>
        <v>0</v>
      </c>
      <c r="AI14" s="19">
        <f t="shared" ref="AH14:AK17" si="12">Z409</f>
        <v>0</v>
      </c>
      <c r="AJ14" s="19">
        <f t="shared" si="12"/>
        <v>0</v>
      </c>
      <c r="AK14" s="19">
        <f t="shared" si="12"/>
        <v>-1.6311335809512046E-3</v>
      </c>
      <c r="AL14" s="19"/>
      <c r="AM14" s="19">
        <f t="shared" ref="AM14:AP17" si="13">Y313</f>
        <v>-1.4506626315549604E-3</v>
      </c>
      <c r="AN14" s="19">
        <f t="shared" si="13"/>
        <v>-2.5191215439868604E-3</v>
      </c>
      <c r="AO14" s="19">
        <f t="shared" si="13"/>
        <v>-1.9339920323793742E-3</v>
      </c>
      <c r="AP14" s="19">
        <f t="shared" si="13"/>
        <v>-1.3638716262451746E-3</v>
      </c>
      <c r="AQ14" s="19"/>
      <c r="AR14" s="19">
        <f t="shared" ref="AR14:AU17" si="14">Y217</f>
        <v>-3.5358893276322305E-4</v>
      </c>
      <c r="AS14" s="19">
        <f t="shared" si="14"/>
        <v>-4.5757848667288059E-4</v>
      </c>
      <c r="AT14" s="19">
        <f t="shared" si="14"/>
        <v>-5.123647737662496E-4</v>
      </c>
      <c r="AU14" s="19">
        <f t="shared" si="14"/>
        <v>-1.0894376177415804E-4</v>
      </c>
      <c r="AV14" s="19"/>
      <c r="AW14" s="19">
        <f t="shared" ref="AW14:AZ17" si="15">Y121</f>
        <v>-4.6539127248595031E-4</v>
      </c>
      <c r="AX14" s="19">
        <f t="shared" si="15"/>
        <v>-7.2788141694486188E-4</v>
      </c>
      <c r="AY14" s="19">
        <f t="shared" si="15"/>
        <v>-6.1441701815153152E-4</v>
      </c>
      <c r="AZ14" s="118">
        <f t="shared" si="15"/>
        <v>0</v>
      </c>
      <c r="BA14" s="58"/>
      <c r="BB14" s="123">
        <f>MAX(BB9:BB12)</f>
        <v>1058.2779999999998</v>
      </c>
      <c r="BC14" s="123">
        <f t="shared" ref="BC14:BD14" si="16">MAX(BC9:BC12)</f>
        <v>1048.1400000000001</v>
      </c>
      <c r="BD14" s="123">
        <f t="shared" si="16"/>
        <v>1082.48</v>
      </c>
      <c r="BF14" s="37" t="s">
        <v>28</v>
      </c>
      <c r="BG14" s="37"/>
      <c r="BL14" t="s">
        <v>64</v>
      </c>
      <c r="BM14">
        <f t="array" ref="BM14">MAX(BM9:BM13)</f>
        <v>1065.684</v>
      </c>
      <c r="BP14" s="18"/>
      <c r="BQ14" s="19"/>
      <c r="BR14" s="19"/>
      <c r="BS14" s="19"/>
      <c r="BT14" s="19"/>
      <c r="BU14" s="19"/>
      <c r="BV14" s="19"/>
      <c r="BW14" s="20"/>
    </row>
    <row r="15" spans="1:78">
      <c r="A15" s="39">
        <f>Data!J3</f>
        <v>1068.1179999999999</v>
      </c>
      <c r="B15" s="39">
        <f>Data!K3</f>
        <v>1063.6300000000001</v>
      </c>
      <c r="C15" s="39">
        <f>Data!L3</f>
        <v>1077.1400000000001</v>
      </c>
      <c r="D15" s="39">
        <f>Data!M3</f>
        <v>1064.19</v>
      </c>
      <c r="F15" s="58"/>
      <c r="R15" s="37" t="s">
        <v>145</v>
      </c>
      <c r="S15" s="37"/>
      <c r="T15" s="37" t="s">
        <v>144</v>
      </c>
      <c r="Y15" t="s">
        <v>147</v>
      </c>
      <c r="AF15" s="117"/>
      <c r="AG15" s="19"/>
      <c r="AH15" s="19">
        <f t="shared" si="12"/>
        <v>0</v>
      </c>
      <c r="AI15" s="19">
        <f t="shared" si="12"/>
        <v>0</v>
      </c>
      <c r="AJ15" s="19">
        <f t="shared" si="12"/>
        <v>0</v>
      </c>
      <c r="AK15" s="19">
        <f t="shared" si="12"/>
        <v>0</v>
      </c>
      <c r="AL15" s="19"/>
      <c r="AM15" s="19">
        <f t="shared" si="13"/>
        <v>-3.321959317563145E-6</v>
      </c>
      <c r="AN15" s="19">
        <f t="shared" si="13"/>
        <v>-5.7686874281383578E-6</v>
      </c>
      <c r="AO15" s="19">
        <f t="shared" si="13"/>
        <v>-4.4287642848902734E-6</v>
      </c>
      <c r="AP15" s="19">
        <f t="shared" si="13"/>
        <v>-3.1232113919614014E-6</v>
      </c>
      <c r="AQ15" s="19"/>
      <c r="AR15" s="19">
        <f t="shared" si="14"/>
        <v>-1.943632930706667E-6</v>
      </c>
      <c r="AS15" s="19">
        <f t="shared" si="14"/>
        <v>-2.5152501469153331E-6</v>
      </c>
      <c r="AT15" s="19">
        <f t="shared" si="14"/>
        <v>-2.8164033275696827E-6</v>
      </c>
      <c r="AU15" s="19">
        <f t="shared" si="14"/>
        <v>-5.9884986027294473E-7</v>
      </c>
      <c r="AV15" s="19"/>
      <c r="AW15" s="19">
        <f t="shared" si="15"/>
        <v>-2.3935635095898512E-6</v>
      </c>
      <c r="AX15" s="19">
        <f t="shared" si="15"/>
        <v>-3.7435820177748902E-6</v>
      </c>
      <c r="AY15" s="19">
        <f t="shared" si="15"/>
        <v>-3.1600209141500575E-6</v>
      </c>
      <c r="AZ15" s="118">
        <f t="shared" si="15"/>
        <v>0</v>
      </c>
      <c r="BA15" s="58"/>
      <c r="BB15" s="111" t="s">
        <v>63</v>
      </c>
      <c r="BF15" s="149"/>
      <c r="BG15" s="150"/>
      <c r="BH15" s="150"/>
      <c r="BI15" s="150"/>
      <c r="BJ15" s="150"/>
      <c r="BK15" s="19"/>
      <c r="BP15" s="18" t="s">
        <v>264</v>
      </c>
      <c r="BQ15" s="19"/>
      <c r="BR15" s="19"/>
      <c r="BS15" s="19"/>
      <c r="BT15" s="19"/>
      <c r="BU15" s="19"/>
      <c r="BV15" s="19"/>
      <c r="BW15" s="20"/>
      <c r="BY15" t="s">
        <v>272</v>
      </c>
      <c r="BZ15" t="s">
        <v>273</v>
      </c>
    </row>
    <row r="16" spans="1:78">
      <c r="A16" s="39">
        <f>Data!J4</f>
        <v>1067.3040000000001</v>
      </c>
      <c r="B16" s="39">
        <f>Data!K4</f>
        <v>1060.1199999999999</v>
      </c>
      <c r="C16" s="39">
        <f>Data!L4</f>
        <v>1077.1400000000001</v>
      </c>
      <c r="D16" s="39">
        <f>Data!M4</f>
        <v>1077.1400000000001</v>
      </c>
      <c r="F16" s="58"/>
      <c r="H16" t="s">
        <v>82</v>
      </c>
      <c r="M16" t="s">
        <v>85</v>
      </c>
      <c r="R16">
        <f>A16</f>
        <v>1067.3040000000001</v>
      </c>
      <c r="T16">
        <f>(R16-D$34)/D$35</f>
        <v>2.8909891007668758E-3</v>
      </c>
      <c r="W16" s="33" t="s">
        <v>143</v>
      </c>
      <c r="X16" s="72">
        <v>1</v>
      </c>
      <c r="Y16" s="75">
        <v>0.5</v>
      </c>
      <c r="AA16" s="148" t="s">
        <v>200</v>
      </c>
      <c r="AB16" s="148"/>
      <c r="AC16" s="148"/>
      <c r="AD16" s="148"/>
      <c r="AE16" s="35"/>
      <c r="AF16" s="117"/>
      <c r="AG16" s="19"/>
      <c r="AH16" s="19">
        <f t="shared" si="12"/>
        <v>0</v>
      </c>
      <c r="AI16" s="19">
        <f t="shared" si="12"/>
        <v>0</v>
      </c>
      <c r="AJ16" s="19">
        <f t="shared" si="12"/>
        <v>0</v>
      </c>
      <c r="AK16" s="19">
        <f t="shared" si="12"/>
        <v>-4.081910373500333E-4</v>
      </c>
      <c r="AL16" s="19"/>
      <c r="AM16" s="19">
        <f t="shared" si="13"/>
        <v>-3.8064435555389565E-4</v>
      </c>
      <c r="AN16" s="19">
        <f t="shared" si="13"/>
        <v>-6.610009631563906E-4</v>
      </c>
      <c r="AO16" s="19">
        <f t="shared" si="13"/>
        <v>-5.0746681881667065E-4</v>
      </c>
      <c r="AP16" s="19">
        <f t="shared" si="13"/>
        <v>-3.5787096526630936E-4</v>
      </c>
      <c r="AQ16" s="19"/>
      <c r="AR16" s="19">
        <f t="shared" si="14"/>
        <v>-9.6556308781043325E-5</v>
      </c>
      <c r="AS16" s="19">
        <f t="shared" si="14"/>
        <v>-1.2495325944020773E-4</v>
      </c>
      <c r="AT16" s="19">
        <f t="shared" si="14"/>
        <v>-1.3991402648745181E-4</v>
      </c>
      <c r="AU16" s="19">
        <f t="shared" si="14"/>
        <v>-2.9749821125419953E-5</v>
      </c>
      <c r="AV16" s="19"/>
      <c r="AW16" s="19">
        <f t="shared" si="15"/>
        <v>0</v>
      </c>
      <c r="AX16" s="19">
        <f t="shared" si="15"/>
        <v>0</v>
      </c>
      <c r="AY16" s="19">
        <f t="shared" si="15"/>
        <v>0</v>
      </c>
      <c r="AZ16" s="118">
        <f t="shared" si="15"/>
        <v>0</v>
      </c>
      <c r="BA16" s="58"/>
      <c r="BB16" s="124" t="s">
        <v>64</v>
      </c>
      <c r="BE16" t="s">
        <v>28</v>
      </c>
      <c r="BP16" s="18" t="s">
        <v>265</v>
      </c>
      <c r="BQ16" s="19">
        <f>BN9</f>
        <v>0</v>
      </c>
      <c r="BR16" s="19"/>
      <c r="BS16" s="19"/>
      <c r="BT16" s="19"/>
      <c r="BU16" s="19"/>
      <c r="BV16" s="19"/>
      <c r="BW16" s="20"/>
      <c r="BY16" t="s">
        <v>280</v>
      </c>
      <c r="BZ16" t="s">
        <v>280</v>
      </c>
    </row>
    <row r="17" spans="1:88">
      <c r="A17" s="39">
        <f>Data!J5</f>
        <v>1063.2239999999999</v>
      </c>
      <c r="B17" s="39">
        <f>Data!K5</f>
        <v>1056.74</v>
      </c>
      <c r="C17" s="39">
        <f>Data!L5</f>
        <v>1070.68</v>
      </c>
      <c r="D17" s="39">
        <f>Data!M5</f>
        <v>1070.68</v>
      </c>
      <c r="F17" s="58"/>
      <c r="H17">
        <f t="shared" ref="H17:J20" si="17">A15</f>
        <v>1068.1179999999999</v>
      </c>
      <c r="I17">
        <f>B15</f>
        <v>1063.6300000000001</v>
      </c>
      <c r="J17">
        <f t="shared" si="17"/>
        <v>1077.1400000000001</v>
      </c>
      <c r="K17">
        <v>0</v>
      </c>
      <c r="M17">
        <f>(H17-H$21)/H$22</f>
        <v>8.5720866046634821E-3</v>
      </c>
      <c r="N17">
        <f t="shared" ref="N17:O17" si="18">(I17-I$21)/I$22</f>
        <v>1.3406917819166643E-2</v>
      </c>
      <c r="O17">
        <f t="shared" si="18"/>
        <v>1.1317006145904945E-2</v>
      </c>
      <c r="P17">
        <v>0</v>
      </c>
      <c r="R17">
        <f t="shared" ref="R17:R19" si="19">A17</f>
        <v>1063.2239999999999</v>
      </c>
      <c r="T17">
        <f>(R17-D$34)/D$35</f>
        <v>-8.9681935495861424E-4</v>
      </c>
      <c r="W17" s="19"/>
      <c r="X17" t="s">
        <v>148</v>
      </c>
      <c r="Y17" s="75">
        <v>0.5</v>
      </c>
      <c r="AA17" t="str">
        <f>IF(R23&lt;T16,"1","0")</f>
        <v>1</v>
      </c>
      <c r="AC17" t="str">
        <f>IF(R23&gt;T16,"1","0")</f>
        <v>0</v>
      </c>
      <c r="AD17" s="76"/>
      <c r="AF17" s="117"/>
      <c r="AG17" s="19"/>
      <c r="AH17" s="19">
        <f t="shared" si="12"/>
        <v>0</v>
      </c>
      <c r="AI17" s="19">
        <f t="shared" si="12"/>
        <v>0</v>
      </c>
      <c r="AJ17" s="19">
        <f t="shared" si="12"/>
        <v>0</v>
      </c>
      <c r="AK17" s="19">
        <f t="shared" si="12"/>
        <v>3.8708959738898604E-7</v>
      </c>
      <c r="AL17" s="19"/>
      <c r="AM17" s="19">
        <f t="shared" si="13"/>
        <v>6.7790308018514441E-7</v>
      </c>
      <c r="AN17" s="19">
        <f t="shared" si="13"/>
        <v>1.1772001407377191E-6</v>
      </c>
      <c r="AO17" s="19">
        <f t="shared" si="13"/>
        <v>9.0376571870344888E-7</v>
      </c>
      <c r="AP17" s="19">
        <f t="shared" si="13"/>
        <v>6.3734513890226804E-7</v>
      </c>
      <c r="AQ17" s="19"/>
      <c r="AR17" s="19">
        <f t="shared" si="14"/>
        <v>5.7644279506065806E-7</v>
      </c>
      <c r="AS17" s="19">
        <f t="shared" si="14"/>
        <v>7.4597307035616578E-7</v>
      </c>
      <c r="AT17" s="19">
        <f t="shared" si="14"/>
        <v>8.3528910243979796E-7</v>
      </c>
      <c r="AU17" s="19">
        <f t="shared" si="14"/>
        <v>1.7760693484026935E-7</v>
      </c>
      <c r="AV17" s="19"/>
      <c r="AW17" s="19">
        <f t="shared" si="15"/>
        <v>-2.5690311028213474E-6</v>
      </c>
      <c r="AX17" s="19">
        <f t="shared" si="15"/>
        <v>-4.0180169028706389E-6</v>
      </c>
      <c r="AY17" s="19">
        <f t="shared" si="15"/>
        <v>-3.3916760434773404E-6</v>
      </c>
      <c r="AZ17" s="118">
        <f t="shared" si="15"/>
        <v>0</v>
      </c>
      <c r="BA17" s="58"/>
      <c r="BP17" s="18" t="s">
        <v>266</v>
      </c>
      <c r="BQ17" s="19">
        <f>BQ16*BQ10</f>
        <v>0</v>
      </c>
      <c r="BR17" s="19"/>
      <c r="BS17" s="19"/>
      <c r="BT17" s="19"/>
      <c r="BU17" s="19"/>
      <c r="BV17" s="19"/>
      <c r="BW17" s="20"/>
    </row>
    <row r="18" spans="1:88">
      <c r="A18" s="39">
        <f>Data!J6</f>
        <v>1058.962</v>
      </c>
      <c r="B18" s="39">
        <f>Data!K6</f>
        <v>1049.3699999999999</v>
      </c>
      <c r="C18" s="39">
        <f>Data!L6</f>
        <v>1064.95</v>
      </c>
      <c r="D18" s="39">
        <f>Data!M6</f>
        <v>1064.95</v>
      </c>
      <c r="F18" s="58"/>
      <c r="H18">
        <f t="shared" si="17"/>
        <v>1067.3040000000001</v>
      </c>
      <c r="I18">
        <f t="shared" si="17"/>
        <v>1060.1199999999999</v>
      </c>
      <c r="J18">
        <f t="shared" si="17"/>
        <v>1077.1400000000001</v>
      </c>
      <c r="K18">
        <v>0</v>
      </c>
      <c r="M18">
        <f t="shared" ref="M18" si="20">(H18-H$21)/H$22</f>
        <v>7.8099985207627795E-3</v>
      </c>
      <c r="N18">
        <f t="shared" ref="N18:N20" si="21">(I18-I$21)/I$22</f>
        <v>1.010689807545857E-2</v>
      </c>
      <c r="O18">
        <f t="shared" ref="O18:O20" si="22">(J18-J$21)/J$22</f>
        <v>1.1317006145904945E-2</v>
      </c>
      <c r="P18">
        <v>0</v>
      </c>
      <c r="R18">
        <f t="shared" si="19"/>
        <v>1058.962</v>
      </c>
      <c r="T18">
        <f>(R18-D$34)/D$35</f>
        <v>-4.8535937761108724E-3</v>
      </c>
      <c r="W18" s="19"/>
      <c r="Y18" s="75">
        <v>0.5</v>
      </c>
      <c r="AA18" t="str">
        <f>IF(R24&lt;T17,"1","0")</f>
        <v>0</v>
      </c>
      <c r="AC18" t="str">
        <f t="shared" ref="AC18:AC20" si="23">IF(R24&gt;T17,"1","0")</f>
        <v>1</v>
      </c>
      <c r="AF18" s="117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18"/>
      <c r="BA18" s="58"/>
      <c r="BE18" s="9" t="s">
        <v>75</v>
      </c>
      <c r="BF18" s="9" t="s">
        <v>76</v>
      </c>
      <c r="BG18" s="9" t="s">
        <v>81</v>
      </c>
      <c r="BH18" s="52" t="s">
        <v>80</v>
      </c>
      <c r="BJ18" t="s">
        <v>73</v>
      </c>
      <c r="BP18" s="70" t="s">
        <v>264</v>
      </c>
      <c r="BQ18" s="112">
        <f>BQ17+BQ12</f>
        <v>1052.154</v>
      </c>
      <c r="BR18" s="112"/>
      <c r="BS18" s="112"/>
      <c r="BT18" s="19"/>
      <c r="BU18" s="19"/>
      <c r="BV18" s="19"/>
      <c r="BW18" s="20"/>
      <c r="BY18" t="s">
        <v>274</v>
      </c>
      <c r="BZ18" t="s">
        <v>275</v>
      </c>
    </row>
    <row r="19" spans="1:88">
      <c r="A19" s="111">
        <f>Data!J7</f>
        <v>1055.5999999999999</v>
      </c>
      <c r="B19" s="111">
        <f>Data!K7</f>
        <v>1048.1400000000001</v>
      </c>
      <c r="C19" s="111">
        <f>Data!L7</f>
        <v>1063.6300000000001</v>
      </c>
      <c r="D19" s="111">
        <f>Data!M7</f>
        <v>1063.6300000000001</v>
      </c>
      <c r="E19" t="s">
        <v>256</v>
      </c>
      <c r="F19" s="58"/>
      <c r="H19">
        <f t="shared" si="17"/>
        <v>1063.2239999999999</v>
      </c>
      <c r="I19">
        <f t="shared" si="17"/>
        <v>1056.74</v>
      </c>
      <c r="J19">
        <f t="shared" si="17"/>
        <v>1070.68</v>
      </c>
      <c r="K19">
        <v>0</v>
      </c>
      <c r="M19">
        <f>(H19-H$21)/H$22</f>
        <v>3.9901958397854393E-3</v>
      </c>
      <c r="N19">
        <f t="shared" si="21"/>
        <v>6.9291012852214749E-3</v>
      </c>
      <c r="O19">
        <f t="shared" si="22"/>
        <v>5.3196427576731138E-3</v>
      </c>
      <c r="P19">
        <v>0</v>
      </c>
      <c r="R19">
        <f t="shared" si="19"/>
        <v>1055.5999999999999</v>
      </c>
      <c r="T19">
        <f>(R19-D$34)/D$35</f>
        <v>-7.9748222143826656E-3</v>
      </c>
      <c r="W19" s="19"/>
      <c r="Y19" s="75">
        <v>0.5</v>
      </c>
      <c r="AA19" t="str">
        <f t="shared" ref="AA18:AA20" si="24">IF(R25&lt;T18,"1","0")</f>
        <v>0</v>
      </c>
      <c r="AC19" t="str">
        <f t="shared" si="23"/>
        <v>1</v>
      </c>
      <c r="AF19" s="117"/>
      <c r="AG19" s="26" t="s">
        <v>240</v>
      </c>
      <c r="AH19" s="19">
        <f t="array" ref="AH19:AK22">AH9:AK12+AH14:AK17</f>
        <v>0</v>
      </c>
      <c r="AI19" s="19">
        <v>0</v>
      </c>
      <c r="AJ19" s="19">
        <v>0</v>
      </c>
      <c r="AK19" s="19">
        <v>-1.6311335809512046E-3</v>
      </c>
      <c r="AL19" s="65" t="s">
        <v>241</v>
      </c>
      <c r="AM19" s="19">
        <f t="array" ref="AM19:AP22">AM9:AP12+AM14:AP17</f>
        <v>-1.4506626315549604E-3</v>
      </c>
      <c r="AN19" s="19">
        <v>-2.5191215439868604E-3</v>
      </c>
      <c r="AO19" s="19">
        <v>-1.9339920323793742E-3</v>
      </c>
      <c r="AP19" s="19">
        <v>-2.9950052071963792E-3</v>
      </c>
      <c r="AQ19" s="85" t="s">
        <v>242</v>
      </c>
      <c r="AR19" s="19">
        <f t="array" ref="AR19:AU22">AR9:AU12+AR14:AU17</f>
        <v>-1.8042515643181835E-3</v>
      </c>
      <c r="AS19" s="19">
        <v>-2.9767000306597409E-3</v>
      </c>
      <c r="AT19" s="19">
        <v>-2.4463568061456236E-3</v>
      </c>
      <c r="AU19" s="19">
        <v>-3.1039489689705371E-3</v>
      </c>
      <c r="AV19" s="119" t="s">
        <v>239</v>
      </c>
      <c r="AW19" s="19">
        <f t="array" ref="AW19:AZ22">AW9:AZ12+AW14:AZ17</f>
        <v>-2.2696428368041339E-3</v>
      </c>
      <c r="AX19" s="19">
        <v>-3.7045814476046029E-3</v>
      </c>
      <c r="AY19" s="19">
        <v>-3.060773824297155E-3</v>
      </c>
      <c r="AZ19" s="118">
        <v>-3.1039489689705371E-3</v>
      </c>
      <c r="BA19" s="58"/>
      <c r="BE19" s="1">
        <v>0</v>
      </c>
      <c r="BF19" s="1">
        <v>0</v>
      </c>
      <c r="BG19" s="1">
        <v>0</v>
      </c>
      <c r="BH19" s="87">
        <f>BG101</f>
        <v>8.049887930115209E-4</v>
      </c>
      <c r="BJ19" t="s">
        <v>114</v>
      </c>
      <c r="BN19" t="s">
        <v>74</v>
      </c>
      <c r="BP19" s="18"/>
      <c r="BQ19" s="19"/>
      <c r="BR19" s="19"/>
      <c r="BS19" s="19"/>
      <c r="BT19" s="19"/>
      <c r="BU19" s="19"/>
      <c r="BV19" s="19"/>
      <c r="BW19" s="20"/>
      <c r="BY19" t="s">
        <v>280</v>
      </c>
      <c r="BZ19" t="s">
        <v>280</v>
      </c>
    </row>
    <row r="20" spans="1:88">
      <c r="A20" s="111">
        <f>Data!J8</f>
        <v>1052.154</v>
      </c>
      <c r="B20" s="111">
        <f>Data!K8</f>
        <v>1046.4000000000001</v>
      </c>
      <c r="C20" s="111">
        <f>Data!L8</f>
        <v>1060.1199999999999</v>
      </c>
      <c r="D20" s="111">
        <f>Data!M8</f>
        <v>1060.1199999999999</v>
      </c>
      <c r="F20" s="58"/>
      <c r="H20">
        <f>A18</f>
        <v>1058.962</v>
      </c>
      <c r="I20">
        <f t="shared" si="17"/>
        <v>1049.3699999999999</v>
      </c>
      <c r="J20">
        <f t="shared" si="17"/>
        <v>1064.95</v>
      </c>
      <c r="K20">
        <v>0</v>
      </c>
      <c r="M20">
        <f>(H20-H$21)/H$22</f>
        <v>0</v>
      </c>
      <c r="N20">
        <f t="shared" si="21"/>
        <v>0</v>
      </c>
      <c r="O20">
        <f t="shared" si="22"/>
        <v>0</v>
      </c>
      <c r="P20">
        <v>0</v>
      </c>
      <c r="S20" s="55"/>
      <c r="T20" s="19"/>
      <c r="U20" s="19"/>
      <c r="W20" t="s">
        <v>165</v>
      </c>
      <c r="X20">
        <v>1</v>
      </c>
      <c r="AA20" t="str">
        <f t="shared" si="24"/>
        <v>0</v>
      </c>
      <c r="AC20" t="str">
        <f t="shared" si="23"/>
        <v>1</v>
      </c>
      <c r="AF20" s="117"/>
      <c r="AG20" s="19"/>
      <c r="AH20" s="19">
        <v>0</v>
      </c>
      <c r="AI20" s="19">
        <v>0</v>
      </c>
      <c r="AJ20" s="19">
        <v>0</v>
      </c>
      <c r="AK20" s="19">
        <v>0</v>
      </c>
      <c r="AL20" s="19"/>
      <c r="AM20" s="19">
        <v>-3.321959317563145E-6</v>
      </c>
      <c r="AN20" s="19">
        <v>-5.7686874281383578E-6</v>
      </c>
      <c r="AO20" s="19">
        <v>-4.4287642848902734E-6</v>
      </c>
      <c r="AP20" s="19">
        <v>-3.1232113919614014E-6</v>
      </c>
      <c r="AQ20" s="19"/>
      <c r="AR20" s="19">
        <v>-5.265592248269812E-6</v>
      </c>
      <c r="AS20" s="19">
        <v>-8.2839375750536918E-6</v>
      </c>
      <c r="AT20" s="19">
        <v>-7.2451676124599562E-6</v>
      </c>
      <c r="AU20" s="19">
        <v>-3.722061252234346E-6</v>
      </c>
      <c r="AV20" s="19"/>
      <c r="AW20" s="19">
        <v>-7.6591557578596628E-6</v>
      </c>
      <c r="AX20" s="19">
        <v>-1.2027519592828582E-5</v>
      </c>
      <c r="AY20" s="19">
        <v>-1.0405188526610013E-5</v>
      </c>
      <c r="AZ20" s="118">
        <v>-3.722061252234346E-6</v>
      </c>
      <c r="BA20" s="58"/>
      <c r="BE20" s="9" t="s">
        <v>77</v>
      </c>
      <c r="BF20" s="9" t="s">
        <v>78</v>
      </c>
      <c r="BG20" s="1"/>
      <c r="BH20" s="87">
        <f>BG166</f>
        <v>1.2079276167707785E-3</v>
      </c>
      <c r="BJ20">
        <f>AO53</f>
        <v>9.21837521418402E-2</v>
      </c>
      <c r="BK20">
        <f t="shared" ref="BJ20:BM23" si="25">AP53</f>
        <v>-0.18042138092761978</v>
      </c>
      <c r="BL20">
        <f t="shared" si="25"/>
        <v>0.98961878869121489</v>
      </c>
      <c r="BM20">
        <f t="shared" si="25"/>
        <v>-0.48293556255155146</v>
      </c>
      <c r="BP20" s="18" t="s">
        <v>258</v>
      </c>
      <c r="BQ20" s="19">
        <v>0</v>
      </c>
      <c r="BR20" s="19"/>
      <c r="BS20" s="19"/>
      <c r="BT20" s="19"/>
      <c r="BU20" s="19"/>
      <c r="BV20" s="19"/>
      <c r="BW20" s="20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</row>
    <row r="21" spans="1:88">
      <c r="A21" s="111">
        <f>Data!J9</f>
        <v>1053.1299999999999</v>
      </c>
      <c r="B21" s="111">
        <f>Data!K9</f>
        <v>1046.4000000000001</v>
      </c>
      <c r="C21" s="111">
        <f>Data!L9</f>
        <v>1065</v>
      </c>
      <c r="D21" s="111">
        <f>Data!M9</f>
        <v>1056.74</v>
      </c>
      <c r="F21" s="58"/>
      <c r="G21" t="s">
        <v>63</v>
      </c>
      <c r="H21">
        <f>MIN(H17:H20)</f>
        <v>1058.962</v>
      </c>
      <c r="I21">
        <f t="shared" ref="I21:J21" si="26">MIN(I17:I20)</f>
        <v>1049.3699999999999</v>
      </c>
      <c r="J21">
        <f t="shared" si="26"/>
        <v>1064.95</v>
      </c>
      <c r="S21" s="55"/>
      <c r="Z21" s="144" t="s">
        <v>222</v>
      </c>
      <c r="AA21" s="144"/>
      <c r="AB21" s="144"/>
      <c r="AC21" s="144"/>
      <c r="AF21" s="117"/>
      <c r="AG21" s="19"/>
      <c r="AH21" s="19">
        <v>0</v>
      </c>
      <c r="AI21" s="19">
        <v>0</v>
      </c>
      <c r="AJ21" s="19">
        <v>0</v>
      </c>
      <c r="AK21" s="19">
        <v>-4.081910373500333E-4</v>
      </c>
      <c r="AL21" s="19"/>
      <c r="AM21" s="19">
        <v>-3.8064435555389565E-4</v>
      </c>
      <c r="AN21" s="19">
        <v>-6.610009631563906E-4</v>
      </c>
      <c r="AO21" s="19">
        <v>-5.0746681881667065E-4</v>
      </c>
      <c r="AP21" s="19">
        <v>-7.6606200261634266E-4</v>
      </c>
      <c r="AQ21" s="19"/>
      <c r="AR21" s="19">
        <v>-4.7720066433493895E-4</v>
      </c>
      <c r="AS21" s="19">
        <v>-7.8595422259659833E-4</v>
      </c>
      <c r="AT21" s="19">
        <v>-6.4738084530412241E-4</v>
      </c>
      <c r="AU21" s="19">
        <v>-7.9581182374176263E-4</v>
      </c>
      <c r="AV21" s="19"/>
      <c r="AW21" s="19">
        <v>-4.7720066433493895E-4</v>
      </c>
      <c r="AX21" s="19">
        <v>-7.8595422259659833E-4</v>
      </c>
      <c r="AY21" s="19">
        <v>-6.4738084530412241E-4</v>
      </c>
      <c r="AZ21" s="118">
        <v>-7.9581182374176263E-4</v>
      </c>
      <c r="BA21" s="58"/>
      <c r="BE21" s="1">
        <v>0</v>
      </c>
      <c r="BF21" s="1">
        <v>0</v>
      </c>
      <c r="BG21" s="1"/>
      <c r="BH21" s="87">
        <f>BG232</f>
        <v>1.4096195847196366E-3</v>
      </c>
      <c r="BJ21">
        <f t="shared" si="25"/>
        <v>0.46416491295778789</v>
      </c>
      <c r="BK21">
        <f t="shared" si="25"/>
        <v>-0.72592538862402034</v>
      </c>
      <c r="BL21">
        <f t="shared" si="25"/>
        <v>0.97322660025942631</v>
      </c>
      <c r="BM21">
        <f t="shared" si="25"/>
        <v>-0.13671342389693741</v>
      </c>
      <c r="BP21" s="18" t="s">
        <v>258</v>
      </c>
      <c r="BQ21" s="19">
        <f>BQ20+BU10</f>
        <v>0.85786367689161125</v>
      </c>
      <c r="BR21" s="19"/>
      <c r="BS21" s="19"/>
      <c r="BT21" s="19"/>
      <c r="BU21" s="19"/>
      <c r="BV21" s="19"/>
      <c r="BW21" s="20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</row>
    <row r="22" spans="1:88" ht="15.75" thickBot="1">
      <c r="A22" s="111">
        <f>Data!J10</f>
        <v>1058.2779999999998</v>
      </c>
      <c r="B22" s="111">
        <f>Data!K10</f>
        <v>1046.4000000000001</v>
      </c>
      <c r="C22" s="111">
        <f>Data!L10</f>
        <v>1082.48</v>
      </c>
      <c r="D22" s="111">
        <f>Data!M10</f>
        <v>1049.3699999999999</v>
      </c>
      <c r="F22" s="58"/>
      <c r="G22" t="s">
        <v>64</v>
      </c>
      <c r="H22">
        <f>MAX(H17:H20)</f>
        <v>1068.1179999999999</v>
      </c>
      <c r="I22">
        <f t="shared" ref="I22:J22" si="27">MAX(I17:I20)</f>
        <v>1063.6300000000001</v>
      </c>
      <c r="J22">
        <f t="shared" si="27"/>
        <v>1077.1400000000001</v>
      </c>
      <c r="R22" s="102" t="s">
        <v>80</v>
      </c>
      <c r="T22" s="103" t="s">
        <v>146</v>
      </c>
      <c r="U22" s="104" t="s">
        <v>221</v>
      </c>
      <c r="V22" s="36">
        <v>0</v>
      </c>
      <c r="X22" s="105" t="s">
        <v>220</v>
      </c>
      <c r="Z22" s="106" t="s">
        <v>141</v>
      </c>
      <c r="AA22" s="107">
        <v>0</v>
      </c>
      <c r="AB22" s="108" t="s">
        <v>142</v>
      </c>
      <c r="AC22" s="109">
        <v>0</v>
      </c>
      <c r="AF22" s="120"/>
      <c r="AG22" s="121"/>
      <c r="AH22" s="121">
        <v>0</v>
      </c>
      <c r="AI22" s="121">
        <v>0</v>
      </c>
      <c r="AJ22" s="121">
        <v>0</v>
      </c>
      <c r="AK22" s="121">
        <v>3.8708959738898604E-7</v>
      </c>
      <c r="AL22" s="121"/>
      <c r="AM22" s="121">
        <v>6.7790308018514441E-7</v>
      </c>
      <c r="AN22" s="121">
        <v>1.1772001407377191E-6</v>
      </c>
      <c r="AO22" s="121">
        <v>9.0376571870344888E-7</v>
      </c>
      <c r="AP22" s="121">
        <v>1.0244347362912541E-6</v>
      </c>
      <c r="AQ22" s="121"/>
      <c r="AR22" s="121">
        <v>1.2543458752458025E-6</v>
      </c>
      <c r="AS22" s="121">
        <v>1.9231732110938851E-6</v>
      </c>
      <c r="AT22" s="121">
        <v>1.7390548211432467E-6</v>
      </c>
      <c r="AU22" s="121">
        <v>1.2020416711315234E-6</v>
      </c>
      <c r="AV22" s="121"/>
      <c r="AW22" s="121">
        <v>-1.3146852275755449E-6</v>
      </c>
      <c r="AX22" s="121">
        <v>-2.0948436917767538E-6</v>
      </c>
      <c r="AY22" s="121">
        <v>-1.6526212223340937E-6</v>
      </c>
      <c r="AZ22" s="122">
        <v>1.2020416711315234E-6</v>
      </c>
      <c r="BA22" s="58"/>
      <c r="BE22" s="9" t="s">
        <v>79</v>
      </c>
      <c r="BF22" s="9" t="s">
        <v>80</v>
      </c>
      <c r="BG22" s="1"/>
      <c r="BH22" s="87">
        <f>BG297</f>
        <v>1.5105770797001806E-3</v>
      </c>
      <c r="BJ22">
        <f t="shared" si="25"/>
        <v>-0.36400457996678326</v>
      </c>
      <c r="BK22">
        <f t="shared" si="25"/>
        <v>0.10983444771112982</v>
      </c>
      <c r="BL22">
        <f t="shared" si="25"/>
        <v>0.99236176904226525</v>
      </c>
      <c r="BM22">
        <f t="shared" si="25"/>
        <v>0.98481912059118704</v>
      </c>
      <c r="BP22" s="21"/>
      <c r="BQ22" s="22"/>
      <c r="BR22" s="22"/>
      <c r="BS22" s="22"/>
      <c r="BT22" s="22"/>
      <c r="BU22" s="22"/>
      <c r="BV22" s="22"/>
      <c r="BW22" s="2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</row>
    <row r="23" spans="1:88">
      <c r="A23" s="59">
        <f>Data!J11</f>
        <v>1065.684</v>
      </c>
      <c r="B23" s="59">
        <f>Data!K11</f>
        <v>1046.4000000000001</v>
      </c>
      <c r="C23" s="59">
        <f>Data!L11</f>
        <v>1086.4000000000001</v>
      </c>
      <c r="D23" s="59">
        <f>Data!M11</f>
        <v>1048.1400000000001</v>
      </c>
      <c r="F23" s="58"/>
      <c r="H23" t="s">
        <v>113</v>
      </c>
      <c r="M23" t="s">
        <v>111</v>
      </c>
      <c r="R23">
        <f>J85</f>
        <v>2.4063270636139216E-3</v>
      </c>
      <c r="T23">
        <f>T16-R23</f>
        <v>4.8466203715295418E-4</v>
      </c>
      <c r="V23">
        <f>V22+Y16*T23</f>
        <v>2.4233101857647709E-4</v>
      </c>
      <c r="X23">
        <f>N32</f>
        <v>5.2604339879607134E-3</v>
      </c>
      <c r="Z23" s="18"/>
      <c r="AA23" s="19">
        <f>Y120</f>
        <v>2.6338663037032622E-2</v>
      </c>
      <c r="AB23" s="19"/>
      <c r="AC23" s="20">
        <f>Y119</f>
        <v>-0.11676705515041043</v>
      </c>
      <c r="AK23" s="74"/>
      <c r="BA23" s="58"/>
      <c r="BE23" s="1">
        <v>0</v>
      </c>
      <c r="BF23" s="1">
        <v>0</v>
      </c>
      <c r="BG23" s="1"/>
      <c r="BJ23">
        <f t="shared" si="25"/>
        <v>0.32902442573426138</v>
      </c>
      <c r="BK23">
        <f t="shared" si="25"/>
        <v>-0.31113288525781541</v>
      </c>
      <c r="BL23">
        <f t="shared" si="25"/>
        <v>0.76189845263106115</v>
      </c>
      <c r="BM23">
        <f t="shared" si="25"/>
        <v>-0.24283261010208357</v>
      </c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</row>
    <row r="24" spans="1:88">
      <c r="A24" s="59">
        <f>Data!J12</f>
        <v>1076.502</v>
      </c>
      <c r="B24" s="59">
        <f>Data!K12</f>
        <v>1046.4000000000001</v>
      </c>
      <c r="C24" s="59">
        <f>Data!L12</f>
        <v>1102.23</v>
      </c>
      <c r="D24" s="59">
        <f>Data!M12</f>
        <v>1046.4000000000001</v>
      </c>
      <c r="F24" s="58"/>
      <c r="H24">
        <f t="array" ref="H24:K27">TRANSPOSE(M17:P20)</f>
        <v>8.5720866046634821E-3</v>
      </c>
      <c r="I24">
        <v>7.8099985207627795E-3</v>
      </c>
      <c r="J24">
        <v>3.9901958397854393E-3</v>
      </c>
      <c r="K24">
        <v>0</v>
      </c>
      <c r="M24" s="19">
        <f t="array" ref="M24:M27">MMULT($K$11:$N$14,H24:H27)</f>
        <v>9.5656463241989165E-3</v>
      </c>
      <c r="N24" s="19">
        <f t="array" ref="N24:N27">MMULT($K$11:$N$14,I24:I27)</f>
        <v>1.009148604739458E-2</v>
      </c>
      <c r="O24" s="19">
        <f t="array" ref="O24:O27">MMULT($K$11:$N$14,J24:J27)</f>
        <v>4.3795412258045242E-3</v>
      </c>
      <c r="P24" s="19">
        <f t="array" ref="P24:P27">MMULT($K$11:$N$14,K24:K27)</f>
        <v>0</v>
      </c>
      <c r="R24">
        <f>J150</f>
        <v>3.7514683088041723E-3</v>
      </c>
      <c r="T24">
        <f>T17-R24</f>
        <v>-4.648287663762787E-3</v>
      </c>
      <c r="V24">
        <f>V23+Y17*T24</f>
        <v>-2.0818128133049162E-3</v>
      </c>
      <c r="X24">
        <f>N97</f>
        <v>7.3022698301491726E-3</v>
      </c>
      <c r="Z24" s="18"/>
      <c r="AA24">
        <v>7.6309730478557478E-2</v>
      </c>
      <c r="AB24" s="19"/>
      <c r="AC24" s="20">
        <v>-0.81329423466873307</v>
      </c>
      <c r="AE24" t="s">
        <v>237</v>
      </c>
      <c r="BA24" s="58"/>
      <c r="BP24" s="125" t="s">
        <v>259</v>
      </c>
      <c r="BQ24" s="15"/>
      <c r="BR24" s="15"/>
      <c r="BS24" s="15"/>
      <c r="BT24" s="15"/>
      <c r="BU24" s="15" t="s">
        <v>260</v>
      </c>
      <c r="BV24" s="15"/>
      <c r="BW24" s="24"/>
      <c r="BX24" s="126">
        <v>2</v>
      </c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</row>
    <row r="25" spans="1:88">
      <c r="A25">
        <f>Data!J13</f>
        <v>1088.6100000000001</v>
      </c>
      <c r="B25">
        <f>Data!K13</f>
        <v>1065</v>
      </c>
      <c r="C25">
        <f>Data!L13</f>
        <v>1106.94</v>
      </c>
      <c r="D25" s="59">
        <f>Data!M13</f>
        <v>1065</v>
      </c>
      <c r="F25" s="58"/>
      <c r="H25">
        <v>1.3406917819166643E-2</v>
      </c>
      <c r="I25">
        <v>1.010689807545857E-2</v>
      </c>
      <c r="J25">
        <v>6.9291012852214749E-3</v>
      </c>
      <c r="K25">
        <v>0</v>
      </c>
      <c r="M25" s="19">
        <v>5.2604339879607134E-3</v>
      </c>
      <c r="N25" s="19">
        <v>7.3022698301491726E-3</v>
      </c>
      <c r="O25" s="19">
        <v>1.9993077343478868E-3</v>
      </c>
      <c r="P25" s="19">
        <v>0</v>
      </c>
      <c r="R25">
        <f>J216</f>
        <v>2.9732389980266036E-3</v>
      </c>
      <c r="T25">
        <f>T18-R25</f>
        <v>-7.8268327741374752E-3</v>
      </c>
      <c r="V25">
        <f>V24+Y18*T25</f>
        <v>-5.9952292003736538E-3</v>
      </c>
      <c r="X25">
        <f>N163</f>
        <v>1.9993077343478868E-3</v>
      </c>
      <c r="Z25" s="18"/>
      <c r="AA25" s="20">
        <v>0.11695350818014316</v>
      </c>
      <c r="AB25" s="19"/>
      <c r="AC25" s="20">
        <v>-1.1801459301492716</v>
      </c>
      <c r="AE25" s="1" t="s">
        <v>147</v>
      </c>
      <c r="AF25" s="1" t="s">
        <v>226</v>
      </c>
      <c r="AG25" s="1" t="s">
        <v>227</v>
      </c>
      <c r="AH25" s="1" t="s">
        <v>224</v>
      </c>
      <c r="AI25" s="1" t="s">
        <v>225</v>
      </c>
      <c r="AJ25" s="1" t="s">
        <v>228</v>
      </c>
      <c r="AK25" s="1" t="s">
        <v>229</v>
      </c>
      <c r="AL25" s="1" t="s">
        <v>165</v>
      </c>
      <c r="AM25" s="1" t="s">
        <v>230</v>
      </c>
      <c r="AN25" s="1" t="s">
        <v>231</v>
      </c>
      <c r="AO25" s="1" t="s">
        <v>232</v>
      </c>
      <c r="AP25" s="1" t="s">
        <v>233</v>
      </c>
      <c r="AQ25" s="1" t="s">
        <v>220</v>
      </c>
      <c r="BA25" s="58"/>
      <c r="BF25" t="s">
        <v>82</v>
      </c>
      <c r="BK25" t="s">
        <v>85</v>
      </c>
      <c r="BP25" s="18" t="s">
        <v>64</v>
      </c>
      <c r="BQ25" s="19">
        <f>$BM$14</f>
        <v>1065.684</v>
      </c>
      <c r="BR25" s="19"/>
      <c r="BS25" s="19"/>
      <c r="BT25" s="19"/>
      <c r="BU25" s="19">
        <f>ABS(BQ28-BQ33)</f>
        <v>0.31126913435082315</v>
      </c>
      <c r="BV25" s="19"/>
      <c r="BW25" s="20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</row>
    <row r="26" spans="1:88">
      <c r="A26">
        <f>Data!J14</f>
        <v>1096.8620000000001</v>
      </c>
      <c r="B26">
        <f>Data!K14</f>
        <v>1082.48</v>
      </c>
      <c r="C26">
        <f>Data!L14</f>
        <v>1106.94</v>
      </c>
      <c r="D26" s="59">
        <f>Data!M14</f>
        <v>1082.48</v>
      </c>
      <c r="F26" s="58"/>
      <c r="H26">
        <v>1.1317006145904945E-2</v>
      </c>
      <c r="I26">
        <v>1.1317006145904945E-2</v>
      </c>
      <c r="J26">
        <v>5.3196427576731138E-3</v>
      </c>
      <c r="K26">
        <v>0</v>
      </c>
      <c r="M26" s="19">
        <v>9.5817291573146966E-3</v>
      </c>
      <c r="N26" s="19">
        <v>9.4968247308762684E-3</v>
      </c>
      <c r="O26" s="19">
        <v>4.5870748540606078E-3</v>
      </c>
      <c r="P26" s="19">
        <v>0</v>
      </c>
      <c r="R26">
        <f>J281</f>
        <v>1.4842503594454908E-3</v>
      </c>
      <c r="T26">
        <f>T19-R26</f>
        <v>-9.4590725738281558E-3</v>
      </c>
      <c r="V26">
        <f>V25+Y19*T26</f>
        <v>-1.0724765487287732E-2</v>
      </c>
      <c r="X26">
        <f>N228</f>
        <v>0</v>
      </c>
      <c r="Z26" s="18"/>
      <c r="AA26" s="19"/>
      <c r="AB26" s="19"/>
      <c r="AC26" s="20"/>
      <c r="AE26" s="1">
        <f>Y16</f>
        <v>0.5</v>
      </c>
      <c r="AF26" s="1" t="str">
        <f>AA17</f>
        <v>1</v>
      </c>
      <c r="AG26" s="1" t="str">
        <f>AC17</f>
        <v>0</v>
      </c>
      <c r="AH26" s="1">
        <f>AA22</f>
        <v>0</v>
      </c>
      <c r="AI26" s="1">
        <f>AC22</f>
        <v>0</v>
      </c>
      <c r="AJ26" s="1">
        <f t="shared" ref="AJ26:AK29" si="28">W10</f>
        <v>0.50181786684433805</v>
      </c>
      <c r="AK26" s="1">
        <f t="shared" si="28"/>
        <v>4.7952567388711582E-3</v>
      </c>
      <c r="AL26" s="1">
        <v>1</v>
      </c>
      <c r="AM26" s="1">
        <f>T10</f>
        <v>9.5653545775956205E-3</v>
      </c>
      <c r="AN26" s="88">
        <f>V10</f>
        <v>0.50131510546434022</v>
      </c>
      <c r="AO26" s="1">
        <v>0</v>
      </c>
      <c r="AP26" s="1">
        <f>U10</f>
        <v>0.50239541396253684</v>
      </c>
      <c r="AQ26" s="1">
        <f>X23</f>
        <v>5.2604339879607134E-3</v>
      </c>
      <c r="BA26" s="58"/>
      <c r="BF26">
        <f t="shared" ref="BF26:BH29" si="29">BB9</f>
        <v>1055.5999999999999</v>
      </c>
      <c r="BG26">
        <f t="shared" si="29"/>
        <v>1048.1400000000001</v>
      </c>
      <c r="BH26">
        <f t="shared" si="29"/>
        <v>1063.6300000000001</v>
      </c>
      <c r="BI26">
        <v>0</v>
      </c>
      <c r="BK26">
        <f>(BF26-BF$30)/BF$31</f>
        <v>3.25623323928109E-3</v>
      </c>
      <c r="BL26">
        <f t="shared" ref="BL26:BM26" si="30">(BG26-BG$30)/BG$31</f>
        <v>1.6600835766214523E-3</v>
      </c>
      <c r="BM26">
        <f t="shared" si="30"/>
        <v>3.242554134949577E-3</v>
      </c>
      <c r="BN26">
        <v>0</v>
      </c>
      <c r="BP26" s="18" t="s">
        <v>261</v>
      </c>
      <c r="BQ26" s="19">
        <f>BH20*BQ25</f>
        <v>1.2872691343507503</v>
      </c>
      <c r="BR26" s="19"/>
      <c r="BS26" s="19"/>
      <c r="BT26" s="19"/>
      <c r="BU26" s="19"/>
      <c r="BV26" s="19"/>
      <c r="BW26" s="20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</row>
    <row r="27" spans="1:88">
      <c r="A27">
        <f>Data!J15</f>
        <v>1100.8879999999999</v>
      </c>
      <c r="B27">
        <f>Data!K15</f>
        <v>1086.4000000000001</v>
      </c>
      <c r="C27">
        <f>Data!L15</f>
        <v>1106.94</v>
      </c>
      <c r="D27" s="59">
        <f>Data!M15</f>
        <v>1086.4000000000001</v>
      </c>
      <c r="F27" s="58"/>
      <c r="H27">
        <v>0</v>
      </c>
      <c r="I27">
        <v>0</v>
      </c>
      <c r="J27">
        <v>0</v>
      </c>
      <c r="K27">
        <v>0</v>
      </c>
      <c r="M27" s="19">
        <v>7.2714994170473383E-3</v>
      </c>
      <c r="N27" s="19">
        <v>8.0474988828972104E-3</v>
      </c>
      <c r="O27" s="19">
        <v>3.2100267776297166E-3</v>
      </c>
      <c r="P27" s="19">
        <v>0</v>
      </c>
      <c r="Z27" s="21"/>
      <c r="AA27" s="22"/>
      <c r="AB27" s="22"/>
      <c r="AC27" s="23"/>
      <c r="AE27" s="1">
        <f>Y17</f>
        <v>0.5</v>
      </c>
      <c r="AF27" s="1" t="str">
        <f>AA18</f>
        <v>0</v>
      </c>
      <c r="AG27" s="1" t="str">
        <f>AC18</f>
        <v>1</v>
      </c>
      <c r="AH27" s="1">
        <f>AA23</f>
        <v>2.6338663037032622E-2</v>
      </c>
      <c r="AI27" s="1">
        <f>AC23</f>
        <v>-0.11676705515041043</v>
      </c>
      <c r="AJ27" s="1">
        <f t="shared" si="28"/>
        <v>0.50201186386300212</v>
      </c>
      <c r="AK27" s="1">
        <f t="shared" si="28"/>
        <v>7.4730069411105887E-3</v>
      </c>
      <c r="AL27" s="1">
        <v>1</v>
      </c>
      <c r="AM27" s="1">
        <f>T11</f>
        <v>1.0091143495458229E-2</v>
      </c>
      <c r="AN27" s="88">
        <f>V11</f>
        <v>0.50182555934549744</v>
      </c>
      <c r="AO27" s="1">
        <f>V10</f>
        <v>0.50131510546434022</v>
      </c>
      <c r="AP27" s="1">
        <f>U11</f>
        <v>0.50237418833880532</v>
      </c>
      <c r="AQ27" s="1">
        <f>X24</f>
        <v>7.3022698301491726E-3</v>
      </c>
      <c r="BA27" s="58"/>
      <c r="BF27">
        <f t="shared" si="29"/>
        <v>1052.154</v>
      </c>
      <c r="BG27">
        <f t="shared" si="29"/>
        <v>1046.4000000000001</v>
      </c>
      <c r="BH27">
        <f t="shared" si="29"/>
        <v>1060.1199999999999</v>
      </c>
      <c r="BI27">
        <v>0</v>
      </c>
      <c r="BK27">
        <f t="shared" ref="BK27:BK29" si="31">(BF27-BF$30)/BF$31</f>
        <v>0</v>
      </c>
      <c r="BL27">
        <f>(BG27-BG$30)/BG$31</f>
        <v>0</v>
      </c>
      <c r="BM27">
        <f t="shared" ref="BM27" si="32">(BH27-BH$30)/BH$31</f>
        <v>0</v>
      </c>
      <c r="BN27">
        <v>0</v>
      </c>
      <c r="BP27" s="18" t="s">
        <v>63</v>
      </c>
      <c r="BQ27" s="19">
        <f>$BM$13</f>
        <v>1052.154</v>
      </c>
      <c r="BR27" s="19"/>
      <c r="BS27" s="19"/>
      <c r="BT27" s="19"/>
      <c r="BU27" s="19"/>
      <c r="BV27" s="19"/>
      <c r="BW27" s="20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</row>
    <row r="28" spans="1:88">
      <c r="A28">
        <f>Data!J16</f>
        <v>1104.712</v>
      </c>
      <c r="B28">
        <f>Data!K16</f>
        <v>1102.23</v>
      </c>
      <c r="C28">
        <f>Data!L16</f>
        <v>1106.94</v>
      </c>
      <c r="D28" s="59">
        <f>Data!M16</f>
        <v>1102.23</v>
      </c>
      <c r="F28" s="58"/>
      <c r="H28" t="s">
        <v>115</v>
      </c>
      <c r="I28" t="s">
        <v>116</v>
      </c>
      <c r="J28" t="s">
        <v>117</v>
      </c>
      <c r="K28" t="s">
        <v>118</v>
      </c>
      <c r="M28" t="s">
        <v>119</v>
      </c>
      <c r="N28" t="s">
        <v>120</v>
      </c>
      <c r="O28" t="s">
        <v>121</v>
      </c>
      <c r="P28" t="s">
        <v>122</v>
      </c>
      <c r="S28" t="s">
        <v>223</v>
      </c>
      <c r="AE28" s="1">
        <f>Y18</f>
        <v>0.5</v>
      </c>
      <c r="AF28" s="1" t="str">
        <f>AA19</f>
        <v>0</v>
      </c>
      <c r="AG28" s="1" t="str">
        <f>AC19</f>
        <v>1</v>
      </c>
      <c r="AH28" s="1">
        <f>AA24</f>
        <v>7.6309730478557478E-2</v>
      </c>
      <c r="AI28" s="1">
        <f>AC24</f>
        <v>-0.81329423466873307</v>
      </c>
      <c r="AJ28" s="1">
        <f t="shared" si="28"/>
        <v>0.50080250600530418</v>
      </c>
      <c r="AK28" s="1">
        <f t="shared" si="28"/>
        <v>5.9370188768194995E-3</v>
      </c>
      <c r="AL28" s="1">
        <v>1</v>
      </c>
      <c r="AM28" s="1">
        <f>T12</f>
        <v>4.379513225595732E-3</v>
      </c>
      <c r="AN28" s="88">
        <f>V12</f>
        <v>0.50049982676709337</v>
      </c>
      <c r="AO28" s="1">
        <f>V11</f>
        <v>0.50182555934549744</v>
      </c>
      <c r="AP28" s="1">
        <f>U12</f>
        <v>0.50114676670273151</v>
      </c>
      <c r="AQ28" s="1">
        <f>X25</f>
        <v>1.9993077343478868E-3</v>
      </c>
      <c r="BA28" s="58"/>
      <c r="BF28">
        <f t="shared" si="29"/>
        <v>1053.1299999999999</v>
      </c>
      <c r="BG28">
        <f t="shared" si="29"/>
        <v>1046.4000000000001</v>
      </c>
      <c r="BH28">
        <f t="shared" si="29"/>
        <v>1065</v>
      </c>
      <c r="BI28">
        <v>0</v>
      </c>
      <c r="BK28">
        <f t="shared" si="31"/>
        <v>9.2225294298840723E-4</v>
      </c>
      <c r="BL28">
        <f>(BG28-BG$30)/BG$31</f>
        <v>0</v>
      </c>
      <c r="BM28">
        <f>(BH28-BH$30)/BH$31</f>
        <v>4.5081664326362698E-3</v>
      </c>
      <c r="BN28">
        <v>0</v>
      </c>
      <c r="BP28" s="18" t="s">
        <v>262</v>
      </c>
      <c r="BQ28" s="112">
        <f>BQ27+BQ26</f>
        <v>1053.4412691343507</v>
      </c>
      <c r="BR28" s="19" t="s">
        <v>263</v>
      </c>
      <c r="BS28" s="33"/>
      <c r="BU28" s="19"/>
      <c r="BV28" s="19"/>
      <c r="BW28" s="20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</row>
    <row r="29" spans="1:88">
      <c r="A29">
        <f>Data!J17</f>
        <v>1108.7180000000001</v>
      </c>
      <c r="B29">
        <f>Data!K17</f>
        <v>1102.6099999999999</v>
      </c>
      <c r="C29">
        <f>Data!L17</f>
        <v>1122.26</v>
      </c>
      <c r="D29" s="59">
        <f>Data!M17</f>
        <v>1106.94</v>
      </c>
      <c r="F29" s="58"/>
      <c r="AE29" s="1">
        <f>Y19</f>
        <v>0.5</v>
      </c>
      <c r="AF29" s="1" t="str">
        <f>AA20</f>
        <v>0</v>
      </c>
      <c r="AG29" s="1" t="str">
        <f>AC20</f>
        <v>1</v>
      </c>
      <c r="AH29" s="1">
        <f>AA25</f>
        <v>0.11695350818014316</v>
      </c>
      <c r="AI29" s="1">
        <f>AC25</f>
        <v>-1.1801459301492716</v>
      </c>
      <c r="AJ29" s="1">
        <f t="shared" si="28"/>
        <v>0.5</v>
      </c>
      <c r="AK29" s="1">
        <f t="shared" si="28"/>
        <v>2.9685094384097497E-3</v>
      </c>
      <c r="AL29" s="1">
        <v>1</v>
      </c>
      <c r="AM29" s="1">
        <f>T13</f>
        <v>0</v>
      </c>
      <c r="AN29" s="88">
        <f>V13</f>
        <v>0.5</v>
      </c>
      <c r="AO29" s="1">
        <f>V12</f>
        <v>0.50049982676709337</v>
      </c>
      <c r="AP29" s="1">
        <f>U13</f>
        <v>0.5</v>
      </c>
      <c r="AQ29" s="1">
        <f>X26</f>
        <v>0</v>
      </c>
      <c r="BA29" s="58"/>
      <c r="BF29">
        <f t="shared" si="29"/>
        <v>1058.2779999999998</v>
      </c>
      <c r="BG29">
        <f t="shared" si="29"/>
        <v>1046.4000000000001</v>
      </c>
      <c r="BH29">
        <f t="shared" si="29"/>
        <v>1082.48</v>
      </c>
      <c r="BI29">
        <v>0</v>
      </c>
      <c r="BK29">
        <f t="shared" si="31"/>
        <v>5.7867592447351244E-3</v>
      </c>
      <c r="BL29">
        <f>(BG29-BG$30)/BG$31</f>
        <v>0</v>
      </c>
      <c r="BM29">
        <f>(BH29-BH$30)/BH$31</f>
        <v>2.0656270785603545E-2</v>
      </c>
      <c r="BN29">
        <v>0</v>
      </c>
      <c r="BP29" s="18"/>
      <c r="BQ29" s="19"/>
      <c r="BR29" s="19"/>
      <c r="BS29" s="19"/>
      <c r="BT29" s="19"/>
      <c r="BU29" s="19"/>
      <c r="BV29" s="19"/>
      <c r="BW29" s="20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</row>
    <row r="30" spans="1:88">
      <c r="A30">
        <f>Data!J18</f>
        <v>1111.682</v>
      </c>
      <c r="B30">
        <f>Data!K18</f>
        <v>1102.6099999999999</v>
      </c>
      <c r="C30">
        <f>Data!L18</f>
        <v>1122.26</v>
      </c>
      <c r="D30" s="59">
        <f>Data!M18</f>
        <v>1106.26</v>
      </c>
      <c r="F30" s="58"/>
      <c r="H30" s="25" t="s">
        <v>83</v>
      </c>
      <c r="I30" s="16"/>
      <c r="J30" s="15"/>
      <c r="K30" s="15">
        <v>1068.1179999999999</v>
      </c>
      <c r="L30" s="15">
        <v>1063.6300000000001</v>
      </c>
      <c r="M30" s="15">
        <v>1077.1400000000001</v>
      </c>
      <c r="N30" s="15">
        <v>0</v>
      </c>
      <c r="O30" s="15"/>
      <c r="P30" s="24"/>
      <c r="V30" s="37" t="s">
        <v>217</v>
      </c>
      <c r="W30" s="37"/>
      <c r="X30" t="s">
        <v>234</v>
      </c>
      <c r="BA30" s="58"/>
      <c r="BE30" t="s">
        <v>63</v>
      </c>
      <c r="BF30">
        <f>MIN(BF26:BF29)</f>
        <v>1052.154</v>
      </c>
      <c r="BG30">
        <f t="shared" ref="BG30" si="33">MIN(BG26:BG29)</f>
        <v>1046.4000000000001</v>
      </c>
      <c r="BH30">
        <f t="shared" ref="BH30" si="34">MIN(BH26:BH29)</f>
        <v>1060.1199999999999</v>
      </c>
      <c r="BP30" s="18" t="s">
        <v>264</v>
      </c>
      <c r="BQ30" s="19"/>
      <c r="BR30" s="19"/>
      <c r="BS30" s="19"/>
      <c r="BT30" s="19"/>
      <c r="BU30" s="19"/>
      <c r="BV30" s="19"/>
      <c r="BW30" s="20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</row>
    <row r="31" spans="1:88">
      <c r="A31">
        <f>Data!J19</f>
        <v>1116.8260000000002</v>
      </c>
      <c r="B31">
        <f>Data!K19</f>
        <v>1102.6099999999999</v>
      </c>
      <c r="C31">
        <f>Data!L19</f>
        <v>1131.98</v>
      </c>
      <c r="D31" s="59">
        <f>Data!M19</f>
        <v>1102.6099999999999</v>
      </c>
      <c r="F31" s="58"/>
      <c r="H31" s="18"/>
      <c r="I31" s="65" t="s">
        <v>84</v>
      </c>
      <c r="J31" s="65"/>
      <c r="K31" s="65"/>
      <c r="L31" s="65"/>
      <c r="M31" s="65"/>
      <c r="N31" s="65"/>
      <c r="O31" s="19"/>
      <c r="P31" s="20"/>
      <c r="W31" s="79"/>
      <c r="X31" s="19">
        <f>AE4</f>
        <v>8.5720866046634821E-3</v>
      </c>
      <c r="Y31" s="19">
        <f>AF4</f>
        <v>1.3406917819166643E-2</v>
      </c>
      <c r="Z31" s="19">
        <f>AG4</f>
        <v>1.1317006145904945E-2</v>
      </c>
      <c r="AA31">
        <f>AH4</f>
        <v>0</v>
      </c>
      <c r="AO31" s="112" t="s">
        <v>243</v>
      </c>
      <c r="BA31" s="58"/>
      <c r="BE31" t="s">
        <v>64</v>
      </c>
      <c r="BF31">
        <f>MAX(BF26:BF29)</f>
        <v>1058.2779999999998</v>
      </c>
      <c r="BG31">
        <f t="shared" ref="BG31:BH31" si="35">MAX(BG26:BG29)</f>
        <v>1048.1400000000001</v>
      </c>
      <c r="BH31">
        <f t="shared" si="35"/>
        <v>1082.48</v>
      </c>
      <c r="BP31" s="18" t="s">
        <v>265</v>
      </c>
      <c r="BQ31" s="19">
        <f>BN10</f>
        <v>9.1584372102788958E-4</v>
      </c>
      <c r="BR31" s="19"/>
      <c r="BS31" s="19"/>
      <c r="BT31" s="19"/>
      <c r="BU31" s="19"/>
      <c r="BV31" s="19"/>
      <c r="BW31" s="20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</row>
    <row r="32" spans="1:88">
      <c r="A32">
        <f>Data!J20</f>
        <v>1122.2620000000002</v>
      </c>
      <c r="B32">
        <f>Data!K20</f>
        <v>1105.52</v>
      </c>
      <c r="C32">
        <f>Data!L20</f>
        <v>1131.98</v>
      </c>
      <c r="D32" s="59">
        <f>Data!M20</f>
        <v>1105.52</v>
      </c>
      <c r="H32" s="18"/>
      <c r="I32" s="19">
        <f>M24</f>
        <v>9.5656463241989165E-3</v>
      </c>
      <c r="J32" s="19"/>
      <c r="K32" s="19"/>
      <c r="L32" s="19" t="s">
        <v>112</v>
      </c>
      <c r="M32" s="66">
        <f>I32</f>
        <v>9.5656463241989165E-3</v>
      </c>
      <c r="N32" s="66">
        <f>I33</f>
        <v>5.2604339879607134E-3</v>
      </c>
      <c r="O32" s="19"/>
      <c r="P32" s="20"/>
      <c r="T32" t="s">
        <v>147</v>
      </c>
      <c r="U32">
        <f>Y16</f>
        <v>0.5</v>
      </c>
      <c r="W32" s="89">
        <v>1</v>
      </c>
      <c r="X32" s="9" t="s">
        <v>149</v>
      </c>
      <c r="Y32" s="9"/>
      <c r="Z32" s="9"/>
      <c r="AA32" s="15"/>
      <c r="AB32" s="89">
        <v>2</v>
      </c>
      <c r="AC32" s="92" t="s">
        <v>152</v>
      </c>
      <c r="AD32" s="92"/>
      <c r="AE32" s="15"/>
      <c r="AF32" s="15"/>
      <c r="AG32" s="24"/>
      <c r="AO32" s="37">
        <f t="shared" ref="AO32:AR35" si="36">AH19</f>
        <v>0</v>
      </c>
      <c r="AP32" s="37">
        <f t="shared" si="36"/>
        <v>0</v>
      </c>
      <c r="AQ32" s="37">
        <f t="shared" si="36"/>
        <v>0</v>
      </c>
      <c r="AR32" s="37">
        <f t="shared" si="36"/>
        <v>-1.6311335809512046E-3</v>
      </c>
      <c r="AS32" s="102">
        <f t="shared" ref="AS32:AV35" si="37">AM19</f>
        <v>-1.4506626315549604E-3</v>
      </c>
      <c r="AT32" s="102">
        <f t="shared" si="37"/>
        <v>-2.5191215439868604E-3</v>
      </c>
      <c r="AU32" s="102">
        <f t="shared" si="37"/>
        <v>-1.9339920323793742E-3</v>
      </c>
      <c r="AV32" s="102">
        <f t="shared" si="37"/>
        <v>-2.9950052071963792E-3</v>
      </c>
      <c r="BF32" t="s">
        <v>113</v>
      </c>
      <c r="BK32" t="s">
        <v>111</v>
      </c>
      <c r="BP32" s="18" t="s">
        <v>266</v>
      </c>
      <c r="BQ32" s="19">
        <f>BQ31*BQ25</f>
        <v>0.9759999999998854</v>
      </c>
      <c r="BR32" s="19"/>
      <c r="BS32" s="19"/>
      <c r="BT32" s="19"/>
      <c r="BU32" s="19"/>
      <c r="BV32" s="19"/>
      <c r="BW32" s="20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</row>
    <row r="33" spans="1:88">
      <c r="A33">
        <f>Data!J21</f>
        <v>1128.6600000000001</v>
      </c>
      <c r="B33">
        <f>Data!K21</f>
        <v>1121.76</v>
      </c>
      <c r="C33">
        <f>Data!L21</f>
        <v>1137.51</v>
      </c>
      <c r="D33" s="59">
        <f>Data!M21</f>
        <v>1122.26</v>
      </c>
      <c r="H33" s="18"/>
      <c r="I33" s="19">
        <f>M25</f>
        <v>5.2604339879607134E-3</v>
      </c>
      <c r="J33" s="19"/>
      <c r="K33" s="19"/>
      <c r="L33" s="19"/>
      <c r="M33" s="66">
        <f>I34</f>
        <v>9.5817291573146966E-3</v>
      </c>
      <c r="N33" s="66">
        <f>I35</f>
        <v>7.2714994170473383E-3</v>
      </c>
      <c r="O33" s="19"/>
      <c r="P33" s="20"/>
      <c r="T33" t="s">
        <v>226</v>
      </c>
      <c r="U33" t="str">
        <f>AA17</f>
        <v>1</v>
      </c>
      <c r="W33" s="18"/>
      <c r="X33" s="135">
        <f>U35-U32*U33</f>
        <v>-0.5</v>
      </c>
      <c r="Y33" s="136"/>
      <c r="Z33" s="137"/>
      <c r="AA33" s="19"/>
      <c r="AB33" s="18"/>
      <c r="AC33" s="19"/>
      <c r="AD33" s="26" t="s">
        <v>153</v>
      </c>
      <c r="AE33" s="19"/>
      <c r="AF33" s="19"/>
      <c r="AG33" s="20"/>
      <c r="AO33" s="37">
        <f t="shared" si="36"/>
        <v>0</v>
      </c>
      <c r="AP33" s="37">
        <f t="shared" si="36"/>
        <v>0</v>
      </c>
      <c r="AQ33" s="37">
        <f t="shared" si="36"/>
        <v>0</v>
      </c>
      <c r="AR33" s="37">
        <f t="shared" si="36"/>
        <v>0</v>
      </c>
      <c r="AS33" s="102">
        <f t="shared" si="37"/>
        <v>-3.321959317563145E-6</v>
      </c>
      <c r="AT33" s="102">
        <f t="shared" si="37"/>
        <v>-5.7686874281383578E-6</v>
      </c>
      <c r="AU33" s="102">
        <f t="shared" si="37"/>
        <v>-4.4287642848902734E-6</v>
      </c>
      <c r="AV33" s="102">
        <f t="shared" si="37"/>
        <v>-3.1232113919614014E-6</v>
      </c>
      <c r="BF33">
        <f t="array" ref="BF33:BI36">TRANSPOSE(BK26:BN29)</f>
        <v>3.25623323928109E-3</v>
      </c>
      <c r="BG33">
        <v>0</v>
      </c>
      <c r="BH33">
        <v>9.2225294298840723E-4</v>
      </c>
      <c r="BI33">
        <v>5.7867592447351244E-3</v>
      </c>
      <c r="BK33" s="19">
        <f t="array" ref="BK33:BN36">MMULT(BJ20:BM23,BF33:BF36)</f>
        <v>3.2095497217910951E-3</v>
      </c>
      <c r="BL33" s="19">
        <v>3.2095497217910951E-3</v>
      </c>
      <c r="BM33" s="19">
        <v>3.2095497217910951E-3</v>
      </c>
      <c r="BN33" s="19">
        <v>3.2095497217910951E-3</v>
      </c>
      <c r="BP33" s="70" t="s">
        <v>264</v>
      </c>
      <c r="BQ33" s="112">
        <f>BQ32+BQ27</f>
        <v>1053.1299999999999</v>
      </c>
      <c r="BR33" s="112"/>
      <c r="BS33" s="112"/>
      <c r="BT33" s="19"/>
      <c r="BU33" s="19"/>
      <c r="BV33" s="19"/>
      <c r="BW33" s="20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</row>
    <row r="34" spans="1:88">
      <c r="A34" s="60">
        <f>MIN(A15:A18)</f>
        <v>1058.962</v>
      </c>
      <c r="B34" s="60">
        <f>MIN(B15:B18)</f>
        <v>1049.3699999999999</v>
      </c>
      <c r="C34" s="60">
        <f t="shared" ref="C34:D34" si="38">MIN(C15:C18)</f>
        <v>1064.95</v>
      </c>
      <c r="D34" s="60">
        <f t="shared" si="38"/>
        <v>1064.19</v>
      </c>
      <c r="H34" s="18"/>
      <c r="I34" s="19">
        <f>M26</f>
        <v>9.5817291573146966E-3</v>
      </c>
      <c r="J34" s="19"/>
      <c r="K34" s="19"/>
      <c r="L34" s="19"/>
      <c r="M34" s="19"/>
      <c r="N34" s="19"/>
      <c r="O34" s="19"/>
      <c r="P34" s="20"/>
      <c r="T34" t="s">
        <v>227</v>
      </c>
      <c r="U34" t="str">
        <f>AC17</f>
        <v>0</v>
      </c>
      <c r="W34" s="18"/>
      <c r="X34" s="9" t="s">
        <v>150</v>
      </c>
      <c r="Y34" s="9"/>
      <c r="Z34" s="9"/>
      <c r="AA34" s="19"/>
      <c r="AB34" s="18"/>
      <c r="AC34" s="19"/>
      <c r="AD34" s="19">
        <f>TANH(U38)</f>
        <v>4.7952199843859979E-3</v>
      </c>
      <c r="AE34" s="19"/>
      <c r="AF34" s="19"/>
      <c r="AG34" s="20"/>
      <c r="AO34" s="37">
        <f t="shared" si="36"/>
        <v>0</v>
      </c>
      <c r="AP34" s="37">
        <f t="shared" si="36"/>
        <v>0</v>
      </c>
      <c r="AQ34" s="37">
        <f t="shared" si="36"/>
        <v>0</v>
      </c>
      <c r="AR34" s="37">
        <f t="shared" si="36"/>
        <v>-4.081910373500333E-4</v>
      </c>
      <c r="AS34" s="102">
        <f t="shared" si="37"/>
        <v>-3.8064435555389565E-4</v>
      </c>
      <c r="AT34" s="102">
        <f t="shared" si="37"/>
        <v>-6.610009631563906E-4</v>
      </c>
      <c r="AU34" s="102">
        <f t="shared" si="37"/>
        <v>-5.0746681881667065E-4</v>
      </c>
      <c r="AV34" s="102">
        <f t="shared" si="37"/>
        <v>-7.6606200261634266E-4</v>
      </c>
      <c r="BF34">
        <v>1.6600835766214523E-3</v>
      </c>
      <c r="BG34">
        <v>0</v>
      </c>
      <c r="BH34">
        <v>0</v>
      </c>
      <c r="BI34">
        <v>0</v>
      </c>
      <c r="BK34" s="19">
        <v>3.4620723394880037E-3</v>
      </c>
      <c r="BL34" s="19">
        <v>3.4620723394880037E-3</v>
      </c>
      <c r="BM34" s="19">
        <v>3.4620723394880037E-3</v>
      </c>
      <c r="BN34" s="19">
        <v>3.4620723394880037E-3</v>
      </c>
      <c r="BP34" s="18"/>
      <c r="BQ34" s="19"/>
      <c r="BR34" s="19"/>
      <c r="BS34" s="19"/>
      <c r="BT34" s="19"/>
      <c r="BU34" s="19"/>
      <c r="BV34" s="19"/>
      <c r="BW34" s="20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</row>
    <row r="35" spans="1:88">
      <c r="A35" s="61">
        <f>MAX(A15:A18)</f>
        <v>1068.1179999999999</v>
      </c>
      <c r="B35" s="61">
        <f t="shared" ref="B35:D35" si="39">MAX(B15:B18)</f>
        <v>1063.6300000000001</v>
      </c>
      <c r="C35" s="61">
        <f t="shared" si="39"/>
        <v>1077.1400000000001</v>
      </c>
      <c r="D35" s="61">
        <f t="shared" si="39"/>
        <v>1077.1400000000001</v>
      </c>
      <c r="H35" s="18"/>
      <c r="I35" s="19">
        <f>M27</f>
        <v>7.2714994170473383E-3</v>
      </c>
      <c r="J35" s="19"/>
      <c r="K35" s="19"/>
      <c r="L35" s="19"/>
      <c r="M35" s="19"/>
      <c r="N35" s="19"/>
      <c r="O35" s="19"/>
      <c r="P35" s="20"/>
      <c r="T35" t="s">
        <v>224</v>
      </c>
      <c r="U35">
        <f>AH26</f>
        <v>0</v>
      </c>
      <c r="W35" s="81" t="s">
        <v>151</v>
      </c>
      <c r="X35" s="135">
        <f>U35+U32*X33</f>
        <v>-0.25</v>
      </c>
      <c r="Y35" s="136"/>
      <c r="Z35" s="137"/>
      <c r="AA35" s="19"/>
      <c r="AB35" s="18"/>
      <c r="AC35" s="19"/>
      <c r="AD35" s="145" t="s">
        <v>154</v>
      </c>
      <c r="AE35" s="145"/>
      <c r="AF35" s="83"/>
      <c r="AG35" s="20"/>
      <c r="AO35" s="37">
        <f t="shared" si="36"/>
        <v>0</v>
      </c>
      <c r="AP35" s="37">
        <f t="shared" si="36"/>
        <v>0</v>
      </c>
      <c r="AQ35" s="37">
        <f t="shared" si="36"/>
        <v>0</v>
      </c>
      <c r="AR35" s="37">
        <f t="shared" si="36"/>
        <v>3.8708959738898604E-7</v>
      </c>
      <c r="AS35" s="102">
        <f t="shared" si="37"/>
        <v>6.7790308018514441E-7</v>
      </c>
      <c r="AT35" s="102">
        <f t="shared" si="37"/>
        <v>1.1772001407377191E-6</v>
      </c>
      <c r="AU35" s="102">
        <f t="shared" si="37"/>
        <v>9.0376571870344888E-7</v>
      </c>
      <c r="AV35" s="102">
        <f t="shared" si="37"/>
        <v>1.0244347362912541E-6</v>
      </c>
      <c r="BF35">
        <v>3.242554134949577E-3</v>
      </c>
      <c r="BG35">
        <v>0</v>
      </c>
      <c r="BH35">
        <v>4.5081664326362698E-3</v>
      </c>
      <c r="BI35">
        <v>2.0656270785603545E-2</v>
      </c>
      <c r="BK35" s="19">
        <v>2.2148373078280173E-3</v>
      </c>
      <c r="BL35" s="19">
        <v>2.2148373078280173E-3</v>
      </c>
      <c r="BM35" s="19">
        <v>2.2148373078280173E-3</v>
      </c>
      <c r="BN35" s="19">
        <v>2.2148373078280173E-3</v>
      </c>
      <c r="BP35" s="18" t="s">
        <v>258</v>
      </c>
      <c r="BQ35" s="19">
        <v>0</v>
      </c>
      <c r="BR35" s="19"/>
      <c r="BS35" s="19"/>
      <c r="BT35" s="19"/>
      <c r="BU35" s="19"/>
      <c r="BV35" s="19"/>
      <c r="BW35" s="20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</row>
    <row r="36" spans="1:88">
      <c r="A36" s="60" t="s">
        <v>63</v>
      </c>
      <c r="D36" s="44"/>
      <c r="H36" s="18"/>
      <c r="I36" s="65" t="s">
        <v>86</v>
      </c>
      <c r="J36" s="65"/>
      <c r="K36" s="65"/>
      <c r="L36" s="65"/>
      <c r="M36" s="65"/>
      <c r="N36" s="65"/>
      <c r="O36" s="19" t="s">
        <v>101</v>
      </c>
      <c r="P36" s="20"/>
      <c r="T36" t="s">
        <v>225</v>
      </c>
      <c r="U36">
        <f>AC22</f>
        <v>0</v>
      </c>
      <c r="W36" s="21"/>
      <c r="X36" s="22"/>
      <c r="Y36" s="22"/>
      <c r="Z36" s="22"/>
      <c r="AA36" s="22"/>
      <c r="AB36" s="18"/>
      <c r="AC36" s="84" t="s">
        <v>155</v>
      </c>
      <c r="AD36" s="85">
        <f>PRODUCT(X35,AD34)</f>
        <v>-1.1988049960964995E-3</v>
      </c>
      <c r="AE36" s="33"/>
      <c r="AF36" s="33"/>
      <c r="AG36" s="20"/>
      <c r="AO36" s="39">
        <f t="shared" ref="AO36:AR39" si="40">AR19</f>
        <v>-1.8042515643181835E-3</v>
      </c>
      <c r="AP36" s="39">
        <f t="shared" si="40"/>
        <v>-2.9767000306597409E-3</v>
      </c>
      <c r="AQ36" s="39">
        <f t="shared" si="40"/>
        <v>-2.4463568061456236E-3</v>
      </c>
      <c r="AR36" s="39">
        <f t="shared" si="40"/>
        <v>-3.1039489689705371E-3</v>
      </c>
      <c r="AS36" s="111">
        <f t="shared" ref="AS36:AV39" si="41">AW19</f>
        <v>-2.2696428368041339E-3</v>
      </c>
      <c r="AT36" s="111">
        <f t="shared" si="41"/>
        <v>-3.7045814476046029E-3</v>
      </c>
      <c r="AU36" s="111">
        <f t="shared" si="41"/>
        <v>-3.060773824297155E-3</v>
      </c>
      <c r="AV36" s="111">
        <f t="shared" si="41"/>
        <v>-3.1039489689705371E-3</v>
      </c>
      <c r="BF36">
        <v>0</v>
      </c>
      <c r="BG36">
        <v>0</v>
      </c>
      <c r="BH36">
        <v>0</v>
      </c>
      <c r="BI36">
        <v>0</v>
      </c>
      <c r="BK36" s="19">
        <v>3.0253706566384601E-3</v>
      </c>
      <c r="BL36" s="19">
        <v>3.0253706566384601E-3</v>
      </c>
      <c r="BM36" s="19">
        <v>3.0253706566384601E-3</v>
      </c>
      <c r="BN36" s="19">
        <v>3.0253706566384601E-3</v>
      </c>
      <c r="BP36" s="18" t="s">
        <v>258</v>
      </c>
      <c r="BQ36" s="19">
        <f>BQ35+BU25</f>
        <v>0.31126913435082315</v>
      </c>
      <c r="BR36" s="19"/>
      <c r="BS36" s="19"/>
      <c r="BT36" s="19"/>
      <c r="BU36" s="19"/>
      <c r="BV36" s="19"/>
      <c r="BW36" s="20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</row>
    <row r="37" spans="1:88">
      <c r="A37" s="61" t="s">
        <v>64</v>
      </c>
      <c r="D37" s="44"/>
      <c r="H37" s="18"/>
      <c r="I37" s="19"/>
      <c r="J37" s="19" t="s">
        <v>87</v>
      </c>
      <c r="K37" s="19"/>
      <c r="L37" s="19"/>
      <c r="M37" s="19"/>
      <c r="N37" s="19"/>
      <c r="O37" s="19"/>
      <c r="P37" s="20"/>
      <c r="T37" t="s">
        <v>228</v>
      </c>
      <c r="U37">
        <f>W10</f>
        <v>0.50181786684433805</v>
      </c>
      <c r="AB37" s="21"/>
      <c r="AC37" s="22"/>
      <c r="AD37" s="22"/>
      <c r="AE37" s="22"/>
      <c r="AF37" s="22"/>
      <c r="AG37" s="23"/>
      <c r="AO37" s="39">
        <f t="shared" si="40"/>
        <v>-5.265592248269812E-6</v>
      </c>
      <c r="AP37" s="39">
        <f t="shared" si="40"/>
        <v>-8.2839375750536918E-6</v>
      </c>
      <c r="AQ37" s="39">
        <f t="shared" si="40"/>
        <v>-7.2451676124599562E-6</v>
      </c>
      <c r="AR37" s="39">
        <f t="shared" si="40"/>
        <v>-3.722061252234346E-6</v>
      </c>
      <c r="AS37" s="111">
        <f t="shared" si="41"/>
        <v>-7.6591557578596628E-6</v>
      </c>
      <c r="AT37" s="111">
        <f t="shared" si="41"/>
        <v>-1.2027519592828582E-5</v>
      </c>
      <c r="AU37" s="111">
        <f t="shared" si="41"/>
        <v>-1.0405188526610013E-5</v>
      </c>
      <c r="AV37" s="111">
        <f t="shared" si="41"/>
        <v>-3.722061252234346E-6</v>
      </c>
      <c r="BF37" t="s">
        <v>115</v>
      </c>
      <c r="BG37" t="s">
        <v>116</v>
      </c>
      <c r="BH37" t="s">
        <v>117</v>
      </c>
      <c r="BI37" t="s">
        <v>118</v>
      </c>
      <c r="BK37" t="s">
        <v>119</v>
      </c>
      <c r="BL37" t="s">
        <v>120</v>
      </c>
      <c r="BM37" t="s">
        <v>121</v>
      </c>
      <c r="BN37" t="s">
        <v>122</v>
      </c>
      <c r="BP37" s="21"/>
      <c r="BQ37" s="22"/>
      <c r="BR37" s="22"/>
      <c r="BS37" s="22"/>
      <c r="BT37" s="22"/>
      <c r="BU37" s="22"/>
      <c r="BV37" s="22"/>
      <c r="BW37" s="2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</row>
    <row r="38" spans="1:88">
      <c r="D38" s="44"/>
      <c r="H38" s="18"/>
      <c r="I38" s="19"/>
      <c r="J38" s="19">
        <f>M32</f>
        <v>9.5656463241989165E-3</v>
      </c>
      <c r="K38" s="19"/>
      <c r="L38" s="19"/>
      <c r="M38" s="19"/>
      <c r="N38" s="19"/>
      <c r="O38" s="19"/>
      <c r="P38" s="20"/>
      <c r="T38" t="s">
        <v>229</v>
      </c>
      <c r="U38">
        <f>X10</f>
        <v>4.7952567388711582E-3</v>
      </c>
      <c r="W38" s="89">
        <v>3</v>
      </c>
      <c r="X38" s="92" t="s">
        <v>156</v>
      </c>
      <c r="Y38" s="15"/>
      <c r="Z38" s="15"/>
      <c r="AA38" s="15"/>
      <c r="AB38" s="14"/>
      <c r="AC38" s="15"/>
      <c r="AD38" s="15"/>
      <c r="AE38" s="15"/>
      <c r="AF38" s="15"/>
      <c r="AG38" s="24"/>
      <c r="AO38" s="39">
        <f t="shared" si="40"/>
        <v>-4.7720066433493895E-4</v>
      </c>
      <c r="AP38" s="39">
        <f t="shared" si="40"/>
        <v>-7.8595422259659833E-4</v>
      </c>
      <c r="AQ38" s="39">
        <f t="shared" si="40"/>
        <v>-6.4738084530412241E-4</v>
      </c>
      <c r="AR38" s="39">
        <f t="shared" si="40"/>
        <v>-7.9581182374176263E-4</v>
      </c>
      <c r="AS38" s="111">
        <f t="shared" si="41"/>
        <v>-4.7720066433493895E-4</v>
      </c>
      <c r="AT38" s="111">
        <f t="shared" si="41"/>
        <v>-7.8595422259659833E-4</v>
      </c>
      <c r="AU38" s="111">
        <f t="shared" si="41"/>
        <v>-6.4738084530412241E-4</v>
      </c>
      <c r="AV38" s="111">
        <f t="shared" si="41"/>
        <v>-7.9581182374176263E-4</v>
      </c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</row>
    <row r="39" spans="1:88">
      <c r="D39" s="44"/>
      <c r="H39" s="18"/>
      <c r="I39" s="19" t="s">
        <v>88</v>
      </c>
      <c r="J39" s="19">
        <f>TANH(J38)</f>
        <v>9.5653545775956205E-3</v>
      </c>
      <c r="K39" s="19"/>
      <c r="L39" s="19"/>
      <c r="M39" s="19"/>
      <c r="N39" s="19"/>
      <c r="O39" s="19"/>
      <c r="P39" s="20"/>
      <c r="T39" t="s">
        <v>165</v>
      </c>
      <c r="U39">
        <f>$X$20</f>
        <v>1</v>
      </c>
      <c r="W39" s="18"/>
      <c r="X39" s="71" t="s">
        <v>157</v>
      </c>
      <c r="Y39" s="134" t="s">
        <v>158</v>
      </c>
      <c r="Z39" s="134"/>
      <c r="AA39" s="134"/>
      <c r="AB39" s="18"/>
      <c r="AC39" s="19"/>
      <c r="AD39" s="19"/>
      <c r="AE39" s="19"/>
      <c r="AF39" s="19"/>
      <c r="AG39" s="20"/>
      <c r="AO39" s="39">
        <f t="shared" si="40"/>
        <v>1.2543458752458025E-6</v>
      </c>
      <c r="AP39" s="39">
        <f t="shared" si="40"/>
        <v>1.9231732110938851E-6</v>
      </c>
      <c r="AQ39" s="39">
        <f t="shared" si="40"/>
        <v>1.7390548211432467E-6</v>
      </c>
      <c r="AR39" s="39">
        <f t="shared" si="40"/>
        <v>1.2020416711315234E-6</v>
      </c>
      <c r="AS39" s="111">
        <f t="shared" si="41"/>
        <v>-1.3146852275755449E-6</v>
      </c>
      <c r="AT39" s="111">
        <f t="shared" si="41"/>
        <v>-2.0948436917767538E-6</v>
      </c>
      <c r="AU39" s="111">
        <f t="shared" si="41"/>
        <v>-1.6526212223340937E-6</v>
      </c>
      <c r="AV39" s="111">
        <f t="shared" si="41"/>
        <v>1.2020416711315234E-6</v>
      </c>
      <c r="BF39" s="25" t="s">
        <v>83</v>
      </c>
      <c r="BG39" s="16"/>
      <c r="BH39" s="15"/>
      <c r="BI39" s="15">
        <v>1068.1179999999999</v>
      </c>
      <c r="BJ39" s="15">
        <v>1063.6300000000001</v>
      </c>
      <c r="BK39" s="15">
        <v>1077.1400000000001</v>
      </c>
      <c r="BL39" s="15">
        <v>0</v>
      </c>
      <c r="BM39" s="15"/>
      <c r="BN39" s="24"/>
      <c r="BP39" s="125" t="s">
        <v>259</v>
      </c>
      <c r="BQ39" s="15"/>
      <c r="BR39" s="15"/>
      <c r="BS39" s="15"/>
      <c r="BT39" s="15"/>
      <c r="BU39" s="15" t="s">
        <v>260</v>
      </c>
      <c r="BV39" s="15"/>
      <c r="BW39" s="24"/>
      <c r="BX39" s="126">
        <v>3</v>
      </c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</row>
    <row r="40" spans="1:88">
      <c r="A40" s="43" t="s">
        <v>255</v>
      </c>
      <c r="B40" s="43"/>
      <c r="C40" s="43"/>
      <c r="D40" s="43"/>
      <c r="H40" s="18"/>
      <c r="I40" s="19"/>
      <c r="J40" s="19"/>
      <c r="K40" s="19"/>
      <c r="L40" s="19"/>
      <c r="M40" s="19"/>
      <c r="N40" s="19"/>
      <c r="O40" s="19"/>
      <c r="P40" s="20"/>
      <c r="T40" t="s">
        <v>230</v>
      </c>
      <c r="U40">
        <f>T10</f>
        <v>9.5653545775956205E-3</v>
      </c>
      <c r="W40" s="18"/>
      <c r="X40" s="71"/>
      <c r="Y40" s="19">
        <f>MMULT(X35,U37)</f>
        <v>-0.12545446671108451</v>
      </c>
      <c r="Z40" s="19"/>
      <c r="AA40" s="19"/>
      <c r="AB40" s="18"/>
      <c r="AC40" s="19"/>
      <c r="AD40" s="19"/>
      <c r="AE40" s="19"/>
      <c r="AF40" s="19"/>
      <c r="AG40" s="20"/>
      <c r="BF40" s="18"/>
      <c r="BG40" s="65" t="s">
        <v>84</v>
      </c>
      <c r="BH40" s="65"/>
      <c r="BI40" s="65"/>
      <c r="BJ40" s="65"/>
      <c r="BK40" s="65"/>
      <c r="BL40" s="65"/>
      <c r="BM40" s="19"/>
      <c r="BN40" s="20"/>
      <c r="BP40" s="18" t="s">
        <v>64</v>
      </c>
      <c r="BQ40" s="19">
        <f>$BM$14</f>
        <v>1065.684</v>
      </c>
      <c r="BR40" s="19"/>
      <c r="BS40" s="19"/>
      <c r="BT40" s="19"/>
      <c r="BU40" s="19">
        <f>ABS(BQ43-BQ48)</f>
        <v>4.621790962477462</v>
      </c>
      <c r="BV40" s="19"/>
      <c r="BW40" s="20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</row>
    <row r="41" spans="1:88">
      <c r="A41" s="1" t="s">
        <v>1</v>
      </c>
      <c r="B41" s="1" t="s">
        <v>2</v>
      </c>
      <c r="C41" s="1" t="s">
        <v>3</v>
      </c>
      <c r="D41" s="34" t="s">
        <v>4</v>
      </c>
      <c r="H41" s="18"/>
      <c r="I41" s="65" t="s">
        <v>89</v>
      </c>
      <c r="J41" s="65"/>
      <c r="K41" s="65"/>
      <c r="L41" s="65"/>
      <c r="M41" s="65"/>
      <c r="N41" s="65"/>
      <c r="O41" s="19"/>
      <c r="P41" s="20"/>
      <c r="T41" t="s">
        <v>231</v>
      </c>
      <c r="U41">
        <f>V10</f>
        <v>0.50131510546434022</v>
      </c>
      <c r="W41" s="18"/>
      <c r="X41" s="55" t="s">
        <v>161</v>
      </c>
      <c r="Y41" s="134" t="s">
        <v>162</v>
      </c>
      <c r="Z41" s="134"/>
      <c r="AA41" s="134"/>
      <c r="AB41" s="18"/>
      <c r="AC41" s="19"/>
      <c r="AD41" s="19"/>
      <c r="AE41" s="19"/>
      <c r="AF41" s="19"/>
      <c r="AG41" s="20"/>
      <c r="AO41" s="113" t="s">
        <v>244</v>
      </c>
      <c r="AP41" s="37"/>
      <c r="BF41" s="18"/>
      <c r="BG41" s="19">
        <f>BK33</f>
        <v>3.2095497217910951E-3</v>
      </c>
      <c r="BH41" s="19"/>
      <c r="BI41" s="19"/>
      <c r="BJ41" s="19" t="s">
        <v>112</v>
      </c>
      <c r="BK41" s="66">
        <f>BG41</f>
        <v>3.2095497217910951E-3</v>
      </c>
      <c r="BL41" s="66">
        <f>BG42</f>
        <v>3.4620723394880037E-3</v>
      </c>
      <c r="BM41" s="19"/>
      <c r="BN41" s="20"/>
      <c r="BP41" s="18" t="s">
        <v>261</v>
      </c>
      <c r="BQ41" s="19">
        <f>BH21*BQ40</f>
        <v>1.5022090375223611</v>
      </c>
      <c r="BR41" s="19"/>
      <c r="BS41" s="19"/>
      <c r="BT41" s="19"/>
      <c r="BU41" s="19"/>
      <c r="BV41" s="19"/>
      <c r="BW41" s="20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</row>
    <row r="42" spans="1:88">
      <c r="A42">
        <v>1145.0119999999999</v>
      </c>
      <c r="B42">
        <v>1129.79</v>
      </c>
      <c r="C42">
        <v>1169.97</v>
      </c>
      <c r="D42" t="s">
        <v>57</v>
      </c>
      <c r="H42" s="18"/>
      <c r="I42" s="19"/>
      <c r="J42" s="62" t="s">
        <v>90</v>
      </c>
      <c r="K42" s="62"/>
      <c r="L42" s="63"/>
      <c r="M42" s="19"/>
      <c r="N42" s="19"/>
      <c r="O42" s="19"/>
      <c r="P42" s="20"/>
      <c r="T42" t="s">
        <v>232</v>
      </c>
      <c r="U42">
        <f>T8</f>
        <v>0</v>
      </c>
      <c r="W42" s="18"/>
      <c r="X42" s="19"/>
      <c r="Y42" s="19">
        <f>SQRT(AD34)</f>
        <v>6.9247526918916016E-2</v>
      </c>
      <c r="Z42" s="19"/>
      <c r="AA42" s="19"/>
      <c r="AB42" s="18"/>
      <c r="AC42" s="19"/>
      <c r="AD42" s="19"/>
      <c r="AE42" s="19"/>
      <c r="AF42" s="19"/>
      <c r="AG42" s="20"/>
      <c r="AO42" s="113" t="s">
        <v>245</v>
      </c>
      <c r="AP42" s="102"/>
      <c r="BF42" s="18"/>
      <c r="BG42" s="19">
        <f>BK34</f>
        <v>3.4620723394880037E-3</v>
      </c>
      <c r="BH42" s="19"/>
      <c r="BI42" s="19"/>
      <c r="BJ42" s="19"/>
      <c r="BK42" s="66">
        <f>BG43</f>
        <v>2.2148373078280173E-3</v>
      </c>
      <c r="BL42" s="66">
        <f>BG44</f>
        <v>3.0253706566384601E-3</v>
      </c>
      <c r="BM42" s="19"/>
      <c r="BN42" s="20"/>
      <c r="BP42" s="18" t="s">
        <v>63</v>
      </c>
      <c r="BQ42" s="19">
        <f>$BM$13</f>
        <v>1052.154</v>
      </c>
      <c r="BR42" s="19"/>
      <c r="BS42" s="19"/>
      <c r="BT42" s="19"/>
      <c r="BU42" s="19"/>
      <c r="BV42" s="19"/>
      <c r="BW42" s="20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</row>
    <row r="43" spans="1:88">
      <c r="A43">
        <v>1151.4639999999999</v>
      </c>
      <c r="B43">
        <v>1129.79</v>
      </c>
      <c r="C43">
        <v>1169.97</v>
      </c>
      <c r="D43" t="s">
        <v>57</v>
      </c>
      <c r="H43" s="18"/>
      <c r="I43" s="19"/>
      <c r="J43" s="19">
        <f>N32</f>
        <v>5.2604339879607134E-3</v>
      </c>
      <c r="K43" s="19"/>
      <c r="L43" s="19"/>
      <c r="M43" s="19"/>
      <c r="N43" s="19"/>
      <c r="O43" s="19"/>
      <c r="P43" s="20"/>
      <c r="T43" t="s">
        <v>233</v>
      </c>
      <c r="U43">
        <f>U10</f>
        <v>0.50239541396253684</v>
      </c>
      <c r="W43" s="18"/>
      <c r="X43" s="96" t="s">
        <v>163</v>
      </c>
      <c r="Y43" s="19" t="s">
        <v>164</v>
      </c>
      <c r="Z43" s="19"/>
      <c r="AA43" s="19"/>
      <c r="AB43" s="18"/>
      <c r="AC43" s="19"/>
      <c r="AD43" s="19"/>
      <c r="AE43" s="19"/>
      <c r="AF43" s="19"/>
      <c r="AG43" s="20"/>
      <c r="AO43" s="113" t="s">
        <v>246</v>
      </c>
      <c r="AP43" s="39"/>
      <c r="BF43" s="18"/>
      <c r="BG43" s="19">
        <f>BK35</f>
        <v>2.2148373078280173E-3</v>
      </c>
      <c r="BH43" s="19"/>
      <c r="BI43" s="19"/>
      <c r="BJ43" s="19"/>
      <c r="BK43" s="19"/>
      <c r="BL43" s="19"/>
      <c r="BM43" s="19"/>
      <c r="BN43" s="20"/>
      <c r="BP43" s="18" t="s">
        <v>262</v>
      </c>
      <c r="BQ43" s="112">
        <f>BQ42+BQ41</f>
        <v>1053.6562090375223</v>
      </c>
      <c r="BR43" s="19" t="s">
        <v>263</v>
      </c>
      <c r="BS43" s="33"/>
      <c r="BU43" s="19"/>
      <c r="BV43" s="19"/>
      <c r="BW43" s="20"/>
    </row>
    <row r="44" spans="1:88">
      <c r="A44">
        <v>1159.58</v>
      </c>
      <c r="B44">
        <v>1137.51</v>
      </c>
      <c r="C44">
        <v>1170.3699999999999</v>
      </c>
      <c r="D44" t="s">
        <v>57</v>
      </c>
      <c r="H44" s="18"/>
      <c r="I44" s="19" t="s">
        <v>88</v>
      </c>
      <c r="J44" s="19">
        <f>1/(1+EXP(-J43))</f>
        <v>0.50131510546434022</v>
      </c>
      <c r="K44" s="19"/>
      <c r="L44" s="19"/>
      <c r="M44" s="19"/>
      <c r="N44" s="19"/>
      <c r="O44" s="19"/>
      <c r="P44" s="20"/>
      <c r="T44" t="s">
        <v>220</v>
      </c>
      <c r="U44">
        <f>X23</f>
        <v>5.2604339879607134E-3</v>
      </c>
      <c r="W44" s="18"/>
      <c r="X44" s="19"/>
      <c r="Y44" s="19">
        <f>U39-Y42</f>
        <v>0.930752473081084</v>
      </c>
      <c r="Z44" s="19"/>
      <c r="AA44" s="19"/>
      <c r="AB44" s="18"/>
      <c r="AC44" s="19"/>
      <c r="AD44" s="19"/>
      <c r="AE44" s="19"/>
      <c r="AF44" s="19"/>
      <c r="AG44" s="20"/>
      <c r="AO44" s="113" t="s">
        <v>247</v>
      </c>
      <c r="AP44" s="105"/>
      <c r="AQ44" t="s">
        <v>248</v>
      </c>
      <c r="BF44" s="18"/>
      <c r="BG44" s="19">
        <f>BK36</f>
        <v>3.0253706566384601E-3</v>
      </c>
      <c r="BH44" s="19"/>
      <c r="BI44" s="19"/>
      <c r="BJ44" s="19"/>
      <c r="BK44" s="19"/>
      <c r="BL44" s="19"/>
      <c r="BM44" s="19"/>
      <c r="BN44" s="20"/>
      <c r="BP44" s="18"/>
      <c r="BQ44" s="19"/>
      <c r="BR44" s="19"/>
      <c r="BS44" s="19"/>
      <c r="BT44" s="19"/>
      <c r="BU44" s="19"/>
      <c r="BV44" s="19"/>
      <c r="BW44" s="20"/>
    </row>
    <row r="45" spans="1:88">
      <c r="A45">
        <v>1167.2459999999901</v>
      </c>
      <c r="B45">
        <v>1155.81</v>
      </c>
      <c r="C45">
        <v>1175.8399999999999</v>
      </c>
      <c r="D45" t="s">
        <v>57</v>
      </c>
      <c r="H45" s="18"/>
      <c r="I45" s="19"/>
      <c r="J45" s="19"/>
      <c r="K45" s="19"/>
      <c r="L45" s="19"/>
      <c r="M45" s="19"/>
      <c r="N45" s="19"/>
      <c r="O45" s="19"/>
      <c r="P45" s="20"/>
      <c r="W45" s="18"/>
      <c r="X45" s="96" t="s">
        <v>166</v>
      </c>
      <c r="Y45" s="19" t="s">
        <v>167</v>
      </c>
      <c r="Z45" s="19"/>
      <c r="AA45" s="19"/>
      <c r="AB45" s="18"/>
      <c r="AC45" s="19"/>
      <c r="AD45" s="19"/>
      <c r="AE45" s="19"/>
      <c r="AF45" s="19"/>
      <c r="AG45" s="20"/>
      <c r="BF45" s="18"/>
      <c r="BG45" s="65" t="s">
        <v>86</v>
      </c>
      <c r="BH45" s="65"/>
      <c r="BI45" s="65"/>
      <c r="BJ45" s="65"/>
      <c r="BK45" s="65"/>
      <c r="BL45" s="65"/>
      <c r="BM45" s="19" t="s">
        <v>101</v>
      </c>
      <c r="BN45" s="20"/>
      <c r="BP45" s="18" t="s">
        <v>264</v>
      </c>
      <c r="BQ45" s="19"/>
      <c r="BR45" s="19"/>
      <c r="BS45" s="19"/>
      <c r="BT45" s="19"/>
      <c r="BU45" s="19"/>
      <c r="BV45" s="19"/>
      <c r="BW45" s="20"/>
    </row>
    <row r="46" spans="1:88">
      <c r="D46" s="44"/>
      <c r="H46" s="18"/>
      <c r="I46" s="19"/>
      <c r="J46" s="19"/>
      <c r="K46" s="19"/>
      <c r="L46" s="19"/>
      <c r="M46" s="19"/>
      <c r="N46" s="19"/>
      <c r="O46" s="19"/>
      <c r="P46" s="20"/>
      <c r="W46" s="18"/>
      <c r="X46" s="19"/>
      <c r="Y46" s="19">
        <f>Y40*Y44</f>
        <v>-0.11676705515041043</v>
      </c>
      <c r="Z46" s="19"/>
      <c r="AA46" s="19"/>
      <c r="AB46" s="18"/>
      <c r="AC46" s="19"/>
      <c r="AD46" s="19"/>
      <c r="AE46" s="19"/>
      <c r="AF46" s="19"/>
      <c r="AG46" s="20"/>
      <c r="AI46" t="s">
        <v>250</v>
      </c>
      <c r="AK46">
        <v>0.05</v>
      </c>
      <c r="AO46" s="19" t="s">
        <v>249</v>
      </c>
      <c r="BF46" s="18"/>
      <c r="BG46" s="19"/>
      <c r="BH46" s="19" t="s">
        <v>87</v>
      </c>
      <c r="BI46" s="19"/>
      <c r="BJ46" s="19"/>
      <c r="BK46" s="19"/>
      <c r="BL46" s="19"/>
      <c r="BM46" s="19"/>
      <c r="BN46" s="20"/>
      <c r="BP46" s="18" t="s">
        <v>265</v>
      </c>
      <c r="BQ46" s="19">
        <f>BN11</f>
        <v>5.7465440036631836E-3</v>
      </c>
      <c r="BR46" s="19"/>
      <c r="BS46" s="19"/>
      <c r="BT46" s="19"/>
      <c r="BU46" s="19"/>
      <c r="BV46" s="19"/>
      <c r="BW46" s="20"/>
    </row>
    <row r="47" spans="1:88">
      <c r="D47" s="44"/>
      <c r="H47" s="18"/>
      <c r="I47" s="19"/>
      <c r="J47" s="19"/>
      <c r="K47" s="19"/>
      <c r="L47" s="19"/>
      <c r="M47" s="19"/>
      <c r="N47" s="19"/>
      <c r="O47" s="19"/>
      <c r="P47" s="20"/>
      <c r="W47" s="18"/>
      <c r="X47" s="96" t="s">
        <v>168</v>
      </c>
      <c r="Y47" s="19" t="s">
        <v>218</v>
      </c>
      <c r="Z47" s="19"/>
      <c r="AA47" s="19"/>
      <c r="AB47" s="18"/>
      <c r="AC47" s="19"/>
      <c r="AD47" s="19"/>
      <c r="AE47" s="19"/>
      <c r="AF47" s="19"/>
      <c r="AG47" s="20"/>
      <c r="AP47" s="19">
        <f>$AK$46*AS36</f>
        <v>-1.134821418402067E-4</v>
      </c>
      <c r="AQ47" s="19">
        <f t="shared" ref="AQ47:AS49" si="42">$AK$46*AT36</f>
        <v>-1.8522907238023014E-4</v>
      </c>
      <c r="AR47" s="19">
        <f t="shared" si="42"/>
        <v>-1.5303869121485777E-4</v>
      </c>
      <c r="AS47" s="19">
        <f t="shared" si="42"/>
        <v>-1.5519744844852686E-4</v>
      </c>
      <c r="BF47" s="18"/>
      <c r="BG47" s="19"/>
      <c r="BH47" s="19">
        <f>BK41</f>
        <v>3.2095497217910951E-3</v>
      </c>
      <c r="BI47" s="19"/>
      <c r="BJ47" s="19"/>
      <c r="BK47" s="19"/>
      <c r="BL47" s="19"/>
      <c r="BM47" s="19"/>
      <c r="BN47" s="20"/>
      <c r="BP47" s="18" t="s">
        <v>266</v>
      </c>
      <c r="BQ47" s="19">
        <f>BQ46*BQ40</f>
        <v>6.1239999999997963</v>
      </c>
      <c r="BR47" s="19"/>
      <c r="BS47" s="19"/>
      <c r="BT47" s="19"/>
      <c r="BU47" s="19"/>
      <c r="BV47" s="19"/>
      <c r="BW47" s="20"/>
    </row>
    <row r="48" spans="1:88">
      <c r="D48" s="44"/>
      <c r="H48" s="18"/>
      <c r="I48" s="65" t="s">
        <v>91</v>
      </c>
      <c r="J48" s="65"/>
      <c r="K48" s="65"/>
      <c r="L48" s="65"/>
      <c r="M48" s="65"/>
      <c r="N48" s="65"/>
      <c r="O48" s="19"/>
      <c r="P48" s="20"/>
      <c r="W48" s="18"/>
      <c r="X48" s="19" t="s">
        <v>201</v>
      </c>
      <c r="Y48" s="19">
        <f>U36+Y46</f>
        <v>-0.11676705515041043</v>
      </c>
      <c r="Z48" s="19"/>
      <c r="AA48" s="19"/>
      <c r="AB48" s="18"/>
      <c r="AC48" s="19"/>
      <c r="AD48" s="19"/>
      <c r="AE48" s="19"/>
      <c r="AF48" s="19"/>
      <c r="AG48" s="20"/>
      <c r="AP48" s="19">
        <f t="shared" ref="AP48:AP49" si="43">$AK$46*AS37</f>
        <v>-3.8295778789298316E-7</v>
      </c>
      <c r="AQ48" s="19">
        <f t="shared" si="42"/>
        <v>-6.0137597964142912E-7</v>
      </c>
      <c r="AR48" s="19">
        <f t="shared" si="42"/>
        <v>-5.2025942633050062E-7</v>
      </c>
      <c r="AS48" s="19">
        <f t="shared" si="42"/>
        <v>-1.8610306261171732E-7</v>
      </c>
      <c r="BF48" s="18"/>
      <c r="BG48" s="19" t="s">
        <v>88</v>
      </c>
      <c r="BH48" s="19">
        <f>TANH(BH47)</f>
        <v>3.2095387010885662E-3</v>
      </c>
      <c r="BI48" s="19"/>
      <c r="BJ48" s="19"/>
      <c r="BK48" s="19"/>
      <c r="BL48" s="19"/>
      <c r="BM48" s="19"/>
      <c r="BN48" s="20"/>
      <c r="BP48" s="70" t="s">
        <v>264</v>
      </c>
      <c r="BQ48" s="112">
        <f>BQ47+BQ42</f>
        <v>1058.2779999999998</v>
      </c>
      <c r="BR48" s="112"/>
      <c r="BS48" s="112"/>
      <c r="BT48" s="19"/>
      <c r="BU48" s="19"/>
      <c r="BV48" s="19"/>
      <c r="BW48" s="20"/>
    </row>
    <row r="49" spans="4:76">
      <c r="D49" s="44"/>
      <c r="H49" s="18"/>
      <c r="I49" s="19"/>
      <c r="J49" s="19" t="s">
        <v>94</v>
      </c>
      <c r="K49" s="19"/>
      <c r="L49" s="19"/>
      <c r="M49" s="19"/>
      <c r="N49" s="19"/>
      <c r="O49" s="19"/>
      <c r="P49" s="20"/>
      <c r="W49" s="21"/>
      <c r="X49" s="22"/>
      <c r="Y49" s="22"/>
      <c r="Z49" s="22"/>
      <c r="AA49" s="22"/>
      <c r="AB49" s="21"/>
      <c r="AC49" s="22"/>
      <c r="AD49" s="22"/>
      <c r="AE49" s="22"/>
      <c r="AF49" s="22"/>
      <c r="AG49" s="23"/>
      <c r="AP49" s="19">
        <f t="shared" si="43"/>
        <v>-2.3860033216746948E-5</v>
      </c>
      <c r="AQ49" s="19">
        <f t="shared" si="42"/>
        <v>-3.9297711129829922E-5</v>
      </c>
      <c r="AR49" s="19">
        <f t="shared" si="42"/>
        <v>-3.236904226520612E-5</v>
      </c>
      <c r="AS49" s="19">
        <f t="shared" si="42"/>
        <v>-3.9790591187088131E-5</v>
      </c>
      <c r="BF49" s="18"/>
      <c r="BG49" s="19"/>
      <c r="BH49" s="19"/>
      <c r="BI49" s="19"/>
      <c r="BJ49" s="19"/>
      <c r="BK49" s="19"/>
      <c r="BL49" s="19"/>
      <c r="BM49" s="19"/>
      <c r="BN49" s="20"/>
      <c r="BP49" s="18"/>
      <c r="BQ49" s="19"/>
      <c r="BR49" s="19"/>
      <c r="BS49" s="19"/>
      <c r="BT49" s="19"/>
      <c r="BU49" s="19"/>
      <c r="BV49" s="19"/>
      <c r="BW49" s="20"/>
    </row>
    <row r="50" spans="4:76">
      <c r="D50" s="44"/>
      <c r="H50" s="18"/>
      <c r="I50" s="19"/>
      <c r="J50" s="19">
        <f>M33</f>
        <v>9.5817291573146966E-3</v>
      </c>
      <c r="K50" s="19"/>
      <c r="L50" s="19"/>
      <c r="M50" s="19"/>
      <c r="N50" s="19"/>
      <c r="O50" s="19"/>
      <c r="P50" s="20"/>
      <c r="AP50" s="19">
        <f>$AK$46*AS39</f>
        <v>-6.5734261378777244E-8</v>
      </c>
      <c r="AQ50" s="19">
        <f t="shared" ref="AQ50:AS50" si="44">$AK$46*AT39</f>
        <v>-1.047421845888377E-7</v>
      </c>
      <c r="AR50" s="19">
        <f t="shared" si="44"/>
        <v>-8.2631061116704693E-8</v>
      </c>
      <c r="AS50" s="19">
        <f t="shared" si="44"/>
        <v>6.0102083556576179E-8</v>
      </c>
      <c r="BF50" s="18"/>
      <c r="BG50" s="65" t="s">
        <v>89</v>
      </c>
      <c r="BH50" s="65"/>
      <c r="BI50" s="65"/>
      <c r="BJ50" s="65"/>
      <c r="BK50" s="65"/>
      <c r="BL50" s="65"/>
      <c r="BM50" s="19"/>
      <c r="BN50" s="20"/>
      <c r="BP50" s="18" t="s">
        <v>258</v>
      </c>
      <c r="BQ50" s="19">
        <v>0</v>
      </c>
      <c r="BR50" s="19"/>
      <c r="BS50" s="19"/>
      <c r="BT50" s="19"/>
      <c r="BU50" s="19"/>
      <c r="BV50" s="19"/>
      <c r="BW50" s="20"/>
    </row>
    <row r="51" spans="4:76">
      <c r="D51" s="44"/>
      <c r="H51" s="18"/>
      <c r="I51" s="19" t="s">
        <v>92</v>
      </c>
      <c r="J51" s="19">
        <f>1/(1+EXP(-J50))</f>
        <v>0.50239541396253684</v>
      </c>
      <c r="K51" s="19"/>
      <c r="L51" s="19"/>
      <c r="M51" s="19"/>
      <c r="N51" s="19"/>
      <c r="O51" s="19"/>
      <c r="P51" s="20"/>
      <c r="W51" s="89">
        <v>4</v>
      </c>
      <c r="X51" s="131" t="s">
        <v>169</v>
      </c>
      <c r="Y51" s="131"/>
      <c r="Z51" s="15"/>
      <c r="AA51" s="15"/>
      <c r="AB51" s="15"/>
      <c r="AC51" s="14"/>
      <c r="AD51" s="15"/>
      <c r="AE51" s="15"/>
      <c r="AF51" s="15"/>
      <c r="AG51" s="24"/>
      <c r="AO51" t="s">
        <v>251</v>
      </c>
      <c r="BF51" s="18"/>
      <c r="BG51" s="19"/>
      <c r="BH51" s="62" t="s">
        <v>90</v>
      </c>
      <c r="BI51" s="62"/>
      <c r="BJ51" s="63"/>
      <c r="BK51" s="19"/>
      <c r="BL51" s="19"/>
      <c r="BM51" s="19"/>
      <c r="BN51" s="20"/>
      <c r="BP51" s="18" t="s">
        <v>258</v>
      </c>
      <c r="BQ51" s="19">
        <f>BQ50+BU40</f>
        <v>4.621790962477462</v>
      </c>
      <c r="BR51" s="19"/>
      <c r="BS51" s="19"/>
      <c r="BT51" s="19"/>
      <c r="BU51" s="19"/>
      <c r="BV51" s="19"/>
      <c r="BW51" s="20"/>
    </row>
    <row r="52" spans="4:76">
      <c r="D52" s="44"/>
      <c r="H52" s="18"/>
      <c r="I52" s="19"/>
      <c r="J52" s="19"/>
      <c r="K52" s="19"/>
      <c r="L52" s="19"/>
      <c r="M52" s="19"/>
      <c r="N52" s="19"/>
      <c r="O52" s="19"/>
      <c r="P52" s="20"/>
      <c r="W52" s="18"/>
      <c r="X52" s="19"/>
      <c r="Y52" s="19" t="s">
        <v>170</v>
      </c>
      <c r="Z52" s="19"/>
      <c r="AA52" s="19"/>
      <c r="AB52" s="19"/>
      <c r="AC52" s="18"/>
      <c r="AD52" s="19"/>
      <c r="AE52" s="19"/>
      <c r="AF52" s="19"/>
      <c r="AG52" s="20"/>
      <c r="AO52" t="s">
        <v>252</v>
      </c>
      <c r="BF52" s="18"/>
      <c r="BG52" s="19"/>
      <c r="BH52" s="19">
        <f>BL41</f>
        <v>3.4620723394880037E-3</v>
      </c>
      <c r="BI52" s="19"/>
      <c r="BJ52" s="19"/>
      <c r="BK52" s="19"/>
      <c r="BL52" s="19"/>
      <c r="BM52" s="19"/>
      <c r="BN52" s="20"/>
      <c r="BP52" s="21"/>
      <c r="BQ52" s="22"/>
      <c r="BR52" s="22"/>
      <c r="BS52" s="22"/>
      <c r="BT52" s="22"/>
      <c r="BU52" s="22"/>
      <c r="BV52" s="22"/>
      <c r="BW52" s="23"/>
    </row>
    <row r="53" spans="4:76">
      <c r="D53" s="44"/>
      <c r="H53" s="18"/>
      <c r="I53" s="19"/>
      <c r="J53" s="19"/>
      <c r="K53" s="19"/>
      <c r="L53" s="19"/>
      <c r="M53" s="19"/>
      <c r="N53" s="19"/>
      <c r="O53" s="19"/>
      <c r="P53" s="20"/>
      <c r="W53" s="18"/>
      <c r="X53" s="84" t="s">
        <v>171</v>
      </c>
      <c r="Y53" s="85">
        <f>PRODUCT(Y48,U40)</f>
        <v>-1.1169182854953387E-3</v>
      </c>
      <c r="Z53" s="33"/>
      <c r="AA53" s="33"/>
      <c r="AB53" s="19"/>
      <c r="AC53" s="18"/>
      <c r="AD53" s="19"/>
      <c r="AE53" s="19"/>
      <c r="AF53" s="19"/>
      <c r="AG53" s="20"/>
      <c r="AO53" s="38">
        <f t="array" ref="AO53:AR56">K11:N14-AP47:AS50</f>
        <v>9.21837521418402E-2</v>
      </c>
      <c r="AP53" s="38">
        <v>-0.18042138092761978</v>
      </c>
      <c r="AQ53" s="38">
        <v>0.98961878869121489</v>
      </c>
      <c r="AR53" s="38">
        <v>-0.48293556255155146</v>
      </c>
      <c r="BF53" s="18"/>
      <c r="BG53" s="19" t="s">
        <v>88</v>
      </c>
      <c r="BH53" s="19">
        <f>1/(1+EXP(-BH52))</f>
        <v>0.50086551722036865</v>
      </c>
      <c r="BI53" s="19"/>
      <c r="BJ53" s="19"/>
      <c r="BK53" s="19"/>
      <c r="BL53" s="19"/>
      <c r="BM53" s="19"/>
      <c r="BN53" s="20"/>
    </row>
    <row r="54" spans="4:76">
      <c r="D54" s="44"/>
      <c r="H54" s="18"/>
      <c r="I54" s="19"/>
      <c r="J54" s="19"/>
      <c r="K54" s="19"/>
      <c r="L54" s="19"/>
      <c r="M54" s="19"/>
      <c r="N54" s="19"/>
      <c r="O54" s="19"/>
      <c r="P54" s="20"/>
      <c r="W54" s="80">
        <v>5</v>
      </c>
      <c r="X54" s="132" t="s">
        <v>172</v>
      </c>
      <c r="Y54" s="132"/>
      <c r="Z54" s="19"/>
      <c r="AA54" s="19"/>
      <c r="AB54" s="19"/>
      <c r="AC54" s="18"/>
      <c r="AD54" s="19"/>
      <c r="AE54" s="19"/>
      <c r="AF54" s="19"/>
      <c r="AG54" s="20"/>
      <c r="AO54" s="38">
        <v>0.46416491295778789</v>
      </c>
      <c r="AP54" s="38">
        <v>-0.72592538862402034</v>
      </c>
      <c r="AQ54" s="38">
        <v>0.97322660025942631</v>
      </c>
      <c r="AR54" s="38">
        <v>-0.13671342389693741</v>
      </c>
      <c r="BF54" s="18"/>
      <c r="BG54" s="19"/>
      <c r="BH54" s="19"/>
      <c r="BI54" s="19"/>
      <c r="BJ54" s="19"/>
      <c r="BK54" s="19"/>
      <c r="BL54" s="19"/>
      <c r="BM54" s="19"/>
      <c r="BN54" s="20"/>
      <c r="BP54" s="125" t="s">
        <v>259</v>
      </c>
      <c r="BQ54" s="15"/>
      <c r="BR54" s="15"/>
      <c r="BS54" s="15"/>
      <c r="BT54" s="15"/>
      <c r="BU54" s="15" t="s">
        <v>260</v>
      </c>
      <c r="BV54" s="15"/>
      <c r="BW54" s="24"/>
      <c r="BX54" s="126">
        <v>4</v>
      </c>
    </row>
    <row r="55" spans="4:76">
      <c r="D55" s="44"/>
      <c r="H55" s="18"/>
      <c r="I55" s="65" t="s">
        <v>93</v>
      </c>
      <c r="J55" s="65"/>
      <c r="K55" s="65"/>
      <c r="L55" s="65"/>
      <c r="M55" s="65"/>
      <c r="N55" s="65"/>
      <c r="O55" s="19"/>
      <c r="P55" s="20"/>
      <c r="W55" s="18"/>
      <c r="X55" s="19"/>
      <c r="Y55" s="62" t="s">
        <v>173</v>
      </c>
      <c r="Z55" s="62"/>
      <c r="AA55" s="19"/>
      <c r="AB55" s="19"/>
      <c r="AC55" s="18"/>
      <c r="AD55" s="19"/>
      <c r="AE55" s="19"/>
      <c r="AF55" s="19"/>
      <c r="AG55" s="20"/>
      <c r="AO55" s="38">
        <v>-0.36400457996678326</v>
      </c>
      <c r="AP55" s="38">
        <v>0.10983444771112982</v>
      </c>
      <c r="AQ55" s="38">
        <v>0.99236176904226525</v>
      </c>
      <c r="AR55" s="38">
        <v>0.98481912059118704</v>
      </c>
      <c r="BF55" s="18"/>
      <c r="BG55" s="19"/>
      <c r="BH55" s="19"/>
      <c r="BI55" s="19"/>
      <c r="BJ55" s="19"/>
      <c r="BK55" s="19"/>
      <c r="BL55" s="19"/>
      <c r="BM55" s="19"/>
      <c r="BN55" s="20"/>
      <c r="BP55" s="18" t="s">
        <v>64</v>
      </c>
      <c r="BQ55" s="19">
        <f>$BM$14</f>
        <v>1065.684</v>
      </c>
      <c r="BR55" s="19"/>
      <c r="BS55" s="19"/>
      <c r="BT55" s="19"/>
      <c r="BU55" s="19">
        <f>ABS(BQ58-BQ63)</f>
        <v>11.920202175396753</v>
      </c>
      <c r="BV55" s="19"/>
      <c r="BW55" s="20"/>
    </row>
    <row r="56" spans="4:76">
      <c r="D56" s="44"/>
      <c r="H56" s="18"/>
      <c r="I56" s="19"/>
      <c r="J56" s="64" t="s">
        <v>95</v>
      </c>
      <c r="K56" s="62"/>
      <c r="L56" s="62"/>
      <c r="M56" s="62"/>
      <c r="N56" s="19"/>
      <c r="O56" s="19"/>
      <c r="P56" s="20"/>
      <c r="W56" s="18"/>
      <c r="X56" s="84" t="s">
        <v>174</v>
      </c>
      <c r="Y56" s="85">
        <f>PRODUCT(Y48,U41)</f>
        <v>-5.8537088567488432E-2</v>
      </c>
      <c r="Z56" s="33"/>
      <c r="AA56" s="33"/>
      <c r="AB56" s="19"/>
      <c r="AC56" s="18"/>
      <c r="AD56" s="19"/>
      <c r="AE56" s="19"/>
      <c r="AF56" s="19"/>
      <c r="AG56" s="20"/>
      <c r="AO56" s="38">
        <v>0.32902442573426138</v>
      </c>
      <c r="AP56" s="38">
        <v>-0.31113288525781541</v>
      </c>
      <c r="AQ56" s="38">
        <v>0.76189845263106115</v>
      </c>
      <c r="AR56" s="38">
        <v>-0.24283261010208357</v>
      </c>
      <c r="BF56" s="18"/>
      <c r="BG56" s="19"/>
      <c r="BH56" s="19"/>
      <c r="BI56" s="19"/>
      <c r="BJ56" s="19"/>
      <c r="BK56" s="19"/>
      <c r="BL56" s="19"/>
      <c r="BM56" s="19"/>
      <c r="BN56" s="20"/>
      <c r="BP56" s="18" t="s">
        <v>261</v>
      </c>
      <c r="BQ56" s="19">
        <f>BH22*BQ55</f>
        <v>1.6097978246032072</v>
      </c>
      <c r="BR56" s="19"/>
      <c r="BS56" s="19"/>
      <c r="BT56" s="19"/>
      <c r="BU56" s="19"/>
      <c r="BV56" s="19"/>
      <c r="BW56" s="20"/>
    </row>
    <row r="57" spans="4:76">
      <c r="D57" s="44"/>
      <c r="H57" s="18"/>
      <c r="I57" s="19"/>
      <c r="J57" s="19">
        <f>N33</f>
        <v>7.2714994170473383E-3</v>
      </c>
      <c r="K57" s="19"/>
      <c r="L57" s="19"/>
      <c r="M57" s="19"/>
      <c r="N57" s="19"/>
      <c r="O57" s="19"/>
      <c r="P57" s="20"/>
      <c r="W57" s="80">
        <v>6</v>
      </c>
      <c r="X57" s="132" t="s">
        <v>175</v>
      </c>
      <c r="Y57" s="132"/>
      <c r="Z57" s="19"/>
      <c r="AA57" s="19"/>
      <c r="AB57" s="19"/>
      <c r="AC57" s="18"/>
      <c r="AD57" s="19"/>
      <c r="AE57" s="19"/>
      <c r="AF57" s="19"/>
      <c r="AG57" s="20"/>
      <c r="BF57" s="18"/>
      <c r="BG57" s="65" t="s">
        <v>91</v>
      </c>
      <c r="BH57" s="65"/>
      <c r="BI57" s="65"/>
      <c r="BJ57" s="65"/>
      <c r="BK57" s="65"/>
      <c r="BL57" s="65"/>
      <c r="BM57" s="19"/>
      <c r="BN57" s="20"/>
      <c r="BP57" s="18" t="s">
        <v>63</v>
      </c>
      <c r="BQ57" s="19">
        <f>$BM$13</f>
        <v>1052.154</v>
      </c>
      <c r="BR57" s="19"/>
      <c r="BS57" s="19"/>
      <c r="BT57" s="19"/>
      <c r="BU57" s="19"/>
      <c r="BV57" s="19"/>
      <c r="BW57" s="20"/>
    </row>
    <row r="58" spans="4:76">
      <c r="D58" s="44"/>
      <c r="H58" s="18"/>
      <c r="I58" s="19" t="s">
        <v>96</v>
      </c>
      <c r="J58" s="19">
        <f>1/(1+EXP(-J57))</f>
        <v>0.50181786684433805</v>
      </c>
      <c r="K58" s="19"/>
      <c r="L58" s="19"/>
      <c r="M58" s="19"/>
      <c r="N58" s="19"/>
      <c r="O58" s="19"/>
      <c r="P58" s="20"/>
      <c r="W58" s="18"/>
      <c r="X58" s="19"/>
      <c r="Y58" s="19" t="s">
        <v>176</v>
      </c>
      <c r="Z58" s="19"/>
      <c r="AA58" s="19"/>
      <c r="AB58" s="19"/>
      <c r="AC58" s="18"/>
      <c r="AD58" s="19"/>
      <c r="AE58" s="19"/>
      <c r="AF58" s="19"/>
      <c r="AG58" s="20"/>
      <c r="BF58" s="18"/>
      <c r="BG58" s="19"/>
      <c r="BH58" s="19" t="s">
        <v>94</v>
      </c>
      <c r="BI58" s="19"/>
      <c r="BJ58" s="19"/>
      <c r="BK58" s="19"/>
      <c r="BL58" s="19"/>
      <c r="BM58" s="19"/>
      <c r="BN58" s="20"/>
      <c r="BP58" s="18" t="s">
        <v>262</v>
      </c>
      <c r="BQ58" s="112">
        <f>BQ57+BQ56</f>
        <v>1053.7637978246032</v>
      </c>
      <c r="BR58" s="19" t="s">
        <v>263</v>
      </c>
      <c r="BS58" s="33"/>
      <c r="BU58" s="19"/>
      <c r="BV58" s="19"/>
      <c r="BW58" s="20"/>
    </row>
    <row r="59" spans="4:76">
      <c r="D59" s="44"/>
      <c r="H59" s="18"/>
      <c r="I59" s="19"/>
      <c r="J59" s="19"/>
      <c r="K59" s="19"/>
      <c r="L59" s="19"/>
      <c r="M59" s="19"/>
      <c r="N59" s="19"/>
      <c r="O59" s="19"/>
      <c r="P59" s="20"/>
      <c r="W59" s="18"/>
      <c r="X59" s="84" t="s">
        <v>177</v>
      </c>
      <c r="Y59" s="85">
        <f>PRODUCT(Y48,U42)</f>
        <v>0</v>
      </c>
      <c r="Z59" s="33"/>
      <c r="AA59" s="33"/>
      <c r="AB59" s="19"/>
      <c r="AC59" s="18"/>
      <c r="AD59" s="19"/>
      <c r="AE59" s="19"/>
      <c r="AF59" s="19"/>
      <c r="AG59" s="20"/>
      <c r="BF59" s="18"/>
      <c r="BG59" s="19"/>
      <c r="BH59" s="19">
        <f>BK42</f>
        <v>2.2148373078280173E-3</v>
      </c>
      <c r="BI59" s="19"/>
      <c r="BJ59" s="19"/>
      <c r="BK59" s="19"/>
      <c r="BL59" s="19"/>
      <c r="BM59" s="19"/>
      <c r="BN59" s="20"/>
      <c r="BP59" s="18"/>
      <c r="BQ59" s="19"/>
      <c r="BR59" s="19"/>
      <c r="BS59" s="19"/>
      <c r="BT59" s="19"/>
      <c r="BU59" s="19"/>
      <c r="BV59" s="19"/>
      <c r="BW59" s="20"/>
    </row>
    <row r="60" spans="4:76">
      <c r="D60" s="44"/>
      <c r="H60" s="18"/>
      <c r="I60" s="19"/>
      <c r="J60" s="19"/>
      <c r="K60" s="19"/>
      <c r="L60" s="19"/>
      <c r="M60" s="19"/>
      <c r="N60" s="19"/>
      <c r="O60" s="19"/>
      <c r="P60" s="20"/>
      <c r="W60" s="80">
        <v>7</v>
      </c>
      <c r="X60" s="132" t="s">
        <v>178</v>
      </c>
      <c r="Y60" s="132"/>
      <c r="Z60" s="19"/>
      <c r="AA60" s="19"/>
      <c r="AB60" s="19"/>
      <c r="AC60" s="18"/>
      <c r="AD60" s="19"/>
      <c r="AE60" s="19"/>
      <c r="AF60" s="19"/>
      <c r="AG60" s="20"/>
      <c r="BF60" s="18"/>
      <c r="BG60" s="19" t="s">
        <v>92</v>
      </c>
      <c r="BH60" s="19">
        <f>1/(1+EXP(-BH59))</f>
        <v>0.50055370910060515</v>
      </c>
      <c r="BI60" s="19"/>
      <c r="BJ60" s="19"/>
      <c r="BK60" s="19"/>
      <c r="BL60" s="19"/>
      <c r="BM60" s="19"/>
      <c r="BN60" s="20"/>
      <c r="BP60" s="18" t="s">
        <v>264</v>
      </c>
      <c r="BQ60" s="19"/>
      <c r="BR60" s="19"/>
      <c r="BS60" s="19"/>
      <c r="BT60" s="19"/>
      <c r="BU60" s="19"/>
      <c r="BV60" s="19"/>
      <c r="BW60" s="20"/>
    </row>
    <row r="61" spans="4:76">
      <c r="D61" s="44"/>
      <c r="H61" s="18"/>
      <c r="I61" s="19"/>
      <c r="J61" s="19"/>
      <c r="K61" s="19"/>
      <c r="L61" s="19"/>
      <c r="M61" s="19"/>
      <c r="N61" s="19"/>
      <c r="O61" s="19"/>
      <c r="P61" s="20"/>
      <c r="W61" s="18"/>
      <c r="X61" s="19"/>
      <c r="Y61" s="146" t="s">
        <v>179</v>
      </c>
      <c r="Z61" s="146"/>
      <c r="AA61" s="146"/>
      <c r="AB61" s="19"/>
      <c r="AC61" s="18"/>
      <c r="AD61" s="19"/>
      <c r="AE61" s="19"/>
      <c r="AF61" s="19"/>
      <c r="AG61" s="20"/>
      <c r="BF61" s="18"/>
      <c r="BG61" s="19"/>
      <c r="BH61" s="19"/>
      <c r="BI61" s="19"/>
      <c r="BJ61" s="19"/>
      <c r="BK61" s="19"/>
      <c r="BL61" s="19"/>
      <c r="BM61" s="19"/>
      <c r="BN61" s="20"/>
      <c r="BP61" s="18" t="s">
        <v>265</v>
      </c>
      <c r="BQ61" s="19">
        <f>BN12</f>
        <v>1.2696071255644236E-2</v>
      </c>
      <c r="BR61" s="19"/>
      <c r="BS61" s="19"/>
      <c r="BT61" s="19"/>
      <c r="BU61" s="19"/>
      <c r="BV61" s="19"/>
      <c r="BW61" s="20"/>
    </row>
    <row r="62" spans="4:76">
      <c r="D62" s="44"/>
      <c r="H62" s="18"/>
      <c r="I62" s="65" t="s">
        <v>97</v>
      </c>
      <c r="J62" s="65"/>
      <c r="K62" s="65"/>
      <c r="L62" s="65"/>
      <c r="M62" s="65"/>
      <c r="N62" s="65"/>
      <c r="O62" s="65"/>
      <c r="P62" s="67"/>
      <c r="W62" s="18"/>
      <c r="X62" s="19" t="s">
        <v>180</v>
      </c>
      <c r="Y62" s="85">
        <f>PRODUCT(Y48,U43)</f>
        <v>-5.8663233009476817E-2</v>
      </c>
      <c r="Z62" s="33"/>
      <c r="AA62" s="33"/>
      <c r="AB62" s="19"/>
      <c r="AC62" s="18"/>
      <c r="AD62" s="19"/>
      <c r="AE62" s="19"/>
      <c r="AF62" s="19"/>
      <c r="AG62" s="20"/>
      <c r="BF62" s="18"/>
      <c r="BG62" s="19"/>
      <c r="BH62" s="19"/>
      <c r="BI62" s="19"/>
      <c r="BJ62" s="19"/>
      <c r="BK62" s="19"/>
      <c r="BL62" s="19"/>
      <c r="BM62" s="19"/>
      <c r="BN62" s="20"/>
      <c r="BP62" s="18" t="s">
        <v>266</v>
      </c>
      <c r="BQ62" s="19">
        <f>BQ61*BQ55</f>
        <v>13.529999999999973</v>
      </c>
      <c r="BR62" s="19"/>
      <c r="BS62" s="19"/>
      <c r="BT62" s="19"/>
      <c r="BU62" s="19"/>
      <c r="BV62" s="19"/>
      <c r="BW62" s="20"/>
    </row>
    <row r="63" spans="4:76">
      <c r="D63" s="44"/>
      <c r="H63" s="18"/>
      <c r="I63" s="134" t="s">
        <v>98</v>
      </c>
      <c r="J63" s="134"/>
      <c r="K63" s="134"/>
      <c r="L63" s="134"/>
      <c r="M63" s="134"/>
      <c r="N63" s="134"/>
      <c r="O63" s="19"/>
      <c r="P63" s="20"/>
      <c r="W63" s="18"/>
      <c r="X63" s="19"/>
      <c r="Y63" s="19"/>
      <c r="Z63" s="19"/>
      <c r="AA63" s="19"/>
      <c r="AB63" s="19"/>
      <c r="AC63" s="18"/>
      <c r="AD63" s="19"/>
      <c r="AE63" s="19"/>
      <c r="AF63" s="19"/>
      <c r="AG63" s="20"/>
      <c r="BF63" s="18"/>
      <c r="BG63" s="19"/>
      <c r="BH63" s="19"/>
      <c r="BI63" s="19"/>
      <c r="BJ63" s="19"/>
      <c r="BK63" s="19"/>
      <c r="BL63" s="19"/>
      <c r="BM63" s="19"/>
      <c r="BN63" s="20"/>
      <c r="BP63" s="70" t="s">
        <v>264</v>
      </c>
      <c r="BQ63" s="112">
        <f>BQ62+BQ57</f>
        <v>1065.684</v>
      </c>
      <c r="BR63" s="112"/>
      <c r="BS63" s="112"/>
      <c r="BT63" s="19"/>
      <c r="BU63" s="19"/>
      <c r="BV63" s="19"/>
      <c r="BW63" s="20"/>
    </row>
    <row r="64" spans="4:76">
      <c r="D64" s="44"/>
      <c r="H64" s="18"/>
      <c r="I64" s="19"/>
      <c r="J64" s="19"/>
      <c r="K64" s="19"/>
      <c r="L64" s="19"/>
      <c r="M64" s="19"/>
      <c r="N64" s="19"/>
      <c r="O64" s="19"/>
      <c r="P64" s="20"/>
      <c r="W64" s="21"/>
      <c r="X64" s="22"/>
      <c r="Y64" s="22"/>
      <c r="Z64" s="22"/>
      <c r="AA64" s="22"/>
      <c r="AB64" s="22"/>
      <c r="AC64" s="21"/>
      <c r="AD64" s="22"/>
      <c r="AE64" s="22"/>
      <c r="AF64" s="22"/>
      <c r="AG64" s="23"/>
      <c r="BF64" s="18"/>
      <c r="BG64" s="65" t="s">
        <v>93</v>
      </c>
      <c r="BH64" s="65"/>
      <c r="BI64" s="65"/>
      <c r="BJ64" s="65"/>
      <c r="BK64" s="65"/>
      <c r="BL64" s="65"/>
      <c r="BM64" s="19"/>
      <c r="BN64" s="20"/>
      <c r="BP64" s="18"/>
      <c r="BQ64" s="19"/>
      <c r="BR64" s="19"/>
      <c r="BS64" s="19"/>
      <c r="BT64" s="19"/>
      <c r="BU64" s="19"/>
      <c r="BV64" s="19"/>
      <c r="BW64" s="20"/>
    </row>
    <row r="65" spans="4:75">
      <c r="D65" s="44"/>
      <c r="H65" s="18"/>
      <c r="I65" s="19"/>
      <c r="J65" s="19"/>
      <c r="K65" s="19"/>
      <c r="L65" s="19"/>
      <c r="M65" s="19"/>
      <c r="N65" s="19"/>
      <c r="O65" s="19"/>
      <c r="P65" s="20"/>
      <c r="W65" s="95">
        <v>8</v>
      </c>
      <c r="X65" s="131" t="s">
        <v>181</v>
      </c>
      <c r="Y65" s="131"/>
      <c r="Z65" s="15"/>
      <c r="AA65" s="15"/>
      <c r="AB65" s="14"/>
      <c r="AC65" s="15"/>
      <c r="AD65" s="15"/>
      <c r="AE65" s="15"/>
      <c r="AF65" s="15"/>
      <c r="AG65" s="24"/>
      <c r="BF65" s="18"/>
      <c r="BG65" s="19"/>
      <c r="BH65" s="64" t="s">
        <v>95</v>
      </c>
      <c r="BI65" s="62"/>
      <c r="BJ65" s="62"/>
      <c r="BK65" s="62"/>
      <c r="BL65" s="19"/>
      <c r="BM65" s="19"/>
      <c r="BN65" s="20"/>
      <c r="BP65" s="18" t="s">
        <v>258</v>
      </c>
      <c r="BQ65" s="19">
        <v>0</v>
      </c>
      <c r="BR65" s="19"/>
      <c r="BS65" s="19"/>
      <c r="BT65" s="19"/>
      <c r="BU65" s="19"/>
      <c r="BV65" s="19"/>
      <c r="BW65" s="20"/>
    </row>
    <row r="66" spans="4:75">
      <c r="D66" s="44"/>
      <c r="H66" s="18"/>
      <c r="I66" s="19"/>
      <c r="J66" s="19"/>
      <c r="K66" s="19"/>
      <c r="L66" s="19"/>
      <c r="M66" s="19"/>
      <c r="N66" s="19"/>
      <c r="O66" s="19"/>
      <c r="P66" s="20"/>
      <c r="W66" s="18"/>
      <c r="X66" s="84" t="s">
        <v>182</v>
      </c>
      <c r="Y66" s="62" t="s">
        <v>184</v>
      </c>
      <c r="Z66" s="62"/>
      <c r="AA66" s="19"/>
      <c r="AB66" s="18"/>
      <c r="AC66" s="19"/>
      <c r="AD66" s="19"/>
      <c r="AE66" s="19"/>
      <c r="AF66" s="19"/>
      <c r="AG66" s="20"/>
      <c r="BF66" s="18"/>
      <c r="BG66" s="19"/>
      <c r="BH66" s="19">
        <f>BL42</f>
        <v>3.0253706566384601E-3</v>
      </c>
      <c r="BI66" s="19"/>
      <c r="BJ66" s="19"/>
      <c r="BK66" s="19"/>
      <c r="BL66" s="19"/>
      <c r="BM66" s="19"/>
      <c r="BN66" s="20"/>
      <c r="BP66" s="18" t="s">
        <v>258</v>
      </c>
      <c r="BQ66" s="19">
        <f>BQ65+BU55</f>
        <v>11.920202175396753</v>
      </c>
      <c r="BR66" s="19"/>
      <c r="BS66" s="19"/>
      <c r="BT66" s="19"/>
      <c r="BU66" s="19"/>
      <c r="BV66" s="19"/>
      <c r="BW66" s="20"/>
    </row>
    <row r="67" spans="4:75">
      <c r="D67" s="44"/>
      <c r="H67" s="18"/>
      <c r="I67" s="19"/>
      <c r="J67" s="19"/>
      <c r="K67" s="19"/>
      <c r="L67" s="19"/>
      <c r="M67" s="19"/>
      <c r="N67" s="19"/>
      <c r="O67" s="19"/>
      <c r="P67" s="20"/>
      <c r="W67" s="18"/>
      <c r="X67" s="19"/>
      <c r="Y67" s="19">
        <f>TANH(U44)</f>
        <v>5.260385465964067E-3</v>
      </c>
      <c r="Z67" s="19"/>
      <c r="AA67" s="19"/>
      <c r="AB67" s="18"/>
      <c r="AC67" s="19"/>
      <c r="AD67" s="19"/>
      <c r="AE67" s="19"/>
      <c r="AF67" s="19"/>
      <c r="AG67" s="20"/>
      <c r="BF67" s="18"/>
      <c r="BG67" s="19" t="s">
        <v>96</v>
      </c>
      <c r="BH67" s="19">
        <f>1/(1+EXP(-BH66))</f>
        <v>0.50075634208726805</v>
      </c>
      <c r="BI67" s="19"/>
      <c r="BJ67" s="19"/>
      <c r="BK67" s="19"/>
      <c r="BL67" s="19"/>
      <c r="BM67" s="19"/>
      <c r="BN67" s="20"/>
      <c r="BP67" s="21"/>
      <c r="BQ67" s="22"/>
      <c r="BR67" s="22"/>
      <c r="BS67" s="22"/>
      <c r="BT67" s="22"/>
      <c r="BU67" s="22"/>
      <c r="BV67" s="22"/>
      <c r="BW67" s="23"/>
    </row>
    <row r="68" spans="4:75">
      <c r="D68" s="44"/>
      <c r="H68" s="18"/>
      <c r="I68" s="19"/>
      <c r="J68" s="19"/>
      <c r="K68" s="19"/>
      <c r="L68" s="19"/>
      <c r="M68" s="19"/>
      <c r="N68" s="19"/>
      <c r="O68" s="19"/>
      <c r="P68" s="20"/>
      <c r="W68" s="18"/>
      <c r="X68" s="96" t="s">
        <v>183</v>
      </c>
      <c r="Y68" s="19" t="s">
        <v>185</v>
      </c>
      <c r="Z68" s="19"/>
      <c r="AA68" s="19"/>
      <c r="AB68" s="18"/>
      <c r="AC68" s="19"/>
      <c r="AD68" s="19"/>
      <c r="AE68" s="19"/>
      <c r="AF68" s="19"/>
      <c r="AG68" s="20"/>
      <c r="BF68" s="18"/>
      <c r="BG68" s="19"/>
      <c r="BH68" s="19"/>
      <c r="BI68" s="19"/>
      <c r="BJ68" s="19"/>
      <c r="BK68" s="19"/>
      <c r="BL68" s="19"/>
      <c r="BM68" s="19"/>
      <c r="BN68" s="20"/>
    </row>
    <row r="69" spans="4:75">
      <c r="D69" s="44"/>
      <c r="H69" s="18"/>
      <c r="I69" s="19"/>
      <c r="J69" s="19"/>
      <c r="K69" s="19"/>
      <c r="L69" s="19"/>
      <c r="M69" s="19"/>
      <c r="N69" s="19"/>
      <c r="O69" s="19"/>
      <c r="P69" s="20"/>
      <c r="W69" s="18"/>
      <c r="X69" s="19"/>
      <c r="Y69" s="19">
        <f>SQRT(Y67)</f>
        <v>7.2528514847362391E-2</v>
      </c>
      <c r="Z69" s="19"/>
      <c r="AA69" s="19"/>
      <c r="AB69" s="18"/>
      <c r="AC69" s="19"/>
      <c r="AD69" s="19"/>
      <c r="AE69" s="19"/>
      <c r="AF69" s="19"/>
      <c r="AG69" s="20"/>
      <c r="BF69" s="18"/>
      <c r="BG69" s="19"/>
      <c r="BH69" s="19"/>
      <c r="BI69" s="19"/>
      <c r="BJ69" s="19"/>
      <c r="BK69" s="19"/>
      <c r="BL69" s="19"/>
      <c r="BM69" s="19"/>
      <c r="BN69" s="20"/>
    </row>
    <row r="70" spans="4:75">
      <c r="D70" s="44"/>
      <c r="H70" s="18"/>
      <c r="I70" s="19"/>
      <c r="J70" s="19"/>
      <c r="K70" s="19"/>
      <c r="L70" s="19"/>
      <c r="M70" s="19"/>
      <c r="N70" s="19"/>
      <c r="O70" s="19"/>
      <c r="P70" s="20"/>
      <c r="W70" s="18"/>
      <c r="X70" s="19" t="s">
        <v>163</v>
      </c>
      <c r="Y70" s="19" t="s">
        <v>186</v>
      </c>
      <c r="Z70" s="19"/>
      <c r="AA70" s="19"/>
      <c r="AB70" s="18"/>
      <c r="AC70" s="19"/>
      <c r="AD70" s="19"/>
      <c r="AE70" s="19"/>
      <c r="AF70" s="19"/>
      <c r="AG70" s="20"/>
      <c r="BF70" s="18"/>
      <c r="BG70" s="19"/>
      <c r="BH70" s="19"/>
      <c r="BI70" s="19"/>
      <c r="BJ70" s="19"/>
      <c r="BK70" s="19"/>
      <c r="BL70" s="19"/>
      <c r="BM70" s="19"/>
      <c r="BN70" s="20"/>
    </row>
    <row r="71" spans="4:75">
      <c r="D71" s="44"/>
      <c r="H71" s="18"/>
      <c r="I71" s="19"/>
      <c r="J71" s="19"/>
      <c r="K71" s="19"/>
      <c r="L71" s="19"/>
      <c r="M71" s="19"/>
      <c r="N71" s="19"/>
      <c r="O71" s="19"/>
      <c r="P71" s="20"/>
      <c r="W71" s="18"/>
      <c r="X71" s="19"/>
      <c r="Y71" s="19">
        <f>U39-Y69</f>
        <v>0.92747148515263755</v>
      </c>
      <c r="Z71" s="19"/>
      <c r="AA71" s="19"/>
      <c r="AB71" s="18"/>
      <c r="AC71" s="19"/>
      <c r="AD71" s="19"/>
      <c r="AE71" s="19"/>
      <c r="AF71" s="19"/>
      <c r="AG71" s="20"/>
      <c r="BF71" s="18"/>
      <c r="BG71" s="65" t="s">
        <v>97</v>
      </c>
      <c r="BH71" s="65"/>
      <c r="BI71" s="65"/>
      <c r="BJ71" s="65"/>
      <c r="BK71" s="65"/>
      <c r="BL71" s="65"/>
      <c r="BM71" s="65"/>
      <c r="BN71" s="67"/>
    </row>
    <row r="72" spans="4:75">
      <c r="D72" s="44"/>
      <c r="H72" s="18"/>
      <c r="I72" s="19"/>
      <c r="J72" s="19"/>
      <c r="K72" s="19"/>
      <c r="L72" s="19"/>
      <c r="M72" s="19"/>
      <c r="N72" s="19"/>
      <c r="O72" s="19"/>
      <c r="P72" s="20"/>
      <c r="W72" s="18"/>
      <c r="X72" s="19" t="s">
        <v>166</v>
      </c>
      <c r="Y72" s="19" t="s">
        <v>187</v>
      </c>
      <c r="Z72" s="19"/>
      <c r="AA72" s="19"/>
      <c r="AB72" s="18"/>
      <c r="AC72" s="19"/>
      <c r="AD72" s="19"/>
      <c r="AE72" s="19"/>
      <c r="AF72" s="19"/>
      <c r="AG72" s="20"/>
      <c r="BF72" s="18"/>
      <c r="BG72" s="134" t="s">
        <v>98</v>
      </c>
      <c r="BH72" s="134"/>
      <c r="BI72" s="134"/>
      <c r="BJ72" s="134"/>
      <c r="BK72" s="134"/>
      <c r="BL72" s="134"/>
      <c r="BM72" s="19"/>
      <c r="BN72" s="20"/>
    </row>
    <row r="73" spans="4:75">
      <c r="D73" s="44"/>
      <c r="H73" s="18"/>
      <c r="I73" s="19"/>
      <c r="J73" s="19"/>
      <c r="K73" s="19"/>
      <c r="L73" s="19"/>
      <c r="M73" s="19"/>
      <c r="N73" s="19"/>
      <c r="O73" s="19"/>
      <c r="P73" s="20"/>
      <c r="W73" s="18"/>
      <c r="X73" s="19"/>
      <c r="Y73" s="19">
        <f>PRODUCT(Y56,Y71)</f>
        <v>-5.4291480470199979E-2</v>
      </c>
      <c r="Z73" s="19"/>
      <c r="AA73" s="19"/>
      <c r="AB73" s="18"/>
      <c r="AC73" s="19"/>
      <c r="AD73" s="19"/>
      <c r="AE73" s="19"/>
      <c r="AF73" s="19"/>
      <c r="AG73" s="20"/>
      <c r="BF73" s="18"/>
      <c r="BG73" s="19"/>
      <c r="BH73" s="19"/>
      <c r="BI73" s="19"/>
      <c r="BJ73" s="19"/>
      <c r="BK73" s="19"/>
      <c r="BL73" s="19"/>
      <c r="BM73" s="19"/>
      <c r="BN73" s="20"/>
    </row>
    <row r="74" spans="4:75">
      <c r="D74" s="44"/>
      <c r="H74" s="18"/>
      <c r="I74" s="19"/>
      <c r="J74" s="19"/>
      <c r="K74" s="19"/>
      <c r="L74" s="19"/>
      <c r="M74" s="19"/>
      <c r="N74" s="19"/>
      <c r="O74" s="19"/>
      <c r="P74" s="20"/>
      <c r="W74" s="93">
        <v>9</v>
      </c>
      <c r="X74" s="132" t="s">
        <v>188</v>
      </c>
      <c r="Y74" s="132"/>
      <c r="Z74" s="15"/>
      <c r="AA74" s="24"/>
      <c r="AB74" s="19"/>
      <c r="AC74" s="19"/>
      <c r="AD74" s="19"/>
      <c r="AE74" s="19"/>
      <c r="AF74" s="19"/>
      <c r="AG74" s="20"/>
      <c r="BF74" s="18"/>
      <c r="BG74" s="19"/>
      <c r="BH74" s="19"/>
      <c r="BI74" s="19"/>
      <c r="BJ74" s="19"/>
      <c r="BK74" s="19"/>
      <c r="BL74" s="19"/>
      <c r="BM74" s="19"/>
      <c r="BN74" s="20"/>
    </row>
    <row r="75" spans="4:75">
      <c r="D75" s="44"/>
      <c r="H75" s="18"/>
      <c r="I75" s="19"/>
      <c r="J75" s="33"/>
      <c r="K75" s="33"/>
      <c r="L75" s="19"/>
      <c r="M75" s="19"/>
      <c r="N75" s="19"/>
      <c r="O75" s="19"/>
      <c r="P75" s="20"/>
      <c r="W75" s="18"/>
      <c r="X75" s="19" t="s">
        <v>157</v>
      </c>
      <c r="Y75" s="19" t="s">
        <v>189</v>
      </c>
      <c r="Z75" s="19"/>
      <c r="AA75" s="20"/>
      <c r="AB75" s="19"/>
      <c r="AC75" s="19"/>
      <c r="AD75" s="19"/>
      <c r="AE75" s="19"/>
      <c r="AF75" s="19"/>
      <c r="AG75" s="20"/>
      <c r="BF75" s="18"/>
      <c r="BG75" s="19"/>
      <c r="BH75" s="19"/>
      <c r="BI75" s="19"/>
      <c r="BJ75" s="19"/>
      <c r="BK75" s="19"/>
      <c r="BL75" s="19"/>
      <c r="BM75" s="19"/>
      <c r="BN75" s="20"/>
    </row>
    <row r="76" spans="4:75">
      <c r="D76" s="44"/>
      <c r="H76" s="18"/>
      <c r="I76" s="135" t="s">
        <v>99</v>
      </c>
      <c r="J76" s="136"/>
      <c r="K76" s="137"/>
      <c r="L76" s="135" t="s">
        <v>100</v>
      </c>
      <c r="M76" s="136"/>
      <c r="N76" s="137"/>
      <c r="O76" s="19"/>
      <c r="P76" s="20"/>
      <c r="W76" s="18"/>
      <c r="X76" s="19"/>
      <c r="Y76" s="19">
        <f>MMULT(Y53,U41)</f>
        <v>-5.5992800808814572E-4</v>
      </c>
      <c r="Z76" s="19"/>
      <c r="AA76" s="20"/>
      <c r="AB76" s="19"/>
      <c r="AC76" s="19"/>
      <c r="AD76" s="19"/>
      <c r="AE76" s="19"/>
      <c r="AF76" s="19"/>
      <c r="AG76" s="20"/>
      <c r="BF76" s="18"/>
      <c r="BG76" s="19"/>
      <c r="BH76" s="19"/>
      <c r="BI76" s="19"/>
      <c r="BJ76" s="19"/>
      <c r="BK76" s="19"/>
      <c r="BL76" s="19"/>
      <c r="BM76" s="19"/>
      <c r="BN76" s="20"/>
    </row>
    <row r="77" spans="4:75">
      <c r="D77" s="44"/>
      <c r="H77" s="18"/>
      <c r="I77" s="138">
        <f>PRODUCT(J51,G14)</f>
        <v>0</v>
      </c>
      <c r="J77" s="139"/>
      <c r="K77" s="140"/>
      <c r="L77" s="141">
        <f>PRODUCT(J44,J39)</f>
        <v>4.7952567388711582E-3</v>
      </c>
      <c r="M77" s="142"/>
      <c r="N77" s="143"/>
      <c r="O77" s="19"/>
      <c r="P77" s="20"/>
      <c r="W77" s="18"/>
      <c r="X77" s="19" t="s">
        <v>183</v>
      </c>
      <c r="Y77" s="19" t="s">
        <v>190</v>
      </c>
      <c r="Z77" s="19"/>
      <c r="AA77" s="20"/>
      <c r="AB77" s="19"/>
      <c r="AC77" s="19"/>
      <c r="AD77" s="19"/>
      <c r="AE77" s="19"/>
      <c r="AF77" s="19"/>
      <c r="AG77" s="20"/>
      <c r="BF77" s="18"/>
      <c r="BG77" s="19"/>
      <c r="BH77" s="19"/>
      <c r="BI77" s="19"/>
      <c r="BJ77" s="19"/>
      <c r="BK77" s="19"/>
      <c r="BL77" s="19"/>
      <c r="BM77" s="19"/>
      <c r="BN77" s="20"/>
    </row>
    <row r="78" spans="4:75">
      <c r="D78" s="44"/>
      <c r="H78" s="18"/>
      <c r="I78" s="19" t="s">
        <v>88</v>
      </c>
      <c r="J78" s="19">
        <f>SUM(I77:N77)</f>
        <v>4.7952567388711582E-3</v>
      </c>
      <c r="K78" s="33"/>
      <c r="L78" s="19"/>
      <c r="M78" s="19"/>
      <c r="N78" s="19"/>
      <c r="O78" s="19"/>
      <c r="P78" s="20"/>
      <c r="W78" s="18"/>
      <c r="X78" s="19"/>
      <c r="Y78" s="19">
        <f>$X$20-U41</f>
        <v>0.49868489453565978</v>
      </c>
      <c r="Z78" s="19"/>
      <c r="AA78" s="20"/>
      <c r="AB78" s="19"/>
      <c r="AC78" s="19"/>
      <c r="AD78" s="19"/>
      <c r="AE78" s="19"/>
      <c r="AF78" s="19"/>
      <c r="AG78" s="20"/>
      <c r="BF78" s="18"/>
      <c r="BG78" s="19"/>
      <c r="BH78" s="19"/>
      <c r="BI78" s="19"/>
      <c r="BJ78" s="19"/>
      <c r="BK78" s="19"/>
      <c r="BL78" s="19"/>
      <c r="BM78" s="19"/>
      <c r="BN78" s="20"/>
    </row>
    <row r="79" spans="4:75">
      <c r="D79" s="44"/>
      <c r="H79" s="18"/>
      <c r="I79" s="19"/>
      <c r="J79" s="19"/>
      <c r="K79" s="19"/>
      <c r="L79" s="19"/>
      <c r="M79" s="19"/>
      <c r="N79" s="19"/>
      <c r="O79" s="19"/>
      <c r="P79" s="20"/>
      <c r="W79" s="18"/>
      <c r="X79" s="19" t="s">
        <v>163</v>
      </c>
      <c r="Y79" s="19" t="s">
        <v>191</v>
      </c>
      <c r="Z79" s="19"/>
      <c r="AA79" s="20"/>
      <c r="AB79" s="19"/>
      <c r="AC79" s="19"/>
      <c r="AD79" s="19"/>
      <c r="AE79" s="19"/>
      <c r="AF79" s="19"/>
      <c r="AG79" s="20"/>
      <c r="BF79" s="18"/>
      <c r="BG79" s="19"/>
      <c r="BH79" s="19"/>
      <c r="BI79" s="19"/>
      <c r="BJ79" s="19"/>
      <c r="BK79" s="19"/>
      <c r="BL79" s="19"/>
      <c r="BM79" s="19"/>
      <c r="BN79" s="20"/>
    </row>
    <row r="80" spans="4:75">
      <c r="D80" s="44"/>
      <c r="H80" s="18"/>
      <c r="I80" s="68" t="s">
        <v>102</v>
      </c>
      <c r="J80" s="68"/>
      <c r="K80" s="68"/>
      <c r="L80" s="68"/>
      <c r="M80" s="68"/>
      <c r="N80" s="68"/>
      <c r="O80" s="68"/>
      <c r="P80" s="20"/>
      <c r="W80" s="18"/>
      <c r="X80" s="19"/>
      <c r="Y80" s="19">
        <f>MMULT(Y76,Y78)</f>
        <v>-2.7922763966099903E-4</v>
      </c>
      <c r="Z80" s="19"/>
      <c r="AA80" s="20"/>
      <c r="AB80" s="19"/>
      <c r="AC80" s="19"/>
      <c r="AD80" s="19"/>
      <c r="AE80" s="19"/>
      <c r="AF80" s="19"/>
      <c r="AG80" s="20"/>
      <c r="BF80" s="18"/>
      <c r="BG80" s="19"/>
      <c r="BH80" s="19"/>
      <c r="BI80" s="19"/>
      <c r="BJ80" s="19"/>
      <c r="BK80" s="19"/>
      <c r="BL80" s="19"/>
      <c r="BM80" s="19"/>
      <c r="BN80" s="20"/>
    </row>
    <row r="81" spans="4:66">
      <c r="D81" s="44"/>
      <c r="H81" s="18"/>
      <c r="I81" s="19" t="s">
        <v>103</v>
      </c>
      <c r="J81" s="19"/>
      <c r="K81" s="19"/>
      <c r="L81" s="19"/>
      <c r="M81" s="19"/>
      <c r="N81" s="19"/>
      <c r="O81" s="19"/>
      <c r="P81" s="20"/>
      <c r="W81" s="80">
        <v>10</v>
      </c>
      <c r="X81" s="94" t="s">
        <v>192</v>
      </c>
      <c r="Y81" s="94"/>
      <c r="Z81" s="19"/>
      <c r="AA81" s="20"/>
      <c r="AB81" s="19"/>
      <c r="AC81" s="19"/>
      <c r="AD81" s="19"/>
      <c r="AE81" s="19"/>
      <c r="AF81" s="19"/>
      <c r="AG81" s="20"/>
      <c r="BF81" s="18"/>
      <c r="BG81" s="19"/>
      <c r="BH81" s="19"/>
      <c r="BI81" s="19"/>
      <c r="BJ81" s="19"/>
      <c r="BK81" s="19"/>
      <c r="BL81" s="19"/>
      <c r="BM81" s="19"/>
      <c r="BN81" s="20"/>
    </row>
    <row r="82" spans="4:66">
      <c r="D82" s="44"/>
      <c r="H82" s="18"/>
      <c r="I82" s="19"/>
      <c r="J82" s="19"/>
      <c r="K82" s="19"/>
      <c r="L82" s="19"/>
      <c r="M82" s="19"/>
      <c r="N82" s="19"/>
      <c r="O82" s="19"/>
      <c r="P82" s="20"/>
      <c r="W82" s="18"/>
      <c r="X82" s="84" t="s">
        <v>182</v>
      </c>
      <c r="Y82" s="19" t="s">
        <v>193</v>
      </c>
      <c r="Z82" s="19"/>
      <c r="AA82" s="20"/>
      <c r="AB82" s="19"/>
      <c r="AC82" s="19"/>
      <c r="AD82" s="19"/>
      <c r="AE82" s="19"/>
      <c r="AF82" s="19"/>
      <c r="AG82" s="20"/>
      <c r="BF82" s="18"/>
      <c r="BG82" s="19"/>
      <c r="BH82" s="19"/>
      <c r="BI82" s="19"/>
      <c r="BJ82" s="19"/>
      <c r="BK82" s="19"/>
      <c r="BL82" s="19"/>
      <c r="BM82" s="19"/>
      <c r="BN82" s="20"/>
    </row>
    <row r="83" spans="4:66">
      <c r="D83" s="44"/>
      <c r="H83" s="18"/>
      <c r="I83" s="19"/>
      <c r="J83" s="19"/>
      <c r="K83" s="19"/>
      <c r="L83" s="19" t="s">
        <v>105</v>
      </c>
      <c r="M83" s="19">
        <f>TANH(J78)</f>
        <v>4.7952199843859979E-3</v>
      </c>
      <c r="N83" s="19"/>
      <c r="O83" s="19"/>
      <c r="P83" s="20"/>
      <c r="W83" s="18"/>
      <c r="X83" s="19"/>
      <c r="Y83" s="19">
        <f>PRODUCT(Y59,U43)</f>
        <v>0</v>
      </c>
      <c r="Z83" s="19"/>
      <c r="AA83" s="20"/>
      <c r="AB83" s="19"/>
      <c r="AC83" s="19"/>
      <c r="AD83" s="19"/>
      <c r="AE83" s="19"/>
      <c r="AF83" s="19"/>
      <c r="AG83" s="20"/>
      <c r="BF83" s="18"/>
      <c r="BG83" s="19"/>
      <c r="BH83" s="19"/>
      <c r="BI83" s="19"/>
      <c r="BJ83" s="19"/>
      <c r="BK83" s="19"/>
      <c r="BL83" s="19"/>
      <c r="BM83" s="19"/>
      <c r="BN83" s="20"/>
    </row>
    <row r="84" spans="4:66">
      <c r="D84" s="44"/>
      <c r="H84" s="18"/>
      <c r="I84" s="19"/>
      <c r="J84" s="19"/>
      <c r="K84" s="19"/>
      <c r="L84" s="19"/>
      <c r="M84" s="19"/>
      <c r="N84" s="19"/>
      <c r="O84" s="19"/>
      <c r="P84" s="20"/>
      <c r="W84" s="18"/>
      <c r="X84" s="84" t="s">
        <v>194</v>
      </c>
      <c r="Y84" s="19" t="s">
        <v>195</v>
      </c>
      <c r="Z84" s="19"/>
      <c r="AA84" s="20"/>
      <c r="AB84" s="19"/>
      <c r="AC84" s="19"/>
      <c r="AD84" s="19"/>
      <c r="AE84" s="19"/>
      <c r="AF84" s="19"/>
      <c r="AG84" s="20"/>
      <c r="BF84" s="18"/>
      <c r="BG84" s="19"/>
      <c r="BH84" s="33"/>
      <c r="BI84" s="33"/>
      <c r="BJ84" s="19"/>
      <c r="BK84" s="19"/>
      <c r="BL84" s="19"/>
      <c r="BM84" s="19"/>
      <c r="BN84" s="20"/>
    </row>
    <row r="85" spans="4:66">
      <c r="D85" s="44"/>
      <c r="G85" s="59"/>
      <c r="H85" s="18"/>
      <c r="I85" s="19" t="s">
        <v>104</v>
      </c>
      <c r="J85" s="19">
        <f>PRODUCT(J58,M83)</f>
        <v>2.4063270636139216E-3</v>
      </c>
      <c r="K85" s="19"/>
      <c r="L85" s="19"/>
      <c r="M85" s="19"/>
      <c r="N85" s="19"/>
      <c r="O85" s="19"/>
      <c r="P85" s="20"/>
      <c r="W85" s="18"/>
      <c r="X85" s="19"/>
      <c r="Y85" s="19">
        <f>$X$20-U43</f>
        <v>0.49760458603746316</v>
      </c>
      <c r="Z85" s="19"/>
      <c r="AA85" s="20"/>
      <c r="AB85" s="19"/>
      <c r="AC85" s="19"/>
      <c r="AD85" s="19"/>
      <c r="AE85" s="19"/>
      <c r="AF85" s="19"/>
      <c r="AG85" s="20"/>
      <c r="BF85" s="18"/>
      <c r="BG85" s="135" t="s">
        <v>99</v>
      </c>
      <c r="BH85" s="136"/>
      <c r="BI85" s="137"/>
      <c r="BJ85" s="135" t="s">
        <v>100</v>
      </c>
      <c r="BK85" s="136"/>
      <c r="BL85" s="137"/>
      <c r="BM85" s="19"/>
      <c r="BN85" s="20"/>
    </row>
    <row r="86" spans="4:66">
      <c r="D86" s="44"/>
      <c r="H86" s="18"/>
      <c r="P86" s="20"/>
      <c r="W86" s="18"/>
      <c r="X86" s="19"/>
      <c r="Y86" s="19" t="s">
        <v>191</v>
      </c>
      <c r="Z86" s="19"/>
      <c r="AA86" s="20"/>
      <c r="AB86" s="19"/>
      <c r="AC86" s="19"/>
      <c r="AD86" s="19"/>
      <c r="AE86" s="19"/>
      <c r="AF86" s="19"/>
      <c r="AG86" s="20"/>
      <c r="BF86" s="18"/>
      <c r="BG86" s="138">
        <f>PRODUCT(BH60,BE23)</f>
        <v>0</v>
      </c>
      <c r="BH86" s="139"/>
      <c r="BI86" s="140"/>
      <c r="BJ86" s="141">
        <f>PRODUCT(BH53,BH48)</f>
        <v>1.6075472615595149E-3</v>
      </c>
      <c r="BK86" s="142"/>
      <c r="BL86" s="143"/>
      <c r="BM86" s="19"/>
      <c r="BN86" s="20"/>
    </row>
    <row r="87" spans="4:66">
      <c r="D87" s="44"/>
      <c r="H87" s="14" t="s">
        <v>123</v>
      </c>
      <c r="I87" s="15">
        <f>J39</f>
        <v>9.5653545775956205E-3</v>
      </c>
      <c r="J87" s="15"/>
      <c r="K87" s="15"/>
      <c r="L87" s="15"/>
      <c r="M87" s="15"/>
      <c r="N87" s="15"/>
      <c r="O87" s="15"/>
      <c r="P87" s="24"/>
      <c r="W87" s="21"/>
      <c r="X87" s="97" t="s">
        <v>196</v>
      </c>
      <c r="Y87" s="91">
        <f>PRODUCT(Y83,Y85)</f>
        <v>0</v>
      </c>
      <c r="Z87" s="22"/>
      <c r="AA87" s="23"/>
      <c r="AB87" s="19"/>
      <c r="AC87" s="19"/>
      <c r="AD87" s="19"/>
      <c r="AE87" s="19"/>
      <c r="AF87" s="19"/>
      <c r="AG87" s="20"/>
      <c r="BF87" s="18"/>
      <c r="BG87" s="19" t="s">
        <v>88</v>
      </c>
      <c r="BH87" s="19">
        <f>SUM(BG86:BL86)</f>
        <v>1.6075472615595149E-3</v>
      </c>
      <c r="BI87" s="33"/>
      <c r="BJ87" s="19"/>
      <c r="BK87" s="19"/>
      <c r="BL87" s="19"/>
      <c r="BM87" s="19"/>
      <c r="BN87" s="20"/>
    </row>
    <row r="88" spans="4:66">
      <c r="D88" s="44"/>
      <c r="H88" s="70" t="s">
        <v>124</v>
      </c>
      <c r="I88" s="19">
        <f>J51</f>
        <v>0.50239541396253684</v>
      </c>
      <c r="J88" s="19"/>
      <c r="K88" s="19"/>
      <c r="L88" s="19"/>
      <c r="M88" s="19"/>
      <c r="N88" s="19"/>
      <c r="O88" s="19"/>
      <c r="P88" s="20"/>
      <c r="W88" s="80">
        <v>11</v>
      </c>
      <c r="X88" s="82" t="s">
        <v>197</v>
      </c>
      <c r="Y88" s="82"/>
      <c r="Z88" s="19"/>
      <c r="AA88" s="20"/>
      <c r="AB88" s="19"/>
      <c r="AC88" s="19"/>
      <c r="AD88" s="19"/>
      <c r="AE88" s="19"/>
      <c r="AF88" s="19"/>
      <c r="AG88" s="20"/>
      <c r="BF88" s="18"/>
      <c r="BG88" s="19"/>
      <c r="BH88" s="19"/>
      <c r="BI88" s="19"/>
      <c r="BJ88" s="19"/>
      <c r="BK88" s="19"/>
      <c r="BL88" s="19"/>
      <c r="BM88" s="19"/>
      <c r="BN88" s="20"/>
    </row>
    <row r="89" spans="4:66">
      <c r="D89" s="44"/>
      <c r="H89" s="70" t="s">
        <v>125</v>
      </c>
      <c r="I89" s="19">
        <f>J44</f>
        <v>0.50131510546434022</v>
      </c>
      <c r="J89" s="19"/>
      <c r="K89" s="19"/>
      <c r="L89" s="19"/>
      <c r="M89" s="19"/>
      <c r="N89" s="19"/>
      <c r="O89" s="19"/>
      <c r="P89" s="20"/>
      <c r="W89" s="18"/>
      <c r="X89" s="84" t="s">
        <v>182</v>
      </c>
      <c r="Y89" s="19" t="s">
        <v>198</v>
      </c>
      <c r="Z89" s="19"/>
      <c r="AA89" s="20"/>
      <c r="AB89" s="19"/>
      <c r="AC89" s="19"/>
      <c r="AD89" s="19"/>
      <c r="AE89" s="19"/>
      <c r="AF89" s="19"/>
      <c r="AG89" s="20"/>
      <c r="BF89" s="18"/>
      <c r="BG89" s="68" t="s">
        <v>102</v>
      </c>
      <c r="BH89" s="68"/>
      <c r="BI89" s="68"/>
      <c r="BJ89" s="68"/>
      <c r="BK89" s="68"/>
      <c r="BL89" s="68"/>
      <c r="BM89" s="68"/>
      <c r="BN89" s="20"/>
    </row>
    <row r="90" spans="4:66">
      <c r="D90" s="44"/>
      <c r="H90" s="70" t="s">
        <v>126</v>
      </c>
      <c r="I90" s="19">
        <f>J58</f>
        <v>0.50181786684433805</v>
      </c>
      <c r="J90" s="19"/>
      <c r="K90" s="19"/>
      <c r="L90" s="19"/>
      <c r="M90" s="19"/>
      <c r="N90" s="19"/>
      <c r="O90" s="19"/>
      <c r="P90" s="20"/>
      <c r="W90" s="18"/>
      <c r="X90" s="19"/>
      <c r="Y90" s="19">
        <f>PRODUCT(AD36,U37)</f>
        <v>-6.0158176590348041E-4</v>
      </c>
      <c r="Z90" s="19"/>
      <c r="AA90" s="20"/>
      <c r="AB90" s="19"/>
      <c r="AC90" s="19"/>
      <c r="AD90" s="19"/>
      <c r="AE90" s="19"/>
      <c r="AF90" s="19"/>
      <c r="AG90" s="20"/>
      <c r="BF90" s="18"/>
      <c r="BG90" s="19" t="s">
        <v>103</v>
      </c>
      <c r="BH90" s="19"/>
      <c r="BI90" s="19"/>
      <c r="BJ90" s="19"/>
      <c r="BK90" s="19"/>
      <c r="BL90" s="19"/>
      <c r="BM90" s="19"/>
      <c r="BN90" s="20"/>
    </row>
    <row r="91" spans="4:66">
      <c r="D91" s="44"/>
      <c r="H91" s="18" t="s">
        <v>127</v>
      </c>
      <c r="I91" s="19">
        <f>J78</f>
        <v>4.7952567388711582E-3</v>
      </c>
      <c r="J91" s="19"/>
      <c r="K91" s="19"/>
      <c r="L91" s="19"/>
      <c r="M91" s="19"/>
      <c r="N91" s="19"/>
      <c r="O91" s="19"/>
      <c r="P91" s="20"/>
      <c r="W91" s="18"/>
      <c r="X91" s="84" t="s">
        <v>194</v>
      </c>
      <c r="Y91" s="19" t="s">
        <v>199</v>
      </c>
      <c r="Z91" s="19"/>
      <c r="AA91" s="20"/>
      <c r="AB91" s="19"/>
      <c r="AC91" s="19"/>
      <c r="AD91" s="19"/>
      <c r="AE91" s="19"/>
      <c r="AF91" s="19"/>
      <c r="AG91" s="20"/>
      <c r="BF91" s="18"/>
      <c r="BG91" s="19"/>
      <c r="BH91" s="19"/>
      <c r="BI91" s="19"/>
      <c r="BJ91" s="19"/>
      <c r="BK91" s="19"/>
      <c r="BL91" s="19"/>
      <c r="BM91" s="19"/>
      <c r="BN91" s="20"/>
    </row>
    <row r="92" spans="4:66">
      <c r="D92" s="44"/>
      <c r="H92" s="21" t="s">
        <v>128</v>
      </c>
      <c r="I92" s="22">
        <f>J85</f>
        <v>2.4063270636139216E-3</v>
      </c>
      <c r="J92" s="22"/>
      <c r="K92" s="22"/>
      <c r="L92" s="22"/>
      <c r="M92" s="22"/>
      <c r="N92" s="22"/>
      <c r="O92" s="22"/>
      <c r="P92" s="23"/>
      <c r="W92" s="18"/>
      <c r="X92" s="19"/>
      <c r="Y92" s="19">
        <f>U39-U37</f>
        <v>0.49818213315566195</v>
      </c>
      <c r="Z92" s="19"/>
      <c r="AA92" s="20"/>
      <c r="AB92" s="19"/>
      <c r="AC92" s="19"/>
      <c r="AD92" s="19"/>
      <c r="AE92" s="19"/>
      <c r="AF92" s="19"/>
      <c r="AG92" s="20"/>
      <c r="BF92" s="18"/>
      <c r="BG92" s="19"/>
      <c r="BH92" s="19"/>
      <c r="BI92" s="19"/>
      <c r="BJ92" s="19" t="s">
        <v>105</v>
      </c>
      <c r="BK92" s="19">
        <f>TANH(BH87)</f>
        <v>1.6075458768153425E-3</v>
      </c>
      <c r="BL92" s="19"/>
      <c r="BM92" s="19"/>
      <c r="BN92" s="20"/>
    </row>
    <row r="93" spans="4:66">
      <c r="D93" s="44"/>
      <c r="W93" s="18"/>
      <c r="X93" s="19"/>
      <c r="Y93" s="19" t="s">
        <v>191</v>
      </c>
      <c r="Z93" s="19"/>
      <c r="AA93" s="20"/>
      <c r="AB93" s="19"/>
      <c r="AC93" s="19"/>
      <c r="AD93" s="19"/>
      <c r="AE93" s="19"/>
      <c r="AF93" s="19"/>
      <c r="AG93" s="20"/>
      <c r="BF93" s="18"/>
      <c r="BG93" s="19"/>
      <c r="BH93" s="19"/>
      <c r="BI93" s="19"/>
      <c r="BJ93" s="19"/>
      <c r="BK93" s="19"/>
      <c r="BL93" s="19"/>
      <c r="BM93" s="19"/>
      <c r="BN93" s="20"/>
    </row>
    <row r="94" spans="4:66">
      <c r="D94" s="44"/>
      <c r="W94" s="18"/>
      <c r="X94" s="84" t="s">
        <v>196</v>
      </c>
      <c r="Y94" s="85">
        <f>PRODUCT(Y90,Y92)</f>
        <v>-2.9969728740534591E-4</v>
      </c>
      <c r="Z94" s="19"/>
      <c r="AA94" s="20"/>
      <c r="AB94" s="19"/>
      <c r="AC94" s="19"/>
      <c r="AD94" s="19"/>
      <c r="AE94" s="19"/>
      <c r="AF94" s="19"/>
      <c r="AG94" s="20"/>
      <c r="BF94" s="18"/>
      <c r="BG94" s="19" t="s">
        <v>104</v>
      </c>
      <c r="BH94" s="19">
        <f>PRODUCT(BH67,BK92)</f>
        <v>8.049887930115209E-4</v>
      </c>
      <c r="BI94" s="19"/>
      <c r="BJ94" s="19"/>
      <c r="BK94" s="19"/>
      <c r="BL94" s="19"/>
      <c r="BM94" s="19"/>
      <c r="BN94" s="20"/>
    </row>
    <row r="95" spans="4:66">
      <c r="D95" s="44"/>
      <c r="H95" s="25" t="s">
        <v>108</v>
      </c>
      <c r="I95" s="16"/>
      <c r="J95" s="15"/>
      <c r="K95" s="15">
        <v>1067.3040000000001</v>
      </c>
      <c r="L95" s="15">
        <v>1060.1199999999999</v>
      </c>
      <c r="M95" s="15">
        <v>1077.1400000000001</v>
      </c>
      <c r="N95" s="15">
        <v>0</v>
      </c>
      <c r="O95" s="15"/>
      <c r="P95" s="24"/>
      <c r="W95" s="98">
        <v>12</v>
      </c>
      <c r="X95" s="130" t="s">
        <v>214</v>
      </c>
      <c r="Y95" s="130"/>
      <c r="Z95" s="19"/>
      <c r="AA95" s="20"/>
      <c r="AB95" s="19"/>
      <c r="AC95" s="19"/>
      <c r="AD95" s="19"/>
      <c r="AE95" s="19"/>
      <c r="AF95" s="19"/>
      <c r="AG95" s="20"/>
      <c r="BF95" s="18"/>
      <c r="BN95" s="20"/>
    </row>
    <row r="96" spans="4:66">
      <c r="D96" s="44"/>
      <c r="H96" s="18"/>
      <c r="I96" s="65" t="s">
        <v>84</v>
      </c>
      <c r="J96" s="65"/>
      <c r="K96" s="65"/>
      <c r="L96" s="65"/>
      <c r="M96" s="65"/>
      <c r="N96" s="65"/>
      <c r="O96" s="19"/>
      <c r="P96" s="20"/>
      <c r="W96" s="18"/>
      <c r="X96" s="19"/>
      <c r="Y96" s="19" t="s">
        <v>203</v>
      </c>
      <c r="Z96" s="19"/>
      <c r="AA96" s="19"/>
      <c r="AB96" s="19"/>
      <c r="AC96" s="19"/>
      <c r="AD96" s="19"/>
      <c r="AE96" s="19"/>
      <c r="AF96" s="19"/>
      <c r="AG96" s="20"/>
      <c r="BF96" s="14" t="s">
        <v>123</v>
      </c>
      <c r="BG96" s="15">
        <f>BH48</f>
        <v>3.2095387010885662E-3</v>
      </c>
      <c r="BH96" s="15"/>
      <c r="BI96" s="15"/>
      <c r="BJ96" s="15"/>
      <c r="BK96" s="15"/>
      <c r="BL96" s="15"/>
      <c r="BM96" s="15"/>
      <c r="BN96" s="24"/>
    </row>
    <row r="97" spans="4:66">
      <c r="D97" s="44"/>
      <c r="H97" s="18"/>
      <c r="I97" s="19">
        <f>N24</f>
        <v>1.009148604739458E-2</v>
      </c>
      <c r="J97" s="19"/>
      <c r="K97" s="19"/>
      <c r="L97" s="19"/>
      <c r="M97" s="66">
        <f>I97</f>
        <v>1.009148604739458E-2</v>
      </c>
      <c r="N97" s="66">
        <f>I98</f>
        <v>7.3022698301491726E-3</v>
      </c>
      <c r="O97" s="19"/>
      <c r="P97" s="20"/>
      <c r="W97" s="19"/>
      <c r="X97" s="84" t="s">
        <v>204</v>
      </c>
      <c r="Y97" s="19">
        <f>Y73</f>
        <v>-5.4291480470199979E-2</v>
      </c>
      <c r="Z97" s="19"/>
      <c r="AA97" s="19"/>
      <c r="AB97" s="19"/>
      <c r="AC97" s="19"/>
      <c r="AD97" s="19"/>
      <c r="AE97" s="19"/>
      <c r="AF97" s="19"/>
      <c r="AG97" s="20"/>
      <c r="BF97" s="70" t="s">
        <v>124</v>
      </c>
      <c r="BG97" s="19">
        <f>BH60</f>
        <v>0.50055370910060515</v>
      </c>
      <c r="BH97" s="19"/>
      <c r="BI97" s="19"/>
      <c r="BJ97" s="19"/>
      <c r="BK97" s="19"/>
      <c r="BL97" s="19"/>
      <c r="BM97" s="19"/>
      <c r="BN97" s="20"/>
    </row>
    <row r="98" spans="4:66">
      <c r="D98" s="44"/>
      <c r="H98" s="18"/>
      <c r="I98" s="19">
        <f>N25</f>
        <v>7.3022698301491726E-3</v>
      </c>
      <c r="J98" s="19"/>
      <c r="K98" s="19"/>
      <c r="L98" s="19"/>
      <c r="M98" s="66">
        <f>I99</f>
        <v>9.4968247308762684E-3</v>
      </c>
      <c r="N98" s="66">
        <f>I100</f>
        <v>8.0474988828972104E-3</v>
      </c>
      <c r="O98" s="19"/>
      <c r="P98" s="20"/>
      <c r="W98" s="18"/>
      <c r="X98" s="19"/>
      <c r="Y98" s="19">
        <f>Y80</f>
        <v>-2.7922763966099903E-4</v>
      </c>
      <c r="Z98" s="19"/>
      <c r="AA98" s="19"/>
      <c r="AB98" s="19"/>
      <c r="AC98" s="19"/>
      <c r="AD98" s="19"/>
      <c r="AE98" s="19"/>
      <c r="AF98" s="19"/>
      <c r="AG98" s="20"/>
      <c r="BF98" s="70" t="s">
        <v>125</v>
      </c>
      <c r="BG98" s="19">
        <f>BH53</f>
        <v>0.50086551722036865</v>
      </c>
      <c r="BH98" s="19"/>
      <c r="BI98" s="19"/>
      <c r="BJ98" s="19"/>
      <c r="BK98" s="19"/>
      <c r="BL98" s="19"/>
      <c r="BM98" s="19"/>
      <c r="BN98" s="20"/>
    </row>
    <row r="99" spans="4:66">
      <c r="D99" s="44"/>
      <c r="H99" s="18"/>
      <c r="I99" s="19">
        <f>N26</f>
        <v>9.4968247308762684E-3</v>
      </c>
      <c r="J99" s="19"/>
      <c r="K99" s="19"/>
      <c r="L99" s="19"/>
      <c r="M99" s="19"/>
      <c r="N99" s="19"/>
      <c r="O99" s="19"/>
      <c r="P99" s="20"/>
      <c r="W99" s="18"/>
      <c r="X99" s="19"/>
      <c r="Y99" s="19">
        <f>Y87</f>
        <v>0</v>
      </c>
      <c r="Z99" s="19"/>
      <c r="AA99" s="19"/>
      <c r="AB99" s="19"/>
      <c r="AC99" s="19"/>
      <c r="AD99" s="19"/>
      <c r="AE99" s="19"/>
      <c r="AF99" s="19"/>
      <c r="AG99" s="20"/>
      <c r="BF99" s="70" t="s">
        <v>126</v>
      </c>
      <c r="BG99" s="19">
        <f>BH67</f>
        <v>0.50075634208726805</v>
      </c>
      <c r="BH99" s="19"/>
      <c r="BI99" s="19"/>
      <c r="BJ99" s="19"/>
      <c r="BK99" s="19"/>
      <c r="BL99" s="19"/>
      <c r="BM99" s="19"/>
      <c r="BN99" s="20"/>
    </row>
    <row r="100" spans="4:66">
      <c r="D100" s="44"/>
      <c r="H100" s="18"/>
      <c r="I100" s="19">
        <f>N27</f>
        <v>8.0474988828972104E-3</v>
      </c>
      <c r="J100" s="19"/>
      <c r="K100" s="19"/>
      <c r="L100" s="19"/>
      <c r="M100" s="19"/>
      <c r="N100" s="19"/>
      <c r="O100" s="19"/>
      <c r="P100" s="20"/>
      <c r="W100" s="21"/>
      <c r="X100" s="22"/>
      <c r="Y100" s="22">
        <f>Y94</f>
        <v>-2.9969728740534591E-4</v>
      </c>
      <c r="Z100" s="22"/>
      <c r="AA100" s="22"/>
      <c r="AB100" s="22"/>
      <c r="AC100" s="22"/>
      <c r="AD100" s="22"/>
      <c r="AE100" s="22"/>
      <c r="AF100" s="22"/>
      <c r="AG100" s="23"/>
      <c r="BF100" s="18" t="s">
        <v>127</v>
      </c>
      <c r="BG100" s="19">
        <f>BH87</f>
        <v>1.6075472615595149E-3</v>
      </c>
      <c r="BH100" s="19"/>
      <c r="BI100" s="19"/>
      <c r="BJ100" s="19"/>
      <c r="BK100" s="19"/>
      <c r="BL100" s="19"/>
      <c r="BM100" s="19"/>
      <c r="BN100" s="20"/>
    </row>
    <row r="101" spans="4:66">
      <c r="D101" s="44"/>
      <c r="H101" s="18"/>
      <c r="I101" s="65" t="s">
        <v>86</v>
      </c>
      <c r="J101" s="65"/>
      <c r="K101" s="65"/>
      <c r="L101" s="65"/>
      <c r="M101" s="65"/>
      <c r="N101" s="65"/>
      <c r="O101" s="19" t="s">
        <v>101</v>
      </c>
      <c r="P101" s="20"/>
      <c r="W101" s="98">
        <v>13</v>
      </c>
      <c r="X101" s="130" t="s">
        <v>205</v>
      </c>
      <c r="Y101" s="130"/>
      <c r="Z101" s="19" t="s">
        <v>75</v>
      </c>
      <c r="AA101" s="19"/>
      <c r="BF101" s="21" t="s">
        <v>128</v>
      </c>
      <c r="BG101" s="22">
        <f>BH94</f>
        <v>8.049887930115209E-4</v>
      </c>
      <c r="BH101" s="22"/>
      <c r="BI101" s="22"/>
      <c r="BJ101" s="22"/>
      <c r="BK101" s="22"/>
      <c r="BL101" s="22"/>
      <c r="BM101" s="22"/>
      <c r="BN101" s="23"/>
    </row>
    <row r="102" spans="4:66">
      <c r="D102" s="44"/>
      <c r="H102" s="18"/>
      <c r="I102" s="19"/>
      <c r="J102" s="19" t="s">
        <v>87</v>
      </c>
      <c r="K102" s="19"/>
      <c r="L102" s="19"/>
      <c r="M102" s="19"/>
      <c r="N102" s="19"/>
      <c r="O102" s="19"/>
      <c r="P102" s="20"/>
      <c r="W102" s="18"/>
      <c r="X102" s="19"/>
      <c r="Y102" s="19" t="s">
        <v>206</v>
      </c>
      <c r="Z102" s="19"/>
      <c r="AA102" s="19"/>
    </row>
    <row r="103" spans="4:66">
      <c r="D103" s="44"/>
      <c r="H103" s="18"/>
      <c r="I103" s="19"/>
      <c r="J103" s="19">
        <f>M97</f>
        <v>1.009148604739458E-2</v>
      </c>
      <c r="K103" s="19"/>
      <c r="L103" s="19"/>
      <c r="M103" s="19"/>
      <c r="N103" s="19"/>
      <c r="O103" s="19"/>
      <c r="P103" s="20"/>
      <c r="W103" s="18"/>
      <c r="X103" s="84" t="s">
        <v>207</v>
      </c>
      <c r="Y103" s="19">
        <f t="array" ref="Y103:Y106">MMULT($AA$11:$AD$14,Y97:Y100)</f>
        <v>-5.2268465398995758E-3</v>
      </c>
      <c r="Z103" s="19"/>
    </row>
    <row r="104" spans="4:66">
      <c r="D104" s="44"/>
      <c r="H104" s="18"/>
      <c r="I104" s="19" t="s">
        <v>88</v>
      </c>
      <c r="J104" s="19">
        <f>TANH(J103)</f>
        <v>1.0091143495458229E-2</v>
      </c>
      <c r="K104" s="19"/>
      <c r="L104" s="19"/>
      <c r="M104" s="19"/>
      <c r="N104" s="19"/>
      <c r="O104" s="19"/>
      <c r="P104" s="20"/>
      <c r="Y104">
        <v>1.0101344553485613E-2</v>
      </c>
      <c r="AA104" t="s">
        <v>213</v>
      </c>
      <c r="BF104" s="25" t="s">
        <v>108</v>
      </c>
      <c r="BG104" s="16"/>
      <c r="BH104" s="15"/>
      <c r="BI104" s="15">
        <v>1067.3040000000001</v>
      </c>
      <c r="BJ104" s="15">
        <v>1060.1199999999999</v>
      </c>
      <c r="BK104" s="15">
        <v>1077.1400000000001</v>
      </c>
      <c r="BL104" s="15">
        <v>0</v>
      </c>
      <c r="BM104" s="15"/>
      <c r="BN104" s="24"/>
    </row>
    <row r="105" spans="4:66">
      <c r="D105" s="44"/>
      <c r="H105" s="18"/>
      <c r="I105" s="19"/>
      <c r="J105" s="19"/>
      <c r="K105" s="19"/>
      <c r="L105" s="19"/>
      <c r="M105" s="19"/>
      <c r="N105" s="19"/>
      <c r="O105" s="19"/>
      <c r="P105" s="20"/>
      <c r="Y105">
        <v>-5.4219650937999256E-2</v>
      </c>
      <c r="AA105" s="19">
        <f t="array" ref="AA105:AD105">TRANSPOSE(Y103:Y106)</f>
        <v>-5.2268465398995758E-3</v>
      </c>
      <c r="AB105">
        <v>1.0101344553485613E-2</v>
      </c>
      <c r="AC105">
        <v>-5.4219650937999256E-2</v>
      </c>
      <c r="AD105">
        <v>2.6338663037032622E-2</v>
      </c>
      <c r="BF105" s="18"/>
      <c r="BG105" s="65" t="s">
        <v>84</v>
      </c>
      <c r="BH105" s="65"/>
      <c r="BI105" s="65"/>
      <c r="BJ105" s="65"/>
      <c r="BK105" s="65"/>
      <c r="BL105" s="65"/>
      <c r="BM105" s="19"/>
      <c r="BN105" s="20"/>
    </row>
    <row r="106" spans="4:66">
      <c r="D106" s="44"/>
      <c r="H106" s="18"/>
      <c r="I106" s="65" t="s">
        <v>89</v>
      </c>
      <c r="J106" s="65"/>
      <c r="K106" s="65"/>
      <c r="L106" s="65"/>
      <c r="M106" s="65"/>
      <c r="N106" s="65"/>
      <c r="O106" s="19"/>
      <c r="P106" s="20"/>
      <c r="Y106">
        <v>2.6338663037032622E-2</v>
      </c>
      <c r="BF106" s="18"/>
      <c r="BG106" s="19">
        <f>BL33</f>
        <v>3.2095497217910951E-3</v>
      </c>
      <c r="BH106" s="19"/>
      <c r="BI106" s="19"/>
      <c r="BJ106" s="19"/>
      <c r="BK106" s="66">
        <f>BG106</f>
        <v>3.2095497217910951E-3</v>
      </c>
      <c r="BL106" s="66">
        <f>BG107</f>
        <v>3.4620723394880037E-3</v>
      </c>
      <c r="BM106" s="19"/>
      <c r="BN106" s="20"/>
    </row>
    <row r="107" spans="4:66">
      <c r="D107" s="44"/>
      <c r="H107" s="18"/>
      <c r="I107" s="19"/>
      <c r="J107" s="62" t="s">
        <v>90</v>
      </c>
      <c r="K107" s="62"/>
      <c r="L107" s="63"/>
      <c r="M107" s="19"/>
      <c r="N107" s="19"/>
      <c r="O107" s="19"/>
      <c r="P107" s="20"/>
      <c r="W107" s="98">
        <v>14</v>
      </c>
      <c r="X107" s="132" t="s">
        <v>208</v>
      </c>
      <c r="Y107" s="132"/>
      <c r="Z107" s="19"/>
      <c r="AA107" s="19"/>
      <c r="BF107" s="18"/>
      <c r="BG107" s="19">
        <f>BL34</f>
        <v>3.4620723394880037E-3</v>
      </c>
      <c r="BH107" s="19"/>
      <c r="BI107" s="19"/>
      <c r="BJ107" s="19"/>
      <c r="BK107" s="66">
        <f>BG108</f>
        <v>2.2148373078280173E-3</v>
      </c>
      <c r="BL107" s="66">
        <f>BG109</f>
        <v>3.0253706566384601E-3</v>
      </c>
      <c r="BM107" s="19"/>
      <c r="BN107" s="20"/>
    </row>
    <row r="108" spans="4:66">
      <c r="D108" s="44"/>
      <c r="H108" s="18"/>
      <c r="I108" s="19"/>
      <c r="J108" s="19">
        <f>N97</f>
        <v>7.3022698301491726E-3</v>
      </c>
      <c r="K108" s="19"/>
      <c r="L108" s="19"/>
      <c r="M108" s="19"/>
      <c r="N108" s="19"/>
      <c r="O108" s="19"/>
      <c r="P108" s="20"/>
      <c r="W108" s="18"/>
      <c r="X108" s="19"/>
      <c r="Y108" s="19" t="s">
        <v>209</v>
      </c>
      <c r="Z108" s="19"/>
      <c r="AA108" s="19"/>
      <c r="BF108" s="18"/>
      <c r="BG108" s="19">
        <f>BL35</f>
        <v>2.2148373078280173E-3</v>
      </c>
      <c r="BH108" s="19"/>
      <c r="BI108" s="19"/>
      <c r="BJ108" s="19"/>
      <c r="BK108" s="19"/>
      <c r="BL108" s="19"/>
      <c r="BM108" s="19"/>
      <c r="BN108" s="20"/>
    </row>
    <row r="109" spans="4:66">
      <c r="D109" s="44"/>
      <c r="H109" s="18"/>
      <c r="I109" s="19" t="s">
        <v>88</v>
      </c>
      <c r="J109" s="19">
        <f>1/(1+EXP(-J108))</f>
        <v>0.50182555934549744</v>
      </c>
      <c r="K109" s="19"/>
      <c r="L109" s="19"/>
      <c r="M109" s="19"/>
      <c r="N109" s="19"/>
      <c r="O109" s="19"/>
      <c r="P109" s="20"/>
      <c r="W109" s="18"/>
      <c r="X109" s="19"/>
      <c r="Y109" s="19">
        <f>$AD$105</f>
        <v>2.6338663037032622E-2</v>
      </c>
      <c r="Z109" s="19"/>
      <c r="AA109" s="19"/>
      <c r="BF109" s="18"/>
      <c r="BG109" s="19">
        <f>BL36</f>
        <v>3.0253706566384601E-3</v>
      </c>
      <c r="BH109" s="19"/>
      <c r="BI109" s="19"/>
      <c r="BJ109" s="19"/>
      <c r="BK109" s="19"/>
      <c r="BL109" s="19"/>
      <c r="BM109" s="19"/>
      <c r="BN109" s="20"/>
    </row>
    <row r="110" spans="4:66">
      <c r="D110" s="44"/>
      <c r="H110" s="18"/>
      <c r="I110" s="19"/>
      <c r="J110" s="19"/>
      <c r="K110" s="19"/>
      <c r="L110" s="19"/>
      <c r="M110" s="19"/>
      <c r="N110" s="19"/>
      <c r="O110" s="19"/>
      <c r="P110" s="20"/>
      <c r="W110" s="18"/>
      <c r="X110" s="19" t="s">
        <v>210</v>
      </c>
      <c r="Y110" s="19" t="s">
        <v>211</v>
      </c>
      <c r="Z110" s="19" t="s">
        <v>212</v>
      </c>
      <c r="AA110" s="19"/>
      <c r="BF110" s="18"/>
      <c r="BG110" s="65" t="s">
        <v>86</v>
      </c>
      <c r="BH110" s="65"/>
      <c r="BI110" s="65"/>
      <c r="BJ110" s="65"/>
      <c r="BK110" s="65"/>
      <c r="BL110" s="65"/>
      <c r="BM110" s="19" t="s">
        <v>101</v>
      </c>
      <c r="BN110" s="20"/>
    </row>
    <row r="111" spans="4:66">
      <c r="D111" s="44"/>
      <c r="H111" s="18"/>
      <c r="I111" s="19"/>
      <c r="J111" s="19"/>
      <c r="K111" s="19"/>
      <c r="L111" s="19"/>
      <c r="M111" s="19"/>
      <c r="N111" s="19"/>
      <c r="O111" s="19"/>
      <c r="P111" s="20"/>
      <c r="W111" s="100">
        <v>15</v>
      </c>
      <c r="X111" s="132" t="s">
        <v>215</v>
      </c>
      <c r="Y111" s="132"/>
      <c r="Z111" s="19"/>
      <c r="AA111" s="19"/>
      <c r="BF111" s="18"/>
      <c r="BG111" s="19"/>
      <c r="BH111" s="19" t="s">
        <v>87</v>
      </c>
      <c r="BI111" s="19"/>
      <c r="BJ111" s="19"/>
      <c r="BK111" s="19"/>
      <c r="BL111" s="19"/>
      <c r="BM111" s="19"/>
      <c r="BN111" s="20"/>
    </row>
    <row r="112" spans="4:66">
      <c r="D112" s="44"/>
      <c r="H112" s="18"/>
      <c r="I112" s="19"/>
      <c r="J112" s="19"/>
      <c r="K112" s="19"/>
      <c r="L112" s="19"/>
      <c r="M112" s="19"/>
      <c r="N112" s="19"/>
      <c r="O112" s="19"/>
      <c r="P112" s="20"/>
      <c r="X112" s="19"/>
      <c r="Y112" s="19" t="s">
        <v>216</v>
      </c>
      <c r="Z112" s="19"/>
      <c r="AA112" s="19"/>
      <c r="BF112" s="18"/>
      <c r="BG112" s="19"/>
      <c r="BH112" s="19">
        <f>BK106</f>
        <v>3.2095497217910951E-3</v>
      </c>
      <c r="BI112" s="19"/>
      <c r="BJ112" s="19"/>
      <c r="BK112" s="19"/>
      <c r="BL112" s="19"/>
      <c r="BM112" s="19"/>
      <c r="BN112" s="20"/>
    </row>
    <row r="113" spans="4:66">
      <c r="D113" s="44"/>
      <c r="H113" s="18"/>
      <c r="I113" s="65" t="s">
        <v>91</v>
      </c>
      <c r="J113" s="65"/>
      <c r="K113" s="65"/>
      <c r="L113" s="65"/>
      <c r="M113" s="65"/>
      <c r="N113" s="65"/>
      <c r="O113" s="19"/>
      <c r="P113" s="20"/>
      <c r="Y113">
        <f t="array" ref="Y113:AB116">MMULT(Y97:Y100,X31:AA31)</f>
        <v>-4.6539127248595031E-4</v>
      </c>
      <c r="Z113">
        <v>-7.2788141694486188E-4</v>
      </c>
      <c r="AA113">
        <v>-6.1441701815153152E-4</v>
      </c>
      <c r="AB113">
        <v>0</v>
      </c>
      <c r="BF113" s="18"/>
      <c r="BG113" s="19" t="s">
        <v>88</v>
      </c>
      <c r="BH113" s="19">
        <f>TANH(BH112)</f>
        <v>3.2095387010885662E-3</v>
      </c>
      <c r="BI113" s="19"/>
      <c r="BJ113" s="19"/>
      <c r="BK113" s="19"/>
      <c r="BL113" s="19"/>
      <c r="BM113" s="19"/>
      <c r="BN113" s="20"/>
    </row>
    <row r="114" spans="4:66">
      <c r="D114" s="44"/>
      <c r="H114" s="18"/>
      <c r="I114" s="19"/>
      <c r="J114" s="19" t="s">
        <v>94</v>
      </c>
      <c r="K114" s="19"/>
      <c r="L114" s="19"/>
      <c r="M114" s="19"/>
      <c r="N114" s="19"/>
      <c r="O114" s="19"/>
      <c r="P114" s="20"/>
      <c r="Y114">
        <v>-2.3935635095898512E-6</v>
      </c>
      <c r="Z114">
        <v>-3.7435820177748902E-6</v>
      </c>
      <c r="AA114">
        <v>-3.1600209141500575E-6</v>
      </c>
      <c r="AB114">
        <v>0</v>
      </c>
      <c r="BF114" s="18"/>
      <c r="BG114" s="19"/>
      <c r="BH114" s="19"/>
      <c r="BI114" s="19"/>
      <c r="BJ114" s="19"/>
      <c r="BK114" s="19"/>
      <c r="BL114" s="19"/>
      <c r="BM114" s="19"/>
      <c r="BN114" s="20"/>
    </row>
    <row r="115" spans="4:66">
      <c r="D115" s="44"/>
      <c r="H115" s="18"/>
      <c r="I115" s="19"/>
      <c r="J115" s="19">
        <f>M98</f>
        <v>9.4968247308762684E-3</v>
      </c>
      <c r="K115" s="19"/>
      <c r="L115" s="19"/>
      <c r="M115" s="19"/>
      <c r="N115" s="19"/>
      <c r="O115" s="19"/>
      <c r="P115" s="20"/>
      <c r="Y115">
        <v>0</v>
      </c>
      <c r="Z115">
        <v>0</v>
      </c>
      <c r="AA115">
        <v>0</v>
      </c>
      <c r="AB115">
        <v>0</v>
      </c>
      <c r="BF115" s="18"/>
      <c r="BG115" s="65" t="s">
        <v>89</v>
      </c>
      <c r="BH115" s="65"/>
      <c r="BI115" s="65"/>
      <c r="BJ115" s="65"/>
      <c r="BK115" s="65"/>
      <c r="BL115" s="65"/>
      <c r="BM115" s="19"/>
      <c r="BN115" s="20"/>
    </row>
    <row r="116" spans="4:66">
      <c r="D116" s="44"/>
      <c r="H116" s="18"/>
      <c r="I116" s="19" t="s">
        <v>92</v>
      </c>
      <c r="J116" s="19">
        <f>1/(1+EXP(-J115))</f>
        <v>0.50237418833880532</v>
      </c>
      <c r="K116" s="19"/>
      <c r="L116" s="19"/>
      <c r="M116" s="19"/>
      <c r="N116" s="19"/>
      <c r="O116" s="19"/>
      <c r="P116" s="20"/>
      <c r="Y116">
        <v>-2.5690311028213474E-6</v>
      </c>
      <c r="Z116">
        <v>-4.0180169028706389E-6</v>
      </c>
      <c r="AA116">
        <v>-3.3916760434773404E-6</v>
      </c>
      <c r="AB116">
        <v>0</v>
      </c>
      <c r="BF116" s="18"/>
      <c r="BG116" s="19"/>
      <c r="BH116" s="62" t="s">
        <v>90</v>
      </c>
      <c r="BI116" s="62"/>
      <c r="BJ116" s="63"/>
      <c r="BK116" s="19"/>
      <c r="BL116" s="19"/>
      <c r="BM116" s="19"/>
      <c r="BN116" s="20"/>
    </row>
    <row r="117" spans="4:66">
      <c r="D117" s="44"/>
      <c r="H117" s="18"/>
      <c r="I117" s="19"/>
      <c r="J117" s="19"/>
      <c r="K117" s="19"/>
      <c r="L117" s="19"/>
      <c r="M117" s="19"/>
      <c r="N117" s="19"/>
      <c r="O117" s="19"/>
      <c r="P117" s="20"/>
      <c r="BF117" s="18"/>
      <c r="BG117" s="19"/>
      <c r="BH117" s="19">
        <f>BL106</f>
        <v>3.4620723394880037E-3</v>
      </c>
      <c r="BI117" s="19"/>
      <c r="BJ117" s="19"/>
      <c r="BK117" s="19"/>
      <c r="BL117" s="19"/>
      <c r="BM117" s="19"/>
      <c r="BN117" s="20"/>
    </row>
    <row r="118" spans="4:66">
      <c r="D118" s="44"/>
      <c r="H118" s="18"/>
      <c r="I118" s="19"/>
      <c r="J118" s="19"/>
      <c r="K118" s="19"/>
      <c r="L118" s="19"/>
      <c r="M118" s="19"/>
      <c r="N118" s="19"/>
      <c r="O118" s="19"/>
      <c r="P118" s="20"/>
      <c r="W118" t="s">
        <v>219</v>
      </c>
      <c r="BF118" s="18"/>
      <c r="BG118" s="19" t="s">
        <v>88</v>
      </c>
      <c r="BH118" s="19">
        <f>1/(1+EXP(-BH117))</f>
        <v>0.50086551722036865</v>
      </c>
      <c r="BI118" s="19"/>
      <c r="BJ118" s="19"/>
      <c r="BK118" s="19"/>
      <c r="BL118" s="19"/>
      <c r="BM118" s="19"/>
      <c r="BN118" s="20"/>
    </row>
    <row r="119" spans="4:66">
      <c r="D119" s="44"/>
      <c r="H119" s="18"/>
      <c r="I119" s="19"/>
      <c r="J119" s="19"/>
      <c r="K119" s="19"/>
      <c r="L119" s="19"/>
      <c r="M119" s="19"/>
      <c r="N119" s="19"/>
      <c r="O119" s="19"/>
      <c r="P119" s="20"/>
      <c r="X119" t="s">
        <v>178</v>
      </c>
      <c r="Y119">
        <f>$Y$48</f>
        <v>-0.11676705515041043</v>
      </c>
      <c r="BF119" s="18"/>
      <c r="BG119" s="19"/>
      <c r="BH119" s="19"/>
      <c r="BI119" s="19"/>
      <c r="BJ119" s="19"/>
      <c r="BK119" s="19"/>
      <c r="BL119" s="19"/>
      <c r="BM119" s="19"/>
      <c r="BN119" s="20"/>
    </row>
    <row r="120" spans="4:66">
      <c r="D120" s="44"/>
      <c r="H120" s="18"/>
      <c r="I120" s="65" t="s">
        <v>93</v>
      </c>
      <c r="J120" s="65"/>
      <c r="K120" s="65"/>
      <c r="L120" s="65"/>
      <c r="M120" s="65"/>
      <c r="N120" s="65"/>
      <c r="O120" s="19"/>
      <c r="P120" s="20"/>
      <c r="X120" t="s">
        <v>208</v>
      </c>
      <c r="Y120">
        <f>Y109</f>
        <v>2.6338663037032622E-2</v>
      </c>
      <c r="BF120" s="18"/>
      <c r="BG120" s="19"/>
      <c r="BH120" s="19"/>
      <c r="BI120" s="19"/>
      <c r="BJ120" s="19"/>
      <c r="BK120" s="19"/>
      <c r="BL120" s="19"/>
      <c r="BM120" s="19"/>
      <c r="BN120" s="20"/>
    </row>
    <row r="121" spans="4:66">
      <c r="D121" s="44"/>
      <c r="H121" s="18"/>
      <c r="I121" s="19"/>
      <c r="J121" s="64" t="s">
        <v>95</v>
      </c>
      <c r="K121" s="62"/>
      <c r="L121" s="62"/>
      <c r="M121" s="62"/>
      <c r="N121" s="19"/>
      <c r="O121" s="19"/>
      <c r="P121" s="20"/>
      <c r="X121" t="s">
        <v>215</v>
      </c>
      <c r="Y121" s="1">
        <f>Y113</f>
        <v>-4.6539127248595031E-4</v>
      </c>
      <c r="Z121" s="1">
        <f>Z113</f>
        <v>-7.2788141694486188E-4</v>
      </c>
      <c r="AA121" s="1">
        <f>AA113</f>
        <v>-6.1441701815153152E-4</v>
      </c>
      <c r="AB121" s="1">
        <f>AB113</f>
        <v>0</v>
      </c>
      <c r="BF121" s="18"/>
      <c r="BG121" s="19"/>
      <c r="BH121" s="19"/>
      <c r="BI121" s="19"/>
      <c r="BJ121" s="19"/>
      <c r="BK121" s="19"/>
      <c r="BL121" s="19"/>
      <c r="BM121" s="19"/>
      <c r="BN121" s="20"/>
    </row>
    <row r="122" spans="4:66">
      <c r="D122" s="44"/>
      <c r="H122" s="18"/>
      <c r="I122" s="19"/>
      <c r="J122" s="19">
        <f>N98</f>
        <v>8.0474988828972104E-3</v>
      </c>
      <c r="K122" s="19"/>
      <c r="L122" s="19"/>
      <c r="M122" s="19"/>
      <c r="N122" s="19"/>
      <c r="O122" s="19"/>
      <c r="P122" s="20"/>
      <c r="Y122" s="1">
        <f t="shared" ref="Y122:AB124" si="45">Y114</f>
        <v>-2.3935635095898512E-6</v>
      </c>
      <c r="Z122" s="1">
        <f t="shared" si="45"/>
        <v>-3.7435820177748902E-6</v>
      </c>
      <c r="AA122" s="1">
        <f t="shared" si="45"/>
        <v>-3.1600209141500575E-6</v>
      </c>
      <c r="AB122" s="1">
        <f t="shared" si="45"/>
        <v>0</v>
      </c>
      <c r="BF122" s="18"/>
      <c r="BG122" s="65" t="s">
        <v>91</v>
      </c>
      <c r="BH122" s="65"/>
      <c r="BI122" s="65"/>
      <c r="BJ122" s="65"/>
      <c r="BK122" s="65"/>
      <c r="BL122" s="65"/>
      <c r="BM122" s="19"/>
      <c r="BN122" s="20"/>
    </row>
    <row r="123" spans="4:66">
      <c r="D123" s="44"/>
      <c r="H123" s="18"/>
      <c r="I123" s="19" t="s">
        <v>96</v>
      </c>
      <c r="J123" s="19">
        <f>1/(1+EXP(-J122))</f>
        <v>0.50201186386300212</v>
      </c>
      <c r="K123" s="19"/>
      <c r="L123" s="19"/>
      <c r="M123" s="19"/>
      <c r="N123" s="19"/>
      <c r="O123" s="19"/>
      <c r="P123" s="20"/>
      <c r="Y123" s="1">
        <f t="shared" si="45"/>
        <v>0</v>
      </c>
      <c r="Z123" s="1">
        <f t="shared" si="45"/>
        <v>0</v>
      </c>
      <c r="AA123" s="1">
        <f t="shared" si="45"/>
        <v>0</v>
      </c>
      <c r="AB123" s="1">
        <f t="shared" si="45"/>
        <v>0</v>
      </c>
      <c r="BF123" s="18"/>
      <c r="BG123" s="19"/>
      <c r="BH123" s="19" t="s">
        <v>94</v>
      </c>
      <c r="BI123" s="19"/>
      <c r="BJ123" s="19"/>
      <c r="BK123" s="19"/>
      <c r="BL123" s="19"/>
      <c r="BM123" s="19"/>
      <c r="BN123" s="20"/>
    </row>
    <row r="124" spans="4:66">
      <c r="D124" s="44"/>
      <c r="H124" s="18"/>
      <c r="I124" s="19"/>
      <c r="J124" s="19"/>
      <c r="K124" s="19"/>
      <c r="L124" s="19"/>
      <c r="M124" s="19"/>
      <c r="N124" s="19"/>
      <c r="O124" s="19"/>
      <c r="P124" s="20"/>
      <c r="Y124" s="1">
        <f t="shared" si="45"/>
        <v>-2.5690311028213474E-6</v>
      </c>
      <c r="Z124" s="1">
        <f t="shared" si="45"/>
        <v>-4.0180169028706389E-6</v>
      </c>
      <c r="AA124" s="1">
        <f t="shared" si="45"/>
        <v>-3.3916760434773404E-6</v>
      </c>
      <c r="AB124" s="1">
        <f t="shared" si="45"/>
        <v>0</v>
      </c>
      <c r="BF124" s="18"/>
      <c r="BG124" s="19"/>
      <c r="BH124" s="19">
        <f>BK107</f>
        <v>2.2148373078280173E-3</v>
      </c>
      <c r="BI124" s="19"/>
      <c r="BJ124" s="19"/>
      <c r="BK124" s="19"/>
      <c r="BL124" s="19"/>
      <c r="BM124" s="19"/>
      <c r="BN124" s="20"/>
    </row>
    <row r="125" spans="4:66">
      <c r="D125" s="44"/>
      <c r="H125" s="18"/>
      <c r="I125" s="19"/>
      <c r="J125" s="19"/>
      <c r="K125" s="19"/>
      <c r="L125" s="19"/>
      <c r="M125" s="19"/>
      <c r="N125" s="19"/>
      <c r="O125" s="19"/>
      <c r="P125" s="20"/>
      <c r="BF125" s="18"/>
      <c r="BG125" s="19" t="s">
        <v>92</v>
      </c>
      <c r="BH125" s="19">
        <f>1/(1+EXP(-BH124))</f>
        <v>0.50055370910060515</v>
      </c>
      <c r="BI125" s="19"/>
      <c r="BJ125" s="19"/>
      <c r="BK125" s="19"/>
      <c r="BL125" s="19"/>
      <c r="BM125" s="19"/>
      <c r="BN125" s="20"/>
    </row>
    <row r="126" spans="4:66">
      <c r="D126" s="44"/>
      <c r="H126" s="18"/>
      <c r="I126" s="19"/>
      <c r="J126" s="19"/>
      <c r="K126" s="19"/>
      <c r="L126" s="19"/>
      <c r="M126" s="19"/>
      <c r="N126" s="19"/>
      <c r="O126" s="19"/>
      <c r="P126" s="20"/>
      <c r="V126" s="37" t="s">
        <v>276</v>
      </c>
      <c r="W126" s="37"/>
      <c r="X126" t="s">
        <v>234</v>
      </c>
      <c r="BF126" s="18"/>
      <c r="BG126" s="19"/>
      <c r="BH126" s="19"/>
      <c r="BI126" s="19"/>
      <c r="BJ126" s="19"/>
      <c r="BK126" s="19"/>
      <c r="BL126" s="19"/>
      <c r="BM126" s="19"/>
      <c r="BN126" s="20"/>
    </row>
    <row r="127" spans="4:66">
      <c r="D127" s="44"/>
      <c r="H127" s="18"/>
      <c r="I127" s="65" t="s">
        <v>97</v>
      </c>
      <c r="J127" s="65"/>
      <c r="K127" s="65"/>
      <c r="L127" s="65"/>
      <c r="M127" s="65"/>
      <c r="N127" s="65"/>
      <c r="O127" s="65"/>
      <c r="P127" s="67"/>
      <c r="W127" s="79"/>
      <c r="X127" s="19">
        <f>AE5</f>
        <v>7.8099985207627795E-3</v>
      </c>
      <c r="Y127" s="19">
        <f>AF5</f>
        <v>1.010689807545857E-2</v>
      </c>
      <c r="Z127" s="19">
        <f>AG5</f>
        <v>1.1317006145904945E-2</v>
      </c>
      <c r="AA127">
        <f>AH5</f>
        <v>2.4063270636139216E-3</v>
      </c>
      <c r="BF127" s="18"/>
      <c r="BG127" s="19"/>
      <c r="BH127" s="19"/>
      <c r="BI127" s="19"/>
      <c r="BJ127" s="19"/>
      <c r="BK127" s="19"/>
      <c r="BL127" s="19"/>
      <c r="BM127" s="19"/>
      <c r="BN127" s="20"/>
    </row>
    <row r="128" spans="4:66">
      <c r="D128" s="44"/>
      <c r="H128" s="18"/>
      <c r="I128" s="134" t="s">
        <v>98</v>
      </c>
      <c r="J128" s="134"/>
      <c r="K128" s="134"/>
      <c r="L128" s="134"/>
      <c r="M128" s="134"/>
      <c r="N128" s="134"/>
      <c r="O128" s="19"/>
      <c r="P128" s="20"/>
      <c r="U128">
        <f t="array" ref="U128:U140">TRANSPOSE(AE27:AQ27)</f>
        <v>0.5</v>
      </c>
      <c r="W128" s="89">
        <v>1</v>
      </c>
      <c r="X128" s="9" t="s">
        <v>149</v>
      </c>
      <c r="Y128" s="9"/>
      <c r="Z128" s="9"/>
      <c r="AA128" s="15"/>
      <c r="AB128" s="89">
        <v>2</v>
      </c>
      <c r="AC128" s="92" t="s">
        <v>152</v>
      </c>
      <c r="AD128" s="92"/>
      <c r="AE128" s="15"/>
      <c r="AF128" s="15"/>
      <c r="AG128" s="24"/>
      <c r="BF128" s="18"/>
      <c r="BG128" s="19"/>
      <c r="BH128" s="19"/>
      <c r="BI128" s="19"/>
      <c r="BJ128" s="19"/>
      <c r="BK128" s="19"/>
      <c r="BL128" s="19"/>
      <c r="BM128" s="19"/>
      <c r="BN128" s="20"/>
    </row>
    <row r="129" spans="4:66">
      <c r="D129" s="44"/>
      <c r="H129" s="18"/>
      <c r="I129" s="19"/>
      <c r="J129" s="19"/>
      <c r="K129" s="19"/>
      <c r="L129" s="19"/>
      <c r="M129" s="19"/>
      <c r="N129" s="19"/>
      <c r="O129" s="19"/>
      <c r="P129" s="20"/>
      <c r="U129" t="str">
        <v>0</v>
      </c>
      <c r="W129" s="18"/>
      <c r="X129" s="135">
        <f>U131-U128*U129</f>
        <v>2.6338663037032622E-2</v>
      </c>
      <c r="Y129" s="136"/>
      <c r="Z129" s="137"/>
      <c r="AA129" s="19"/>
      <c r="AB129" s="18"/>
      <c r="AC129" s="19"/>
      <c r="AD129" s="26" t="s">
        <v>153</v>
      </c>
      <c r="AE129" s="19"/>
      <c r="AF129" s="19"/>
      <c r="AG129" s="20"/>
      <c r="BF129" s="18"/>
      <c r="BG129" s="65" t="s">
        <v>93</v>
      </c>
      <c r="BH129" s="65"/>
      <c r="BI129" s="65"/>
      <c r="BJ129" s="65"/>
      <c r="BK129" s="65"/>
      <c r="BL129" s="65"/>
      <c r="BM129" s="19"/>
      <c r="BN129" s="20"/>
    </row>
    <row r="130" spans="4:66">
      <c r="D130" s="44"/>
      <c r="H130" s="18"/>
      <c r="I130" s="19"/>
      <c r="J130" s="19"/>
      <c r="K130" s="19"/>
      <c r="L130" s="19"/>
      <c r="M130" s="19"/>
      <c r="N130" s="19"/>
      <c r="O130" s="19"/>
      <c r="P130" s="20"/>
      <c r="U130" t="str">
        <v>1</v>
      </c>
      <c r="W130" s="18"/>
      <c r="X130" s="9" t="s">
        <v>150</v>
      </c>
      <c r="Y130" s="9"/>
      <c r="Z130" s="9"/>
      <c r="AA130" s="19"/>
      <c r="AB130" s="18"/>
      <c r="AC130" s="19"/>
      <c r="AD130" s="19">
        <f>TANH(U134)</f>
        <v>7.4728678321194803E-3</v>
      </c>
      <c r="AE130" s="19"/>
      <c r="AF130" s="19"/>
      <c r="AG130" s="20"/>
      <c r="BF130" s="18"/>
      <c r="BG130" s="19"/>
      <c r="BH130" s="64" t="s">
        <v>95</v>
      </c>
      <c r="BI130" s="62"/>
      <c r="BJ130" s="62"/>
      <c r="BK130" s="62"/>
      <c r="BL130" s="19"/>
      <c r="BM130" s="19"/>
      <c r="BN130" s="20"/>
    </row>
    <row r="131" spans="4:66">
      <c r="D131" s="44"/>
      <c r="H131" s="18"/>
      <c r="I131" s="19"/>
      <c r="J131" s="19"/>
      <c r="K131" s="19"/>
      <c r="L131" s="19"/>
      <c r="M131" s="19"/>
      <c r="N131" s="19"/>
      <c r="O131" s="19"/>
      <c r="P131" s="20"/>
      <c r="U131">
        <v>2.6338663037032622E-2</v>
      </c>
      <c r="W131" s="81" t="s">
        <v>151</v>
      </c>
      <c r="X131" s="135">
        <f>U131+U128*X129</f>
        <v>3.9507994555548931E-2</v>
      </c>
      <c r="Y131" s="136"/>
      <c r="Z131" s="137"/>
      <c r="AA131" s="19"/>
      <c r="AB131" s="18"/>
      <c r="AC131" s="19"/>
      <c r="AD131" s="145" t="s">
        <v>154</v>
      </c>
      <c r="AE131" s="145"/>
      <c r="AF131" s="101"/>
      <c r="AG131" s="20"/>
      <c r="BF131" s="18"/>
      <c r="BG131" s="19"/>
      <c r="BH131" s="19">
        <f>BL107</f>
        <v>3.0253706566384601E-3</v>
      </c>
      <c r="BI131" s="19"/>
      <c r="BJ131" s="19"/>
      <c r="BK131" s="19"/>
      <c r="BL131" s="19"/>
      <c r="BM131" s="19"/>
      <c r="BN131" s="20"/>
    </row>
    <row r="132" spans="4:66">
      <c r="D132" s="44"/>
      <c r="H132" s="18"/>
      <c r="I132" s="19"/>
      <c r="J132" s="19"/>
      <c r="K132" s="19"/>
      <c r="L132" s="19"/>
      <c r="M132" s="19"/>
      <c r="N132" s="19"/>
      <c r="O132" s="19"/>
      <c r="P132" s="20"/>
      <c r="U132">
        <v>-0.11676705515041043</v>
      </c>
      <c r="W132" s="21"/>
      <c r="X132" s="22"/>
      <c r="Y132" s="22"/>
      <c r="Z132" s="22"/>
      <c r="AA132" s="22"/>
      <c r="AB132" s="18"/>
      <c r="AC132" s="84" t="s">
        <v>155</v>
      </c>
      <c r="AD132" s="85">
        <f>PRODUCT(X131,AD130)</f>
        <v>2.9523802162571318E-4</v>
      </c>
      <c r="AE132" s="33"/>
      <c r="AF132" s="33"/>
      <c r="AG132" s="20"/>
      <c r="BF132" s="18"/>
      <c r="BG132" s="19" t="s">
        <v>96</v>
      </c>
      <c r="BH132" s="19">
        <f>1/(1+EXP(-BH131))</f>
        <v>0.50075634208726805</v>
      </c>
      <c r="BI132" s="19"/>
      <c r="BJ132" s="19"/>
      <c r="BK132" s="19"/>
      <c r="BL132" s="19"/>
      <c r="BM132" s="19"/>
      <c r="BN132" s="20"/>
    </row>
    <row r="133" spans="4:66">
      <c r="D133" s="44"/>
      <c r="H133" s="18"/>
      <c r="I133" s="19"/>
      <c r="J133" s="19"/>
      <c r="K133" s="19"/>
      <c r="L133" s="19"/>
      <c r="M133" s="19"/>
      <c r="N133" s="19"/>
      <c r="O133" s="19"/>
      <c r="P133" s="20"/>
      <c r="U133">
        <v>0.50201186386300212</v>
      </c>
      <c r="AB133" s="21"/>
      <c r="AC133" s="22"/>
      <c r="AD133" s="22"/>
      <c r="AE133" s="22"/>
      <c r="AF133" s="22"/>
      <c r="AG133" s="23"/>
      <c r="BF133" s="18"/>
      <c r="BG133" s="19"/>
      <c r="BH133" s="19"/>
      <c r="BI133" s="19"/>
      <c r="BJ133" s="19"/>
      <c r="BK133" s="19"/>
      <c r="BL133" s="19"/>
      <c r="BM133" s="19"/>
      <c r="BN133" s="20"/>
    </row>
    <row r="134" spans="4:66">
      <c r="D134" s="44"/>
      <c r="H134" s="18"/>
      <c r="I134" s="19"/>
      <c r="J134" s="19"/>
      <c r="K134" s="19"/>
      <c r="L134" s="19"/>
      <c r="M134" s="19"/>
      <c r="N134" s="19"/>
      <c r="O134" s="19"/>
      <c r="P134" s="20"/>
      <c r="U134">
        <v>7.4730069411105887E-3</v>
      </c>
      <c r="W134" s="89">
        <v>3</v>
      </c>
      <c r="X134" s="92" t="s">
        <v>156</v>
      </c>
      <c r="Y134" s="15"/>
      <c r="Z134" s="15"/>
      <c r="AA134" s="15"/>
      <c r="AB134" s="14"/>
      <c r="AC134" s="15"/>
      <c r="AD134" s="15"/>
      <c r="AE134" s="15"/>
      <c r="AF134" s="15"/>
      <c r="AG134" s="24"/>
      <c r="BF134" s="18"/>
      <c r="BG134" s="19"/>
      <c r="BH134" s="19"/>
      <c r="BI134" s="19"/>
      <c r="BJ134" s="19"/>
      <c r="BK134" s="19"/>
      <c r="BL134" s="19"/>
      <c r="BM134" s="19"/>
      <c r="BN134" s="20"/>
    </row>
    <row r="135" spans="4:66">
      <c r="D135" s="44"/>
      <c r="H135" s="18"/>
      <c r="I135" s="19"/>
      <c r="J135" s="19"/>
      <c r="K135" s="19"/>
      <c r="L135" s="19"/>
      <c r="M135" s="19"/>
      <c r="N135" s="19"/>
      <c r="O135" s="19"/>
      <c r="P135" s="20"/>
      <c r="U135">
        <v>1</v>
      </c>
      <c r="W135" s="18"/>
      <c r="X135" s="73" t="s">
        <v>157</v>
      </c>
      <c r="Y135" s="134" t="s">
        <v>158</v>
      </c>
      <c r="Z135" s="134"/>
      <c r="AA135" s="134"/>
      <c r="AB135" s="18"/>
      <c r="AC135" s="19"/>
      <c r="AD135" s="19"/>
      <c r="AE135" s="19"/>
      <c r="AF135" s="19"/>
      <c r="AG135" s="20"/>
      <c r="BF135" s="18"/>
      <c r="BG135" s="19"/>
      <c r="BH135" s="19"/>
      <c r="BI135" s="19"/>
      <c r="BJ135" s="19"/>
      <c r="BK135" s="19"/>
      <c r="BL135" s="19"/>
      <c r="BM135" s="19"/>
      <c r="BN135" s="20"/>
    </row>
    <row r="136" spans="4:66">
      <c r="D136" s="44"/>
      <c r="H136" s="18"/>
      <c r="I136" s="19"/>
      <c r="J136" s="19"/>
      <c r="K136" s="19"/>
      <c r="L136" s="19"/>
      <c r="M136" s="19"/>
      <c r="N136" s="19"/>
      <c r="O136" s="19"/>
      <c r="P136" s="20"/>
      <c r="U136">
        <v>1.0091143495458229E-2</v>
      </c>
      <c r="W136" s="18"/>
      <c r="X136" s="73"/>
      <c r="Y136" s="19">
        <f>MMULT(X131,U133)</f>
        <v>1.9833481984320459E-2</v>
      </c>
      <c r="Z136" s="19"/>
      <c r="AA136" s="19"/>
      <c r="AB136" s="18"/>
      <c r="AC136" s="19"/>
      <c r="AD136" s="19"/>
      <c r="AE136" s="19"/>
      <c r="AF136" s="19"/>
      <c r="AG136" s="20"/>
      <c r="BF136" s="18"/>
      <c r="BG136" s="65" t="s">
        <v>97</v>
      </c>
      <c r="BH136" s="65"/>
      <c r="BI136" s="65"/>
      <c r="BJ136" s="65"/>
      <c r="BK136" s="65"/>
      <c r="BL136" s="65"/>
      <c r="BM136" s="65"/>
      <c r="BN136" s="67"/>
    </row>
    <row r="137" spans="4:66">
      <c r="D137" s="44"/>
      <c r="H137" s="18"/>
      <c r="I137" s="19"/>
      <c r="J137" s="19"/>
      <c r="K137" s="19"/>
      <c r="L137" s="19"/>
      <c r="M137" s="19"/>
      <c r="N137" s="19"/>
      <c r="O137" s="19"/>
      <c r="P137" s="20"/>
      <c r="U137">
        <v>0.50182555934549744</v>
      </c>
      <c r="W137" s="18"/>
      <c r="X137" s="55" t="s">
        <v>161</v>
      </c>
      <c r="Y137" s="134" t="s">
        <v>162</v>
      </c>
      <c r="Z137" s="134"/>
      <c r="AA137" s="134"/>
      <c r="AB137" s="18"/>
      <c r="AC137" s="19"/>
      <c r="AD137" s="19"/>
      <c r="AE137" s="19"/>
      <c r="AF137" s="19"/>
      <c r="AG137" s="20"/>
      <c r="BF137" s="18"/>
      <c r="BG137" s="134" t="s">
        <v>98</v>
      </c>
      <c r="BH137" s="134"/>
      <c r="BI137" s="134"/>
      <c r="BJ137" s="134"/>
      <c r="BK137" s="134"/>
      <c r="BL137" s="134"/>
      <c r="BM137" s="19"/>
      <c r="BN137" s="20"/>
    </row>
    <row r="138" spans="4:66">
      <c r="D138" s="44"/>
      <c r="H138" s="18"/>
      <c r="I138" s="19"/>
      <c r="J138" s="19"/>
      <c r="K138" s="19"/>
      <c r="L138" s="19"/>
      <c r="M138" s="19"/>
      <c r="N138" s="19"/>
      <c r="O138" s="19"/>
      <c r="P138" s="20"/>
      <c r="U138">
        <v>0.50131510546434022</v>
      </c>
      <c r="W138" s="18"/>
      <c r="X138" s="19"/>
      <c r="Y138" s="19">
        <f>SQRT(AD130)</f>
        <v>8.6445750804302002E-2</v>
      </c>
      <c r="Z138" s="19"/>
      <c r="AA138" s="19"/>
      <c r="AB138" s="18"/>
      <c r="AC138" s="19"/>
      <c r="AD138" s="19"/>
      <c r="AE138" s="19"/>
      <c r="AF138" s="19"/>
      <c r="AG138" s="20"/>
      <c r="BF138" s="18"/>
      <c r="BG138" s="19"/>
      <c r="BH138" s="19"/>
      <c r="BI138" s="19"/>
      <c r="BJ138" s="19"/>
      <c r="BK138" s="19"/>
      <c r="BL138" s="19"/>
      <c r="BM138" s="19"/>
      <c r="BN138" s="20"/>
    </row>
    <row r="139" spans="4:66">
      <c r="D139" s="44"/>
      <c r="H139" s="18"/>
      <c r="I139" s="19"/>
      <c r="J139" s="19"/>
      <c r="K139" s="19"/>
      <c r="L139" s="19"/>
      <c r="M139" s="19"/>
      <c r="N139" s="19"/>
      <c r="O139" s="19"/>
      <c r="P139" s="20"/>
      <c r="U139">
        <v>0.50237418833880532</v>
      </c>
      <c r="W139" s="18"/>
      <c r="X139" s="96" t="s">
        <v>163</v>
      </c>
      <c r="Y139" s="19" t="s">
        <v>164</v>
      </c>
      <c r="Z139" s="19"/>
      <c r="AA139" s="19"/>
      <c r="AB139" s="18"/>
      <c r="AC139" s="19"/>
      <c r="AD139" s="19"/>
      <c r="AE139" s="19"/>
      <c r="AF139" s="19"/>
      <c r="AG139" s="20"/>
      <c r="BF139" s="18"/>
      <c r="BG139" s="19"/>
      <c r="BH139" s="19"/>
      <c r="BI139" s="19"/>
      <c r="BJ139" s="19"/>
      <c r="BK139" s="19"/>
      <c r="BL139" s="19"/>
      <c r="BM139" s="19"/>
      <c r="BN139" s="20"/>
    </row>
    <row r="140" spans="4:66">
      <c r="D140" s="44"/>
      <c r="H140" s="18"/>
      <c r="I140" s="19"/>
      <c r="J140" s="33"/>
      <c r="K140" s="33"/>
      <c r="L140" s="19"/>
      <c r="M140" s="19"/>
      <c r="N140" s="19"/>
      <c r="O140" s="19"/>
      <c r="P140" s="20"/>
      <c r="U140">
        <v>7.3022698301491726E-3</v>
      </c>
      <c r="W140" s="18"/>
      <c r="X140" s="19"/>
      <c r="Y140" s="19">
        <f>U135-Y138</f>
        <v>0.91355424919569805</v>
      </c>
      <c r="Z140" s="19"/>
      <c r="AA140" s="19"/>
      <c r="AB140" s="18"/>
      <c r="AC140" s="19"/>
      <c r="AD140" s="19"/>
      <c r="AE140" s="19"/>
      <c r="AF140" s="19"/>
      <c r="AG140" s="20"/>
      <c r="BF140" s="18"/>
      <c r="BG140" s="19"/>
      <c r="BH140" s="19"/>
      <c r="BI140" s="19"/>
      <c r="BJ140" s="19"/>
      <c r="BK140" s="19"/>
      <c r="BL140" s="19"/>
      <c r="BM140" s="19"/>
      <c r="BN140" s="20"/>
    </row>
    <row r="141" spans="4:66">
      <c r="D141" s="44"/>
      <c r="H141" s="18"/>
      <c r="I141" s="135" t="s">
        <v>99</v>
      </c>
      <c r="J141" s="136"/>
      <c r="K141" s="137"/>
      <c r="L141" s="135" t="s">
        <v>100</v>
      </c>
      <c r="M141" s="136"/>
      <c r="N141" s="137"/>
      <c r="O141" s="19"/>
      <c r="P141" s="20"/>
      <c r="W141" s="18"/>
      <c r="X141" s="96" t="s">
        <v>166</v>
      </c>
      <c r="Y141" s="19" t="s">
        <v>167</v>
      </c>
      <c r="Z141" s="19"/>
      <c r="AA141" s="19"/>
      <c r="AB141" s="18"/>
      <c r="AC141" s="19"/>
      <c r="AD141" s="19"/>
      <c r="AE141" s="19"/>
      <c r="AF141" s="19"/>
      <c r="AG141" s="20"/>
      <c r="BF141" s="18"/>
      <c r="BG141" s="19"/>
      <c r="BH141" s="19"/>
      <c r="BI141" s="19"/>
      <c r="BJ141" s="19"/>
      <c r="BK141" s="19"/>
      <c r="BL141" s="19"/>
      <c r="BM141" s="19"/>
      <c r="BN141" s="20"/>
    </row>
    <row r="142" spans="4:66">
      <c r="D142" s="44"/>
      <c r="H142" s="18"/>
      <c r="I142" s="138">
        <f>PRODUCT(J116,J78)</f>
        <v>2.4090132120665846E-3</v>
      </c>
      <c r="J142" s="139"/>
      <c r="K142" s="140"/>
      <c r="L142" s="141">
        <f>PRODUCT(J109,J104)</f>
        <v>5.0639937290440041E-3</v>
      </c>
      <c r="M142" s="142"/>
      <c r="N142" s="143"/>
      <c r="O142" s="19"/>
      <c r="P142" s="20"/>
      <c r="W142" s="18"/>
      <c r="X142" s="19"/>
      <c r="Y142" s="19">
        <f>Y136*Y140</f>
        <v>1.8118961743122278E-2</v>
      </c>
      <c r="Z142" s="19"/>
      <c r="AA142" s="19"/>
      <c r="AB142" s="18"/>
      <c r="AC142" s="19"/>
      <c r="AD142" s="19"/>
      <c r="AE142" s="19"/>
      <c r="AF142" s="19"/>
      <c r="AG142" s="20"/>
      <c r="BF142" s="18"/>
      <c r="BG142" s="19"/>
      <c r="BH142" s="19"/>
      <c r="BI142" s="19"/>
      <c r="BJ142" s="19"/>
      <c r="BK142" s="19"/>
      <c r="BL142" s="19"/>
      <c r="BM142" s="19"/>
      <c r="BN142" s="20"/>
    </row>
    <row r="143" spans="4:66">
      <c r="D143" s="44"/>
      <c r="H143" s="18"/>
      <c r="I143" s="19" t="s">
        <v>88</v>
      </c>
      <c r="J143" s="19">
        <f>SUM(I142:N142)</f>
        <v>7.4730069411105887E-3</v>
      </c>
      <c r="K143" s="33"/>
      <c r="L143" s="19"/>
      <c r="M143" s="19"/>
      <c r="N143" s="19"/>
      <c r="O143" s="19"/>
      <c r="P143" s="20"/>
      <c r="W143" s="18"/>
      <c r="X143" s="96" t="s">
        <v>168</v>
      </c>
      <c r="Y143" s="19" t="s">
        <v>218</v>
      </c>
      <c r="Z143" s="19"/>
      <c r="AA143" s="19"/>
      <c r="AB143" s="18"/>
      <c r="AC143" s="19"/>
      <c r="AD143" s="19"/>
      <c r="AE143" s="19"/>
      <c r="AF143" s="19"/>
      <c r="AG143" s="20"/>
      <c r="BF143" s="18"/>
      <c r="BG143" s="19"/>
      <c r="BH143" s="19"/>
      <c r="BI143" s="19"/>
      <c r="BJ143" s="19"/>
      <c r="BK143" s="19"/>
      <c r="BL143" s="19"/>
      <c r="BM143" s="19"/>
      <c r="BN143" s="20"/>
    </row>
    <row r="144" spans="4:66">
      <c r="D144" s="44"/>
      <c r="H144" s="18"/>
      <c r="I144" s="19"/>
      <c r="J144" s="19"/>
      <c r="K144" s="19"/>
      <c r="L144" s="19"/>
      <c r="M144" s="19"/>
      <c r="N144" s="19"/>
      <c r="O144" s="19"/>
      <c r="P144" s="20"/>
      <c r="W144" s="18"/>
      <c r="X144" s="19" t="s">
        <v>201</v>
      </c>
      <c r="Y144" s="19">
        <f>U132+Y142</f>
        <v>-9.8648093407288154E-2</v>
      </c>
      <c r="Z144" s="19"/>
      <c r="AA144" s="19"/>
      <c r="AB144" s="18"/>
      <c r="AC144" s="19"/>
      <c r="AD144" s="19"/>
      <c r="AE144" s="19"/>
      <c r="AF144" s="19"/>
      <c r="AG144" s="20"/>
      <c r="BF144" s="18"/>
      <c r="BG144" s="19"/>
      <c r="BH144" s="19"/>
      <c r="BI144" s="19"/>
      <c r="BJ144" s="19"/>
      <c r="BK144" s="19"/>
      <c r="BL144" s="19"/>
      <c r="BM144" s="19"/>
      <c r="BN144" s="20"/>
    </row>
    <row r="145" spans="4:66">
      <c r="D145" s="44"/>
      <c r="H145" s="18"/>
      <c r="I145" s="68" t="s">
        <v>102</v>
      </c>
      <c r="J145" s="68"/>
      <c r="K145" s="68"/>
      <c r="L145" s="68"/>
      <c r="M145" s="68"/>
      <c r="N145" s="68"/>
      <c r="O145" s="68"/>
      <c r="P145" s="20"/>
      <c r="W145" s="21"/>
      <c r="X145" s="22"/>
      <c r="Y145" s="22"/>
      <c r="Z145" s="22"/>
      <c r="AA145" s="22"/>
      <c r="AB145" s="21"/>
      <c r="AC145" s="22"/>
      <c r="AD145" s="22"/>
      <c r="AE145" s="22"/>
      <c r="AF145" s="22"/>
      <c r="AG145" s="23"/>
      <c r="BF145" s="18"/>
      <c r="BG145" s="19"/>
      <c r="BH145" s="19"/>
      <c r="BI145" s="19"/>
      <c r="BJ145" s="19"/>
      <c r="BK145" s="19"/>
      <c r="BL145" s="19"/>
      <c r="BM145" s="19"/>
      <c r="BN145" s="20"/>
    </row>
    <row r="146" spans="4:66">
      <c r="D146" s="44"/>
      <c r="H146" s="18"/>
      <c r="I146" s="19" t="s">
        <v>103</v>
      </c>
      <c r="J146" s="19"/>
      <c r="K146" s="19"/>
      <c r="L146" s="19"/>
      <c r="M146" s="19"/>
      <c r="N146" s="19"/>
      <c r="O146" s="19"/>
      <c r="P146" s="20"/>
      <c r="BF146" s="18"/>
      <c r="BG146" s="19"/>
      <c r="BH146" s="19"/>
      <c r="BI146" s="19"/>
      <c r="BJ146" s="19"/>
      <c r="BK146" s="19"/>
      <c r="BL146" s="19"/>
      <c r="BM146" s="19"/>
      <c r="BN146" s="20"/>
    </row>
    <row r="147" spans="4:66">
      <c r="D147" s="44"/>
      <c r="H147" s="18"/>
      <c r="I147" s="19"/>
      <c r="J147" s="19"/>
      <c r="K147" s="19"/>
      <c r="L147" s="19"/>
      <c r="M147" s="19"/>
      <c r="N147" s="19"/>
      <c r="O147" s="19"/>
      <c r="P147" s="20"/>
      <c r="W147" s="89">
        <v>4</v>
      </c>
      <c r="X147" s="131" t="s">
        <v>169</v>
      </c>
      <c r="Y147" s="131"/>
      <c r="Z147" s="15"/>
      <c r="AA147" s="15"/>
      <c r="AB147" s="15"/>
      <c r="AC147" s="14"/>
      <c r="AD147" s="15"/>
      <c r="AE147" s="15"/>
      <c r="AF147" s="15"/>
      <c r="AG147" s="24"/>
      <c r="BF147" s="18"/>
      <c r="BG147" s="19"/>
      <c r="BH147" s="19"/>
      <c r="BI147" s="19"/>
      <c r="BJ147" s="19"/>
      <c r="BK147" s="19"/>
      <c r="BL147" s="19"/>
      <c r="BM147" s="19"/>
      <c r="BN147" s="20"/>
    </row>
    <row r="148" spans="4:66">
      <c r="D148" s="44"/>
      <c r="H148" s="18"/>
      <c r="I148" s="19"/>
      <c r="J148" s="19"/>
      <c r="K148" s="19"/>
      <c r="L148" s="19" t="s">
        <v>105</v>
      </c>
      <c r="M148" s="19">
        <f>TANH(J143)</f>
        <v>7.4728678321194803E-3</v>
      </c>
      <c r="N148" s="19"/>
      <c r="O148" s="19"/>
      <c r="P148" s="20"/>
      <c r="W148" s="18"/>
      <c r="X148" s="19"/>
      <c r="Y148" s="19" t="s">
        <v>170</v>
      </c>
      <c r="Z148" s="19"/>
      <c r="AA148" s="19"/>
      <c r="AB148" s="19"/>
      <c r="AC148" s="18"/>
      <c r="AD148" s="19"/>
      <c r="AE148" s="19"/>
      <c r="AF148" s="19"/>
      <c r="AG148" s="20"/>
      <c r="BF148" s="18"/>
      <c r="BG148" s="19"/>
      <c r="BH148" s="19"/>
      <c r="BI148" s="19"/>
      <c r="BJ148" s="19"/>
      <c r="BK148" s="19"/>
      <c r="BL148" s="19"/>
      <c r="BM148" s="19"/>
      <c r="BN148" s="20"/>
    </row>
    <row r="149" spans="4:66">
      <c r="D149" s="44"/>
      <c r="H149" s="18"/>
      <c r="I149" s="19"/>
      <c r="J149" s="19"/>
      <c r="K149" s="19"/>
      <c r="L149" s="19"/>
      <c r="M149" s="19"/>
      <c r="N149" s="19"/>
      <c r="O149" s="19"/>
      <c r="P149" s="20"/>
      <c r="W149" s="18"/>
      <c r="X149" s="84" t="s">
        <v>171</v>
      </c>
      <c r="Y149" s="85">
        <f>PRODUCT(Y144,U136)</f>
        <v>-9.9547206612631152E-4</v>
      </c>
      <c r="Z149" s="33"/>
      <c r="AA149" s="33"/>
      <c r="AB149" s="19"/>
      <c r="AC149" s="18"/>
      <c r="AD149" s="19"/>
      <c r="AE149" s="19"/>
      <c r="AF149" s="19"/>
      <c r="AG149" s="20"/>
      <c r="BF149" s="18"/>
      <c r="BG149" s="19"/>
      <c r="BH149" s="33"/>
      <c r="BI149" s="33"/>
      <c r="BJ149" s="19"/>
      <c r="BK149" s="19"/>
      <c r="BL149" s="19"/>
      <c r="BM149" s="19"/>
      <c r="BN149" s="20"/>
    </row>
    <row r="150" spans="4:66">
      <c r="D150" s="44"/>
      <c r="H150" s="18"/>
      <c r="I150" s="19" t="s">
        <v>104</v>
      </c>
      <c r="J150" s="19">
        <f>PRODUCT(J123,M148)</f>
        <v>3.7514683088041723E-3</v>
      </c>
      <c r="K150" s="19"/>
      <c r="L150" s="19"/>
      <c r="M150" s="19"/>
      <c r="N150" s="19"/>
      <c r="O150" s="19"/>
      <c r="P150" s="20"/>
      <c r="W150" s="80">
        <v>5</v>
      </c>
      <c r="X150" s="132" t="s">
        <v>172</v>
      </c>
      <c r="Y150" s="132"/>
      <c r="Z150" s="19"/>
      <c r="AA150" s="19"/>
      <c r="AB150" s="19"/>
      <c r="AC150" s="18"/>
      <c r="AD150" s="19"/>
      <c r="AE150" s="19"/>
      <c r="AF150" s="19"/>
      <c r="AG150" s="20"/>
      <c r="BF150" s="18"/>
      <c r="BG150" s="135" t="s">
        <v>99</v>
      </c>
      <c r="BH150" s="136"/>
      <c r="BI150" s="137"/>
      <c r="BJ150" s="135" t="s">
        <v>100</v>
      </c>
      <c r="BK150" s="136"/>
      <c r="BL150" s="137"/>
      <c r="BM150" s="19"/>
      <c r="BN150" s="20"/>
    </row>
    <row r="151" spans="4:66">
      <c r="D151" s="44"/>
      <c r="H151" s="18"/>
      <c r="P151" s="20"/>
      <c r="W151" s="18"/>
      <c r="X151" s="19"/>
      <c r="Y151" s="62" t="s">
        <v>173</v>
      </c>
      <c r="Z151" s="62"/>
      <c r="AA151" s="19"/>
      <c r="AB151" s="19"/>
      <c r="AC151" s="18"/>
      <c r="AD151" s="19"/>
      <c r="AE151" s="19"/>
      <c r="AF151" s="19"/>
      <c r="AG151" s="20"/>
      <c r="BF151" s="18"/>
      <c r="BG151" s="138">
        <f>PRODUCT(BH125,BH87)</f>
        <v>8.0466374432813586E-4</v>
      </c>
      <c r="BH151" s="139"/>
      <c r="BI151" s="140"/>
      <c r="BJ151" s="141">
        <f>PRODUCT(BH118,BH113)</f>
        <v>1.6075472615595149E-3</v>
      </c>
      <c r="BK151" s="142"/>
      <c r="BL151" s="143"/>
      <c r="BM151" s="19"/>
      <c r="BN151" s="20"/>
    </row>
    <row r="152" spans="4:66">
      <c r="D152" s="44"/>
      <c r="H152" s="14" t="s">
        <v>129</v>
      </c>
      <c r="I152" s="15">
        <f>J104</f>
        <v>1.0091143495458229E-2</v>
      </c>
      <c r="J152" s="15"/>
      <c r="K152" s="15"/>
      <c r="L152" s="15"/>
      <c r="M152" s="15"/>
      <c r="N152" s="15"/>
      <c r="O152" s="15"/>
      <c r="P152" s="24"/>
      <c r="W152" s="18"/>
      <c r="X152" s="84" t="s">
        <v>174</v>
      </c>
      <c r="Y152" s="85">
        <f>PRODUCT(Y144,U137)</f>
        <v>-4.9504134652479256E-2</v>
      </c>
      <c r="Z152" s="33"/>
      <c r="AA152" s="33"/>
      <c r="AB152" s="19"/>
      <c r="AC152" s="18"/>
      <c r="AD152" s="19"/>
      <c r="AE152" s="19"/>
      <c r="AF152" s="19"/>
      <c r="AG152" s="20"/>
      <c r="BF152" s="18"/>
      <c r="BG152" s="19" t="s">
        <v>88</v>
      </c>
      <c r="BH152" s="19">
        <f>SUM(BG151:BL151)</f>
        <v>2.4122110058876507E-3</v>
      </c>
      <c r="BI152" s="33"/>
      <c r="BJ152" s="19"/>
      <c r="BK152" s="19"/>
      <c r="BL152" s="19"/>
      <c r="BM152" s="19"/>
      <c r="BN152" s="20"/>
    </row>
    <row r="153" spans="4:66">
      <c r="D153" s="44"/>
      <c r="H153" s="70" t="s">
        <v>130</v>
      </c>
      <c r="I153" s="19">
        <f>J116</f>
        <v>0.50237418833880532</v>
      </c>
      <c r="J153" s="22"/>
      <c r="K153" s="22"/>
      <c r="L153" s="22"/>
      <c r="M153" s="22"/>
      <c r="N153" s="22"/>
      <c r="O153" s="22"/>
      <c r="P153" s="23"/>
      <c r="W153" s="80">
        <v>6</v>
      </c>
      <c r="X153" s="132" t="s">
        <v>175</v>
      </c>
      <c r="Y153" s="132"/>
      <c r="Z153" s="19"/>
      <c r="AA153" s="19"/>
      <c r="AB153" s="19"/>
      <c r="AC153" s="18"/>
      <c r="AD153" s="19"/>
      <c r="AE153" s="19"/>
      <c r="AF153" s="19"/>
      <c r="AG153" s="20"/>
      <c r="BF153" s="18"/>
      <c r="BG153" s="19"/>
      <c r="BH153" s="19"/>
      <c r="BI153" s="19"/>
      <c r="BJ153" s="19"/>
      <c r="BK153" s="19"/>
      <c r="BL153" s="19"/>
      <c r="BM153" s="19"/>
      <c r="BN153" s="20"/>
    </row>
    <row r="154" spans="4:66">
      <c r="D154" s="44"/>
      <c r="H154" s="70" t="s">
        <v>131</v>
      </c>
      <c r="I154" s="19">
        <f>J109</f>
        <v>0.50182555934549744</v>
      </c>
      <c r="W154" s="18"/>
      <c r="X154" s="19"/>
      <c r="Y154" s="19" t="s">
        <v>176</v>
      </c>
      <c r="Z154" s="19"/>
      <c r="AA154" s="19"/>
      <c r="AB154" s="19"/>
      <c r="AC154" s="18"/>
      <c r="AD154" s="19"/>
      <c r="AE154" s="19"/>
      <c r="AF154" s="19"/>
      <c r="AG154" s="20"/>
      <c r="BF154" s="18"/>
      <c r="BG154" s="68" t="s">
        <v>102</v>
      </c>
      <c r="BH154" s="68"/>
      <c r="BI154" s="68"/>
      <c r="BJ154" s="68"/>
      <c r="BK154" s="68"/>
      <c r="BL154" s="68"/>
      <c r="BM154" s="68"/>
      <c r="BN154" s="20"/>
    </row>
    <row r="155" spans="4:66">
      <c r="D155" s="44"/>
      <c r="H155" s="70" t="s">
        <v>132</v>
      </c>
      <c r="I155" s="19">
        <f>J123</f>
        <v>0.50201186386300212</v>
      </c>
      <c r="W155" s="18"/>
      <c r="X155" s="84" t="s">
        <v>177</v>
      </c>
      <c r="Y155" s="85">
        <f>PRODUCT(Y144,U138)</f>
        <v>-4.9453779350330747E-2</v>
      </c>
      <c r="Z155" s="33"/>
      <c r="AA155" s="33"/>
      <c r="AB155" s="19"/>
      <c r="AC155" s="18"/>
      <c r="AD155" s="19"/>
      <c r="AE155" s="19"/>
      <c r="AF155" s="19"/>
      <c r="AG155" s="20"/>
      <c r="BF155" s="18"/>
      <c r="BG155" s="19" t="s">
        <v>103</v>
      </c>
      <c r="BH155" s="19"/>
      <c r="BI155" s="19"/>
      <c r="BJ155" s="19"/>
      <c r="BK155" s="19"/>
      <c r="BL155" s="19"/>
      <c r="BM155" s="19"/>
      <c r="BN155" s="20"/>
    </row>
    <row r="156" spans="4:66">
      <c r="D156" s="44"/>
      <c r="H156" s="18" t="s">
        <v>133</v>
      </c>
      <c r="I156" s="19">
        <f>J143</f>
        <v>7.4730069411105887E-3</v>
      </c>
      <c r="W156" s="80">
        <v>7</v>
      </c>
      <c r="X156" s="132" t="s">
        <v>178</v>
      </c>
      <c r="Y156" s="132"/>
      <c r="Z156" s="19"/>
      <c r="AA156" s="19"/>
      <c r="AB156" s="19"/>
      <c r="AC156" s="18"/>
      <c r="AD156" s="19"/>
      <c r="AE156" s="19"/>
      <c r="AF156" s="19"/>
      <c r="AG156" s="20"/>
      <c r="BF156" s="18"/>
      <c r="BG156" s="19"/>
      <c r="BH156" s="19"/>
      <c r="BI156" s="19"/>
      <c r="BJ156" s="19"/>
      <c r="BK156" s="19"/>
      <c r="BL156" s="19"/>
      <c r="BM156" s="19"/>
      <c r="BN156" s="20"/>
    </row>
    <row r="157" spans="4:66">
      <c r="D157" s="44"/>
      <c r="H157" s="21" t="s">
        <v>134</v>
      </c>
      <c r="I157" s="22">
        <f>J150</f>
        <v>3.7514683088041723E-3</v>
      </c>
      <c r="W157" s="18"/>
      <c r="X157" s="19"/>
      <c r="Y157" s="146" t="s">
        <v>179</v>
      </c>
      <c r="Z157" s="146"/>
      <c r="AA157" s="146"/>
      <c r="AB157" s="19"/>
      <c r="AC157" s="18"/>
      <c r="AD157" s="19"/>
      <c r="AE157" s="19"/>
      <c r="AF157" s="19"/>
      <c r="AG157" s="20"/>
      <c r="BF157" s="18"/>
      <c r="BG157" s="19"/>
      <c r="BH157" s="19"/>
      <c r="BI157" s="19"/>
      <c r="BJ157" s="19" t="s">
        <v>105</v>
      </c>
      <c r="BK157" s="19">
        <f>TANH(BH152)</f>
        <v>2.4122063272046788E-3</v>
      </c>
      <c r="BL157" s="19"/>
      <c r="BM157" s="19"/>
      <c r="BN157" s="20"/>
    </row>
    <row r="158" spans="4:66">
      <c r="D158" s="44"/>
      <c r="W158" s="18"/>
      <c r="X158" s="19" t="s">
        <v>180</v>
      </c>
      <c r="Y158" s="85">
        <f>PRODUCT(Y144,U139)</f>
        <v>-4.9558255856657039E-2</v>
      </c>
      <c r="Z158" s="33"/>
      <c r="AA158" s="33"/>
      <c r="AB158" s="19"/>
      <c r="AC158" s="18"/>
      <c r="AD158" s="19"/>
      <c r="AE158" s="19"/>
      <c r="AF158" s="19"/>
      <c r="AG158" s="20"/>
      <c r="BF158" s="18"/>
      <c r="BG158" s="19"/>
      <c r="BH158" s="19"/>
      <c r="BI158" s="19"/>
      <c r="BJ158" s="19"/>
      <c r="BK158" s="19"/>
      <c r="BL158" s="19"/>
      <c r="BM158" s="19"/>
      <c r="BN158" s="20"/>
    </row>
    <row r="159" spans="4:66">
      <c r="D159" s="44"/>
      <c r="W159" s="18"/>
      <c r="X159" s="19"/>
      <c r="Y159" s="19"/>
      <c r="Z159" s="19"/>
      <c r="AA159" s="19"/>
      <c r="AB159" s="19"/>
      <c r="AC159" s="18"/>
      <c r="AD159" s="19"/>
      <c r="AE159" s="19"/>
      <c r="AF159" s="19"/>
      <c r="AG159" s="20"/>
      <c r="BF159" s="18"/>
      <c r="BG159" s="19" t="s">
        <v>104</v>
      </c>
      <c r="BH159" s="19">
        <f>PRODUCT(BH132,BK157)</f>
        <v>1.2079276167707785E-3</v>
      </c>
      <c r="BI159" s="19"/>
      <c r="BJ159" s="19"/>
      <c r="BK159" s="19"/>
      <c r="BL159" s="19"/>
      <c r="BM159" s="19"/>
      <c r="BN159" s="20"/>
    </row>
    <row r="160" spans="4:66">
      <c r="D160" s="44"/>
      <c r="W160" s="21"/>
      <c r="X160" s="22"/>
      <c r="Y160" s="22"/>
      <c r="Z160" s="22"/>
      <c r="AA160" s="22"/>
      <c r="AB160" s="22"/>
      <c r="AC160" s="21"/>
      <c r="AD160" s="22"/>
      <c r="AE160" s="22"/>
      <c r="AF160" s="22"/>
      <c r="AG160" s="23"/>
      <c r="BF160" s="18"/>
      <c r="BN160" s="20"/>
    </row>
    <row r="161" spans="4:66">
      <c r="D161" s="44"/>
      <c r="H161" s="25" t="s">
        <v>107</v>
      </c>
      <c r="I161" s="16"/>
      <c r="J161" s="15"/>
      <c r="K161" s="15">
        <v>1063.2239999999999</v>
      </c>
      <c r="L161" s="15">
        <v>1056.74</v>
      </c>
      <c r="M161" s="15">
        <v>1070.68</v>
      </c>
      <c r="N161" s="15">
        <v>0</v>
      </c>
      <c r="O161" s="15"/>
      <c r="P161" s="24"/>
      <c r="W161" s="95">
        <v>8</v>
      </c>
      <c r="X161" s="131" t="s">
        <v>181</v>
      </c>
      <c r="Y161" s="131"/>
      <c r="Z161" s="15"/>
      <c r="AA161" s="15"/>
      <c r="AB161" s="14"/>
      <c r="AC161" s="15"/>
      <c r="AD161" s="15"/>
      <c r="AE161" s="15"/>
      <c r="AF161" s="15"/>
      <c r="AG161" s="24"/>
      <c r="BF161" s="14" t="s">
        <v>129</v>
      </c>
      <c r="BG161" s="15">
        <f>BH113</f>
        <v>3.2095387010885662E-3</v>
      </c>
      <c r="BH161" s="15"/>
      <c r="BI161" s="15"/>
      <c r="BJ161" s="15"/>
      <c r="BK161" s="15"/>
      <c r="BL161" s="15"/>
      <c r="BM161" s="15"/>
      <c r="BN161" s="24"/>
    </row>
    <row r="162" spans="4:66">
      <c r="D162" s="44"/>
      <c r="H162" s="18"/>
      <c r="I162" s="65" t="s">
        <v>84</v>
      </c>
      <c r="J162" s="65"/>
      <c r="K162" s="65"/>
      <c r="L162" s="65"/>
      <c r="M162" s="65"/>
      <c r="N162" s="65"/>
      <c r="O162" s="19"/>
      <c r="P162" s="20"/>
      <c r="W162" s="18"/>
      <c r="X162" s="84" t="s">
        <v>182</v>
      </c>
      <c r="Y162" s="62" t="s">
        <v>184</v>
      </c>
      <c r="Z162" s="62"/>
      <c r="AA162" s="19"/>
      <c r="AB162" s="18"/>
      <c r="AC162" s="19"/>
      <c r="AD162" s="19"/>
      <c r="AE162" s="19"/>
      <c r="AF162" s="19"/>
      <c r="AG162" s="20"/>
      <c r="BF162" s="70" t="s">
        <v>130</v>
      </c>
      <c r="BG162" s="19">
        <f>BH125</f>
        <v>0.50055370910060515</v>
      </c>
      <c r="BH162" s="22"/>
      <c r="BI162" s="22"/>
      <c r="BJ162" s="22"/>
      <c r="BK162" s="22"/>
      <c r="BL162" s="22"/>
      <c r="BM162" s="22"/>
      <c r="BN162" s="23"/>
    </row>
    <row r="163" spans="4:66">
      <c r="D163" s="44"/>
      <c r="H163" s="18"/>
      <c r="I163" s="19">
        <f>O24</f>
        <v>4.3795412258045242E-3</v>
      </c>
      <c r="J163" s="19"/>
      <c r="K163" s="19"/>
      <c r="L163" s="19"/>
      <c r="M163" s="66">
        <f>I163</f>
        <v>4.3795412258045242E-3</v>
      </c>
      <c r="N163" s="66">
        <f>I164</f>
        <v>1.9993077343478868E-3</v>
      </c>
      <c r="O163" s="19"/>
      <c r="P163" s="20"/>
      <c r="W163" s="18"/>
      <c r="X163" s="19"/>
      <c r="Y163" s="19">
        <f>TANH(U140)</f>
        <v>7.3021400395873121E-3</v>
      </c>
      <c r="Z163" s="19"/>
      <c r="AA163" s="19"/>
      <c r="AB163" s="18"/>
      <c r="AC163" s="19"/>
      <c r="AD163" s="19"/>
      <c r="AE163" s="19"/>
      <c r="AF163" s="19"/>
      <c r="AG163" s="20"/>
      <c r="BF163" s="70" t="s">
        <v>131</v>
      </c>
      <c r="BG163" s="19">
        <f>BH118</f>
        <v>0.50086551722036865</v>
      </c>
    </row>
    <row r="164" spans="4:66">
      <c r="D164" s="44"/>
      <c r="H164" s="18"/>
      <c r="I164" s="19">
        <f>O25</f>
        <v>1.9993077343478868E-3</v>
      </c>
      <c r="J164" s="19"/>
      <c r="K164" s="19"/>
      <c r="L164" s="19"/>
      <c r="M164" s="66">
        <f>I165</f>
        <v>4.5870748540606078E-3</v>
      </c>
      <c r="N164" s="66">
        <f>I166</f>
        <v>3.2100267776297166E-3</v>
      </c>
      <c r="O164" s="19"/>
      <c r="P164" s="20"/>
      <c r="W164" s="18"/>
      <c r="X164" s="96" t="s">
        <v>183</v>
      </c>
      <c r="Y164" s="19" t="s">
        <v>185</v>
      </c>
      <c r="Z164" s="19"/>
      <c r="AA164" s="19"/>
      <c r="AB164" s="18"/>
      <c r="AC164" s="19"/>
      <c r="AD164" s="19"/>
      <c r="AE164" s="19"/>
      <c r="AF164" s="19"/>
      <c r="AG164" s="20"/>
      <c r="BF164" s="70" t="s">
        <v>132</v>
      </c>
      <c r="BG164" s="19">
        <f>BH132</f>
        <v>0.50075634208726805</v>
      </c>
    </row>
    <row r="165" spans="4:66">
      <c r="D165" s="44"/>
      <c r="H165" s="18"/>
      <c r="I165" s="19">
        <f>O26</f>
        <v>4.5870748540606078E-3</v>
      </c>
      <c r="J165" s="19"/>
      <c r="K165" s="19"/>
      <c r="L165" s="19"/>
      <c r="M165" s="19"/>
      <c r="N165" s="19"/>
      <c r="O165" s="19"/>
      <c r="P165" s="20"/>
      <c r="W165" s="18"/>
      <c r="X165" s="19"/>
      <c r="Y165" s="19">
        <f>SQRT(Y163)</f>
        <v>8.545256016988205E-2</v>
      </c>
      <c r="Z165" s="19"/>
      <c r="AA165" s="19"/>
      <c r="AB165" s="18"/>
      <c r="AC165" s="19"/>
      <c r="AD165" s="19"/>
      <c r="AE165" s="19"/>
      <c r="AF165" s="19"/>
      <c r="AG165" s="20"/>
      <c r="BF165" s="18" t="s">
        <v>133</v>
      </c>
      <c r="BG165" s="19">
        <f>BH152</f>
        <v>2.4122110058876507E-3</v>
      </c>
    </row>
    <row r="166" spans="4:66">
      <c r="D166" s="44"/>
      <c r="H166" s="18"/>
      <c r="I166" s="19">
        <f>O27</f>
        <v>3.2100267776297166E-3</v>
      </c>
      <c r="J166" s="19"/>
      <c r="K166" s="19"/>
      <c r="L166" s="19"/>
      <c r="M166" s="19"/>
      <c r="N166" s="19"/>
      <c r="O166" s="19"/>
      <c r="P166" s="20"/>
      <c r="W166" s="18"/>
      <c r="X166" s="19" t="s">
        <v>163</v>
      </c>
      <c r="Y166" s="19" t="s">
        <v>186</v>
      </c>
      <c r="Z166" s="19"/>
      <c r="AA166" s="19"/>
      <c r="AB166" s="18"/>
      <c r="AC166" s="19"/>
      <c r="AD166" s="19"/>
      <c r="AE166" s="19"/>
      <c r="AF166" s="19"/>
      <c r="AG166" s="20"/>
      <c r="BF166" s="21" t="s">
        <v>134</v>
      </c>
      <c r="BG166" s="22">
        <f>BH159</f>
        <v>1.2079276167707785E-3</v>
      </c>
    </row>
    <row r="167" spans="4:66">
      <c r="D167" s="44"/>
      <c r="H167" s="18"/>
      <c r="I167" s="65" t="s">
        <v>86</v>
      </c>
      <c r="J167" s="65"/>
      <c r="K167" s="65"/>
      <c r="L167" s="65"/>
      <c r="M167" s="65"/>
      <c r="N167" s="65"/>
      <c r="O167" s="19" t="s">
        <v>101</v>
      </c>
      <c r="P167" s="20"/>
      <c r="W167" s="18"/>
      <c r="X167" s="19"/>
      <c r="Y167" s="19">
        <f>U135-Y165</f>
        <v>0.91454743983011799</v>
      </c>
      <c r="Z167" s="19"/>
      <c r="AA167" s="19"/>
      <c r="AB167" s="18"/>
      <c r="AC167" s="19"/>
      <c r="AD167" s="19"/>
      <c r="AE167" s="19"/>
      <c r="AF167" s="19"/>
      <c r="AG167" s="20"/>
    </row>
    <row r="168" spans="4:66">
      <c r="D168" s="44"/>
      <c r="H168" s="18"/>
      <c r="I168" s="19"/>
      <c r="J168" s="19" t="s">
        <v>87</v>
      </c>
      <c r="K168" s="19"/>
      <c r="L168" s="19"/>
      <c r="M168" s="19"/>
      <c r="N168" s="19"/>
      <c r="O168" s="19"/>
      <c r="P168" s="20"/>
      <c r="W168" s="18"/>
      <c r="X168" s="19" t="s">
        <v>166</v>
      </c>
      <c r="Y168" s="19" t="s">
        <v>187</v>
      </c>
      <c r="Z168" s="19"/>
      <c r="AA168" s="19"/>
      <c r="AB168" s="18"/>
      <c r="AC168" s="19"/>
      <c r="AD168" s="19"/>
      <c r="AE168" s="19"/>
      <c r="AF168" s="19"/>
      <c r="AG168" s="20"/>
    </row>
    <row r="169" spans="4:66">
      <c r="D169" s="44"/>
      <c r="H169" s="18"/>
      <c r="I169" s="19"/>
      <c r="J169" s="19">
        <f>M163</f>
        <v>4.3795412258045242E-3</v>
      </c>
      <c r="K169" s="19"/>
      <c r="L169" s="19"/>
      <c r="M169" s="19"/>
      <c r="N169" s="19"/>
      <c r="O169" s="19"/>
      <c r="P169" s="20"/>
      <c r="W169" s="18"/>
      <c r="X169" s="19"/>
      <c r="Y169" s="19">
        <f>PRODUCT(Y152,Y167)</f>
        <v>-4.5273879607430331E-2</v>
      </c>
      <c r="Z169" s="19"/>
      <c r="AA169" s="19"/>
      <c r="AB169" s="18"/>
      <c r="AC169" s="19"/>
      <c r="AD169" s="19"/>
      <c r="AE169" s="19"/>
      <c r="AF169" s="19"/>
      <c r="AG169" s="20"/>
    </row>
    <row r="170" spans="4:66">
      <c r="D170" s="44"/>
      <c r="H170" s="18"/>
      <c r="I170" s="19" t="s">
        <v>88</v>
      </c>
      <c r="J170" s="19">
        <f>TANH(J169)</f>
        <v>4.379513225595732E-3</v>
      </c>
      <c r="K170" s="19"/>
      <c r="L170" s="19"/>
      <c r="M170" s="19"/>
      <c r="N170" s="19"/>
      <c r="O170" s="19"/>
      <c r="P170" s="20"/>
      <c r="W170" s="93">
        <v>9</v>
      </c>
      <c r="X170" s="132" t="s">
        <v>188</v>
      </c>
      <c r="Y170" s="132"/>
      <c r="Z170" s="15"/>
      <c r="AA170" s="24"/>
      <c r="AB170" s="19"/>
      <c r="AC170" s="19"/>
      <c r="AD170" s="19"/>
      <c r="AE170" s="19"/>
      <c r="AF170" s="19"/>
      <c r="AG170" s="20"/>
      <c r="BF170" s="25" t="s">
        <v>107</v>
      </c>
      <c r="BG170" s="16"/>
      <c r="BH170" s="15"/>
      <c r="BI170" s="15">
        <v>1063.2239999999999</v>
      </c>
      <c r="BJ170" s="15">
        <v>1056.74</v>
      </c>
      <c r="BK170" s="15">
        <v>1070.68</v>
      </c>
      <c r="BL170" s="15">
        <v>0</v>
      </c>
      <c r="BM170" s="15"/>
      <c r="BN170" s="24"/>
    </row>
    <row r="171" spans="4:66">
      <c r="D171" s="44"/>
      <c r="H171" s="18"/>
      <c r="I171" s="19"/>
      <c r="J171" s="19"/>
      <c r="K171" s="19"/>
      <c r="L171" s="19"/>
      <c r="M171" s="19"/>
      <c r="N171" s="19"/>
      <c r="O171" s="19"/>
      <c r="P171" s="20"/>
      <c r="W171" s="18"/>
      <c r="X171" s="19" t="s">
        <v>157</v>
      </c>
      <c r="Y171" s="19" t="s">
        <v>189</v>
      </c>
      <c r="Z171" s="19"/>
      <c r="AA171" s="20"/>
      <c r="AB171" s="19"/>
      <c r="AC171" s="19"/>
      <c r="AD171" s="19"/>
      <c r="AE171" s="19"/>
      <c r="AF171" s="19"/>
      <c r="AG171" s="20"/>
      <c r="BF171" s="18"/>
      <c r="BG171" s="65" t="s">
        <v>84</v>
      </c>
      <c r="BH171" s="65"/>
      <c r="BI171" s="65"/>
      <c r="BJ171" s="65"/>
      <c r="BK171" s="65"/>
      <c r="BL171" s="65"/>
      <c r="BM171" s="19"/>
      <c r="BN171" s="20"/>
    </row>
    <row r="172" spans="4:66">
      <c r="D172" s="44"/>
      <c r="H172" s="18"/>
      <c r="I172" s="65" t="s">
        <v>89</v>
      </c>
      <c r="J172" s="65"/>
      <c r="K172" s="65"/>
      <c r="L172" s="65"/>
      <c r="M172" s="65"/>
      <c r="N172" s="65"/>
      <c r="O172" s="19"/>
      <c r="P172" s="20"/>
      <c r="W172" s="18"/>
      <c r="X172" s="19"/>
      <c r="Y172" s="19">
        <f>MMULT(Y149,U137)</f>
        <v>-4.995533263966543E-4</v>
      </c>
      <c r="Z172" s="19"/>
      <c r="AA172" s="20"/>
      <c r="AB172" s="19"/>
      <c r="AC172" s="19"/>
      <c r="AD172" s="19"/>
      <c r="AE172" s="19"/>
      <c r="AF172" s="19"/>
      <c r="AG172" s="20"/>
      <c r="BF172" s="18"/>
      <c r="BG172" s="19">
        <f>BM33</f>
        <v>3.2095497217910951E-3</v>
      </c>
      <c r="BH172" s="19"/>
      <c r="BI172" s="19"/>
      <c r="BJ172" s="19"/>
      <c r="BK172" s="66">
        <f>BG172</f>
        <v>3.2095497217910951E-3</v>
      </c>
      <c r="BL172" s="66">
        <f>BG173</f>
        <v>3.4620723394880037E-3</v>
      </c>
      <c r="BM172" s="19"/>
      <c r="BN172" s="20"/>
    </row>
    <row r="173" spans="4:66">
      <c r="D173" s="44"/>
      <c r="H173" s="18"/>
      <c r="I173" s="19"/>
      <c r="J173" s="62" t="s">
        <v>90</v>
      </c>
      <c r="K173" s="62"/>
      <c r="L173" s="63"/>
      <c r="M173" s="19"/>
      <c r="N173" s="19"/>
      <c r="O173" s="19"/>
      <c r="P173" s="20"/>
      <c r="W173" s="18"/>
      <c r="X173" s="19" t="s">
        <v>183</v>
      </c>
      <c r="Y173" s="19" t="s">
        <v>190</v>
      </c>
      <c r="Z173" s="19"/>
      <c r="AA173" s="20"/>
      <c r="AB173" s="19"/>
      <c r="AC173" s="19"/>
      <c r="AD173" s="19"/>
      <c r="AE173" s="19"/>
      <c r="AF173" s="19"/>
      <c r="AG173" s="20"/>
      <c r="BF173" s="18"/>
      <c r="BG173" s="19">
        <f>BM34</f>
        <v>3.4620723394880037E-3</v>
      </c>
      <c r="BH173" s="19"/>
      <c r="BI173" s="19"/>
      <c r="BJ173" s="19"/>
      <c r="BK173" s="66">
        <f>BG174</f>
        <v>2.2148373078280173E-3</v>
      </c>
      <c r="BL173" s="66">
        <f>BG175</f>
        <v>3.0253706566384601E-3</v>
      </c>
      <c r="BM173" s="19"/>
      <c r="BN173" s="20"/>
    </row>
    <row r="174" spans="4:66">
      <c r="D174" s="44"/>
      <c r="H174" s="18"/>
      <c r="I174" s="19"/>
      <c r="J174" s="19">
        <f>N163</f>
        <v>1.9993077343478868E-3</v>
      </c>
      <c r="K174" s="19"/>
      <c r="L174" s="19"/>
      <c r="M174" s="19"/>
      <c r="N174" s="19"/>
      <c r="O174" s="19"/>
      <c r="P174" s="20"/>
      <c r="W174" s="18"/>
      <c r="X174" s="19"/>
      <c r="Y174" s="19">
        <f>$X$20-U137</f>
        <v>0.49817444065450256</v>
      </c>
      <c r="Z174" s="19"/>
      <c r="AA174" s="20"/>
      <c r="AB174" s="19"/>
      <c r="AC174" s="19"/>
      <c r="AD174" s="19"/>
      <c r="AE174" s="19"/>
      <c r="AF174" s="19"/>
      <c r="AG174" s="20"/>
      <c r="BF174" s="18"/>
      <c r="BG174" s="19">
        <f>BM35</f>
        <v>2.2148373078280173E-3</v>
      </c>
      <c r="BH174" s="19"/>
      <c r="BI174" s="19"/>
      <c r="BJ174" s="19"/>
      <c r="BK174" s="19"/>
      <c r="BL174" s="19"/>
      <c r="BM174" s="19"/>
      <c r="BN174" s="20"/>
    </row>
    <row r="175" spans="4:66">
      <c r="D175" s="44"/>
      <c r="H175" s="18"/>
      <c r="I175" s="19" t="s">
        <v>88</v>
      </c>
      <c r="J175" s="19">
        <f>1/(1+EXP(-J174))</f>
        <v>0.50049982676709337</v>
      </c>
      <c r="K175" s="19"/>
      <c r="L175" s="19"/>
      <c r="M175" s="19"/>
      <c r="N175" s="19"/>
      <c r="O175" s="19"/>
      <c r="P175" s="20"/>
      <c r="W175" s="18"/>
      <c r="X175" s="19" t="s">
        <v>163</v>
      </c>
      <c r="Y175" s="19" t="s">
        <v>191</v>
      </c>
      <c r="Z175" s="19"/>
      <c r="AA175" s="20"/>
      <c r="AB175" s="19"/>
      <c r="AC175" s="19"/>
      <c r="AD175" s="19"/>
      <c r="AE175" s="19"/>
      <c r="AF175" s="19"/>
      <c r="AG175" s="20"/>
      <c r="BF175" s="18"/>
      <c r="BG175" s="19">
        <f>BM36</f>
        <v>3.0253706566384601E-3</v>
      </c>
      <c r="BH175" s="19"/>
      <c r="BI175" s="19"/>
      <c r="BJ175" s="19"/>
      <c r="BK175" s="19"/>
      <c r="BL175" s="19"/>
      <c r="BM175" s="19"/>
      <c r="BN175" s="20"/>
    </row>
    <row r="176" spans="4:66">
      <c r="D176" s="44"/>
      <c r="H176" s="18"/>
      <c r="I176" s="19"/>
      <c r="J176" s="19"/>
      <c r="K176" s="19"/>
      <c r="L176" s="19"/>
      <c r="M176" s="19"/>
      <c r="N176" s="19"/>
      <c r="O176" s="19"/>
      <c r="P176" s="20"/>
      <c r="W176" s="18"/>
      <c r="X176" s="19"/>
      <c r="Y176" s="19">
        <f>MMULT(Y172,Y174)</f>
        <v>-2.4886469895474939E-4</v>
      </c>
      <c r="Z176" s="19"/>
      <c r="AA176" s="20"/>
      <c r="AB176" s="19"/>
      <c r="AC176" s="19"/>
      <c r="AD176" s="19"/>
      <c r="AE176" s="19"/>
      <c r="AF176" s="19"/>
      <c r="AG176" s="20"/>
      <c r="BF176" s="18"/>
      <c r="BG176" s="65" t="s">
        <v>86</v>
      </c>
      <c r="BH176" s="65"/>
      <c r="BI176" s="65"/>
      <c r="BJ176" s="65"/>
      <c r="BK176" s="65"/>
      <c r="BL176" s="65"/>
      <c r="BM176" s="19" t="s">
        <v>101</v>
      </c>
      <c r="BN176" s="20"/>
    </row>
    <row r="177" spans="4:66">
      <c r="D177" s="44"/>
      <c r="H177" s="18"/>
      <c r="I177" s="19"/>
      <c r="J177" s="19"/>
      <c r="K177" s="19"/>
      <c r="L177" s="19"/>
      <c r="M177" s="19"/>
      <c r="N177" s="19"/>
      <c r="O177" s="19"/>
      <c r="P177" s="20"/>
      <c r="W177" s="80">
        <v>10</v>
      </c>
      <c r="X177" s="99" t="s">
        <v>192</v>
      </c>
      <c r="Y177" s="99"/>
      <c r="Z177" s="19"/>
      <c r="AA177" s="20"/>
      <c r="AB177" s="19"/>
      <c r="AC177" s="19"/>
      <c r="AD177" s="19"/>
      <c r="AE177" s="19"/>
      <c r="AF177" s="19"/>
      <c r="AG177" s="20"/>
      <c r="BF177" s="18"/>
      <c r="BG177" s="19"/>
      <c r="BH177" s="19" t="s">
        <v>87</v>
      </c>
      <c r="BI177" s="19"/>
      <c r="BJ177" s="19"/>
      <c r="BK177" s="19"/>
      <c r="BL177" s="19"/>
      <c r="BM177" s="19"/>
      <c r="BN177" s="20"/>
    </row>
    <row r="178" spans="4:66">
      <c r="D178" s="44"/>
      <c r="H178" s="18"/>
      <c r="I178" s="19"/>
      <c r="J178" s="19"/>
      <c r="K178" s="19"/>
      <c r="L178" s="19"/>
      <c r="M178" s="19"/>
      <c r="N178" s="19"/>
      <c r="O178" s="19"/>
      <c r="P178" s="20"/>
      <c r="W178" s="18"/>
      <c r="X178" s="84" t="s">
        <v>182</v>
      </c>
      <c r="Y178" s="19" t="s">
        <v>193</v>
      </c>
      <c r="Z178" s="19"/>
      <c r="AA178" s="20"/>
      <c r="AB178" s="19"/>
      <c r="AC178" s="19"/>
      <c r="AD178" s="19"/>
      <c r="AE178" s="19"/>
      <c r="AF178" s="19"/>
      <c r="AG178" s="20"/>
      <c r="BF178" s="18"/>
      <c r="BG178" s="19"/>
      <c r="BH178" s="19">
        <f>BK172</f>
        <v>3.2095497217910951E-3</v>
      </c>
      <c r="BI178" s="19"/>
      <c r="BJ178" s="19"/>
      <c r="BK178" s="19"/>
      <c r="BL178" s="19"/>
      <c r="BM178" s="19"/>
      <c r="BN178" s="20"/>
    </row>
    <row r="179" spans="4:66">
      <c r="D179" s="44"/>
      <c r="H179" s="18"/>
      <c r="I179" s="65" t="s">
        <v>91</v>
      </c>
      <c r="J179" s="65"/>
      <c r="K179" s="65"/>
      <c r="L179" s="65"/>
      <c r="M179" s="65"/>
      <c r="N179" s="65"/>
      <c r="O179" s="19"/>
      <c r="P179" s="20"/>
      <c r="W179" s="18"/>
      <c r="X179" s="19"/>
      <c r="Y179" s="19">
        <f>PRODUCT(Y155,U139)</f>
        <v>-2.4844302261408779E-2</v>
      </c>
      <c r="Z179" s="19"/>
      <c r="AA179" s="20"/>
      <c r="AB179" s="19"/>
      <c r="AC179" s="19"/>
      <c r="AD179" s="19"/>
      <c r="AE179" s="19"/>
      <c r="AF179" s="19"/>
      <c r="AG179" s="20"/>
      <c r="BF179" s="18"/>
      <c r="BG179" s="19" t="s">
        <v>88</v>
      </c>
      <c r="BH179" s="19">
        <f>TANH(BH178)</f>
        <v>3.2095387010885662E-3</v>
      </c>
      <c r="BI179" s="19"/>
      <c r="BJ179" s="19"/>
      <c r="BK179" s="19"/>
      <c r="BL179" s="19"/>
      <c r="BM179" s="19"/>
      <c r="BN179" s="20"/>
    </row>
    <row r="180" spans="4:66">
      <c r="D180" s="44"/>
      <c r="H180" s="18"/>
      <c r="I180" s="19"/>
      <c r="J180" s="19" t="s">
        <v>94</v>
      </c>
      <c r="K180" s="19"/>
      <c r="L180" s="19"/>
      <c r="M180" s="19"/>
      <c r="N180" s="19"/>
      <c r="O180" s="19"/>
      <c r="P180" s="20"/>
      <c r="W180" s="18"/>
      <c r="X180" s="84" t="s">
        <v>194</v>
      </c>
      <c r="Y180" s="19" t="s">
        <v>195</v>
      </c>
      <c r="Z180" s="19"/>
      <c r="AA180" s="20"/>
      <c r="AB180" s="19"/>
      <c r="AC180" s="19"/>
      <c r="AD180" s="19"/>
      <c r="AE180" s="19"/>
      <c r="AF180" s="19"/>
      <c r="AG180" s="20"/>
      <c r="BF180" s="18"/>
      <c r="BG180" s="19"/>
      <c r="BH180" s="19"/>
      <c r="BI180" s="19"/>
      <c r="BJ180" s="19"/>
      <c r="BK180" s="19"/>
      <c r="BL180" s="19"/>
      <c r="BM180" s="19"/>
      <c r="BN180" s="20"/>
    </row>
    <row r="181" spans="4:66">
      <c r="D181" s="44"/>
      <c r="H181" s="18"/>
      <c r="I181" s="19"/>
      <c r="J181" s="19">
        <f>M164</f>
        <v>4.5870748540606078E-3</v>
      </c>
      <c r="K181" s="19"/>
      <c r="L181" s="19"/>
      <c r="M181" s="19"/>
      <c r="N181" s="19"/>
      <c r="O181" s="19"/>
      <c r="P181" s="20"/>
      <c r="W181" s="18"/>
      <c r="X181" s="19"/>
      <c r="Y181" s="19">
        <f>$X$20-U139</f>
        <v>0.49762581166119468</v>
      </c>
      <c r="Z181" s="19"/>
      <c r="AA181" s="20"/>
      <c r="AB181" s="19"/>
      <c r="AC181" s="19"/>
      <c r="AD181" s="19"/>
      <c r="AE181" s="19"/>
      <c r="AF181" s="19"/>
      <c r="AG181" s="20"/>
      <c r="BF181" s="18"/>
      <c r="BG181" s="65" t="s">
        <v>89</v>
      </c>
      <c r="BH181" s="65"/>
      <c r="BI181" s="65"/>
      <c r="BJ181" s="65"/>
      <c r="BK181" s="65"/>
      <c r="BL181" s="65"/>
      <c r="BM181" s="19"/>
      <c r="BN181" s="20"/>
    </row>
    <row r="182" spans="4:66">
      <c r="D182" s="44"/>
      <c r="H182" s="18"/>
      <c r="I182" s="19" t="s">
        <v>92</v>
      </c>
      <c r="J182" s="19">
        <f>1/(1+EXP(-J181))</f>
        <v>0.50114676670273151</v>
      </c>
      <c r="K182" s="19"/>
      <c r="L182" s="19"/>
      <c r="M182" s="19"/>
      <c r="N182" s="19"/>
      <c r="O182" s="19"/>
      <c r="P182" s="20"/>
      <c r="W182" s="18"/>
      <c r="X182" s="19"/>
      <c r="Y182" s="19" t="s">
        <v>191</v>
      </c>
      <c r="Z182" s="19"/>
      <c r="AA182" s="20"/>
      <c r="AB182" s="19"/>
      <c r="AC182" s="19"/>
      <c r="AD182" s="19"/>
      <c r="AE182" s="19"/>
      <c r="AF182" s="19"/>
      <c r="AG182" s="20"/>
      <c r="BF182" s="18"/>
      <c r="BG182" s="19"/>
      <c r="BH182" s="62" t="s">
        <v>90</v>
      </c>
      <c r="BI182" s="62"/>
      <c r="BJ182" s="63"/>
      <c r="BK182" s="19"/>
      <c r="BL182" s="19"/>
      <c r="BM182" s="19"/>
      <c r="BN182" s="20"/>
    </row>
    <row r="183" spans="4:66">
      <c r="D183" s="44"/>
      <c r="H183" s="18"/>
      <c r="I183" s="19"/>
      <c r="J183" s="19"/>
      <c r="K183" s="19"/>
      <c r="L183" s="19"/>
      <c r="M183" s="19"/>
      <c r="N183" s="19"/>
      <c r="O183" s="19"/>
      <c r="P183" s="20"/>
      <c r="W183" s="21"/>
      <c r="X183" s="97" t="s">
        <v>196</v>
      </c>
      <c r="Y183" s="91">
        <f>PRODUCT(Y179,Y181)</f>
        <v>-1.2363166077989598E-2</v>
      </c>
      <c r="Z183" s="22"/>
      <c r="AA183" s="23"/>
      <c r="AB183" s="19"/>
      <c r="AC183" s="19"/>
      <c r="AD183" s="19"/>
      <c r="AE183" s="19"/>
      <c r="AF183" s="19"/>
      <c r="AG183" s="20"/>
      <c r="BF183" s="18"/>
      <c r="BG183" s="19"/>
      <c r="BH183" s="19">
        <f>BL172</f>
        <v>3.4620723394880037E-3</v>
      </c>
      <c r="BI183" s="19"/>
      <c r="BJ183" s="19"/>
      <c r="BK183" s="19"/>
      <c r="BL183" s="19"/>
      <c r="BM183" s="19"/>
      <c r="BN183" s="20"/>
    </row>
    <row r="184" spans="4:66">
      <c r="D184" s="44"/>
      <c r="H184" s="18"/>
      <c r="I184" s="19"/>
      <c r="J184" s="19"/>
      <c r="K184" s="19"/>
      <c r="L184" s="19"/>
      <c r="M184" s="19"/>
      <c r="N184" s="19"/>
      <c r="O184" s="19"/>
      <c r="P184" s="20"/>
      <c r="W184" s="80">
        <v>11</v>
      </c>
      <c r="X184" s="90" t="s">
        <v>197</v>
      </c>
      <c r="Y184" s="90"/>
      <c r="Z184" s="19"/>
      <c r="AA184" s="20"/>
      <c r="AB184" s="19"/>
      <c r="AC184" s="19"/>
      <c r="AD184" s="19"/>
      <c r="AE184" s="19"/>
      <c r="AF184" s="19"/>
      <c r="AG184" s="20"/>
      <c r="BF184" s="18"/>
      <c r="BG184" s="19" t="s">
        <v>88</v>
      </c>
      <c r="BH184" s="19">
        <f>1/(1+EXP(-BH183))</f>
        <v>0.50086551722036865</v>
      </c>
      <c r="BI184" s="19"/>
      <c r="BJ184" s="19"/>
      <c r="BK184" s="19"/>
      <c r="BL184" s="19"/>
      <c r="BM184" s="19"/>
      <c r="BN184" s="20"/>
    </row>
    <row r="185" spans="4:66">
      <c r="D185" s="44"/>
      <c r="H185" s="18"/>
      <c r="I185" s="19"/>
      <c r="J185" s="19"/>
      <c r="K185" s="19"/>
      <c r="L185" s="19"/>
      <c r="M185" s="19"/>
      <c r="N185" s="19"/>
      <c r="O185" s="19"/>
      <c r="P185" s="20"/>
      <c r="W185" s="18"/>
      <c r="X185" s="84" t="s">
        <v>182</v>
      </c>
      <c r="Y185" s="19" t="s">
        <v>198</v>
      </c>
      <c r="Z185" s="19"/>
      <c r="AA185" s="20"/>
      <c r="AB185" s="19"/>
      <c r="AC185" s="19"/>
      <c r="AD185" s="19"/>
      <c r="AE185" s="19"/>
      <c r="AF185" s="19"/>
      <c r="AG185" s="20"/>
      <c r="BF185" s="18"/>
      <c r="BG185" s="19"/>
      <c r="BH185" s="19"/>
      <c r="BI185" s="19"/>
      <c r="BJ185" s="19"/>
      <c r="BK185" s="19"/>
      <c r="BL185" s="19"/>
      <c r="BM185" s="19"/>
      <c r="BN185" s="20"/>
    </row>
    <row r="186" spans="4:66">
      <c r="D186" s="44"/>
      <c r="H186" s="18"/>
      <c r="I186" s="65" t="s">
        <v>93</v>
      </c>
      <c r="J186" s="65"/>
      <c r="K186" s="65"/>
      <c r="L186" s="65"/>
      <c r="M186" s="65"/>
      <c r="N186" s="65"/>
      <c r="O186" s="19"/>
      <c r="P186" s="20"/>
      <c r="W186" s="18"/>
      <c r="X186" s="19"/>
      <c r="Y186" s="19">
        <f>PRODUCT(AD132,U133)</f>
        <v>1.482129895195496E-4</v>
      </c>
      <c r="Z186" s="19"/>
      <c r="AA186" s="20"/>
      <c r="AB186" s="19"/>
      <c r="AC186" s="19"/>
      <c r="AD186" s="19"/>
      <c r="AE186" s="19"/>
      <c r="AF186" s="19"/>
      <c r="AG186" s="20"/>
      <c r="BF186" s="18"/>
      <c r="BG186" s="19"/>
      <c r="BH186" s="19"/>
      <c r="BI186" s="19"/>
      <c r="BJ186" s="19"/>
      <c r="BK186" s="19"/>
      <c r="BL186" s="19"/>
      <c r="BM186" s="19"/>
      <c r="BN186" s="20"/>
    </row>
    <row r="187" spans="4:66">
      <c r="D187" s="44"/>
      <c r="H187" s="18"/>
      <c r="I187" s="19"/>
      <c r="J187" s="64" t="s">
        <v>95</v>
      </c>
      <c r="K187" s="62"/>
      <c r="L187" s="62"/>
      <c r="M187" s="62"/>
      <c r="N187" s="19"/>
      <c r="O187" s="19"/>
      <c r="P187" s="20"/>
      <c r="W187" s="18"/>
      <c r="X187" s="84" t="s">
        <v>194</v>
      </c>
      <c r="Y187" s="19" t="s">
        <v>199</v>
      </c>
      <c r="Z187" s="19"/>
      <c r="AA187" s="20"/>
      <c r="AB187" s="19"/>
      <c r="AC187" s="19"/>
      <c r="AD187" s="19"/>
      <c r="AE187" s="19"/>
      <c r="AF187" s="19"/>
      <c r="AG187" s="20"/>
      <c r="BF187" s="18"/>
      <c r="BG187" s="19"/>
      <c r="BH187" s="19"/>
      <c r="BI187" s="19"/>
      <c r="BJ187" s="19"/>
      <c r="BK187" s="19"/>
      <c r="BL187" s="19"/>
      <c r="BM187" s="19"/>
      <c r="BN187" s="20"/>
    </row>
    <row r="188" spans="4:66">
      <c r="D188" s="44"/>
      <c r="H188" s="18"/>
      <c r="I188" s="19"/>
      <c r="J188" s="19">
        <f>N164</f>
        <v>3.2100267776297166E-3</v>
      </c>
      <c r="K188" s="19"/>
      <c r="L188" s="19"/>
      <c r="M188" s="19"/>
      <c r="N188" s="19"/>
      <c r="O188" s="19"/>
      <c r="P188" s="20"/>
      <c r="W188" s="18"/>
      <c r="X188" s="19"/>
      <c r="Y188" s="19">
        <f>U135-U133</f>
        <v>0.49798813613699788</v>
      </c>
      <c r="Z188" s="19"/>
      <c r="AA188" s="20"/>
      <c r="AB188" s="19"/>
      <c r="AC188" s="19"/>
      <c r="AD188" s="19"/>
      <c r="AE188" s="19"/>
      <c r="AF188" s="19"/>
      <c r="AG188" s="20"/>
      <c r="BF188" s="18"/>
      <c r="BG188" s="65" t="s">
        <v>91</v>
      </c>
      <c r="BH188" s="65"/>
      <c r="BI188" s="65"/>
      <c r="BJ188" s="65"/>
      <c r="BK188" s="65"/>
      <c r="BL188" s="65"/>
      <c r="BM188" s="19"/>
      <c r="BN188" s="20"/>
    </row>
    <row r="189" spans="4:66">
      <c r="D189" s="44"/>
      <c r="H189" s="18"/>
      <c r="I189" s="19" t="s">
        <v>96</v>
      </c>
      <c r="J189" s="19">
        <f>1/(1+EXP(-J188))</f>
        <v>0.50080250600530418</v>
      </c>
      <c r="K189" s="19"/>
      <c r="L189" s="19"/>
      <c r="M189" s="19"/>
      <c r="N189" s="19"/>
      <c r="O189" s="19"/>
      <c r="P189" s="20"/>
      <c r="W189" s="18"/>
      <c r="X189" s="19"/>
      <c r="Y189" s="19" t="s">
        <v>191</v>
      </c>
      <c r="Z189" s="19"/>
      <c r="AA189" s="20"/>
      <c r="AB189" s="19"/>
      <c r="AC189" s="19"/>
      <c r="AD189" s="19"/>
      <c r="AE189" s="19"/>
      <c r="AF189" s="19"/>
      <c r="AG189" s="20"/>
      <c r="BF189" s="18"/>
      <c r="BG189" s="19"/>
      <c r="BH189" s="19" t="s">
        <v>94</v>
      </c>
      <c r="BI189" s="19"/>
      <c r="BJ189" s="19"/>
      <c r="BK189" s="19"/>
      <c r="BL189" s="19"/>
      <c r="BM189" s="19"/>
      <c r="BN189" s="20"/>
    </row>
    <row r="190" spans="4:66">
      <c r="D190" s="44"/>
      <c r="H190" s="18"/>
      <c r="I190" s="19"/>
      <c r="J190" s="19"/>
      <c r="K190" s="19"/>
      <c r="L190" s="19"/>
      <c r="M190" s="19"/>
      <c r="N190" s="19"/>
      <c r="O190" s="19"/>
      <c r="P190" s="20"/>
      <c r="W190" s="18"/>
      <c r="X190" s="84" t="s">
        <v>196</v>
      </c>
      <c r="Y190" s="85">
        <f>PRODUCT(Y186,Y188)</f>
        <v>7.3808310402132907E-5</v>
      </c>
      <c r="Z190" s="19"/>
      <c r="AA190" s="20"/>
      <c r="AB190" s="19"/>
      <c r="AC190" s="19"/>
      <c r="AD190" s="19"/>
      <c r="AE190" s="19"/>
      <c r="AF190" s="19"/>
      <c r="AG190" s="20"/>
      <c r="BF190" s="18"/>
      <c r="BG190" s="19"/>
      <c r="BH190" s="19">
        <f>BK173</f>
        <v>2.2148373078280173E-3</v>
      </c>
      <c r="BI190" s="19"/>
      <c r="BJ190" s="19"/>
      <c r="BK190" s="19"/>
      <c r="BL190" s="19"/>
      <c r="BM190" s="19"/>
      <c r="BN190" s="20"/>
    </row>
    <row r="191" spans="4:66">
      <c r="D191" s="44"/>
      <c r="H191" s="18"/>
      <c r="I191" s="19"/>
      <c r="J191" s="19"/>
      <c r="K191" s="19"/>
      <c r="L191" s="19"/>
      <c r="M191" s="19"/>
      <c r="N191" s="19"/>
      <c r="O191" s="19"/>
      <c r="P191" s="20"/>
      <c r="W191" s="98">
        <v>12</v>
      </c>
      <c r="X191" s="130" t="s">
        <v>214</v>
      </c>
      <c r="Y191" s="130"/>
      <c r="Z191" s="19"/>
      <c r="AA191" s="20"/>
      <c r="AB191" s="19"/>
      <c r="AC191" s="19"/>
      <c r="AD191" s="19"/>
      <c r="AE191" s="19"/>
      <c r="AF191" s="19"/>
      <c r="AG191" s="20"/>
      <c r="BF191" s="18"/>
      <c r="BG191" s="19" t="s">
        <v>92</v>
      </c>
      <c r="BH191" s="19">
        <f>1/(1+EXP(-BH190))</f>
        <v>0.50055370910060515</v>
      </c>
      <c r="BI191" s="19"/>
      <c r="BJ191" s="19"/>
      <c r="BK191" s="19"/>
      <c r="BL191" s="19"/>
      <c r="BM191" s="19"/>
      <c r="BN191" s="20"/>
    </row>
    <row r="192" spans="4:66">
      <c r="D192" s="44"/>
      <c r="H192" s="18"/>
      <c r="I192" s="19"/>
      <c r="J192" s="19"/>
      <c r="K192" s="19"/>
      <c r="L192" s="19"/>
      <c r="M192" s="19"/>
      <c r="N192" s="19"/>
      <c r="O192" s="19"/>
      <c r="P192" s="20"/>
      <c r="W192" s="18"/>
      <c r="X192" s="19"/>
      <c r="Y192" s="19" t="s">
        <v>203</v>
      </c>
      <c r="Z192" s="19"/>
      <c r="AA192" s="19"/>
      <c r="AB192" s="19"/>
      <c r="AC192" s="19"/>
      <c r="AD192" s="19"/>
      <c r="AE192" s="19"/>
      <c r="AF192" s="19"/>
      <c r="AG192" s="20"/>
      <c r="BF192" s="18"/>
      <c r="BG192" s="19"/>
      <c r="BH192" s="19"/>
      <c r="BI192" s="19"/>
      <c r="BJ192" s="19"/>
      <c r="BK192" s="19"/>
      <c r="BL192" s="19"/>
      <c r="BM192" s="19"/>
      <c r="BN192" s="20"/>
    </row>
    <row r="193" spans="4:66">
      <c r="D193" s="44"/>
      <c r="H193" s="18"/>
      <c r="I193" s="65" t="s">
        <v>97</v>
      </c>
      <c r="J193" s="65"/>
      <c r="K193" s="65"/>
      <c r="L193" s="65"/>
      <c r="M193" s="65"/>
      <c r="N193" s="65"/>
      <c r="O193" s="65"/>
      <c r="P193" s="67"/>
      <c r="W193" s="19"/>
      <c r="X193" s="84" t="s">
        <v>204</v>
      </c>
      <c r="Y193" s="19">
        <f>Y169</f>
        <v>-4.5273879607430331E-2</v>
      </c>
      <c r="Z193" s="19"/>
      <c r="AA193" s="19"/>
      <c r="AB193" s="19"/>
      <c r="AC193" s="19"/>
      <c r="AD193" s="19"/>
      <c r="AE193" s="19"/>
      <c r="AF193" s="19"/>
      <c r="AG193" s="20"/>
      <c r="BF193" s="18"/>
      <c r="BG193" s="19"/>
      <c r="BH193" s="19"/>
      <c r="BI193" s="19"/>
      <c r="BJ193" s="19"/>
      <c r="BK193" s="19"/>
      <c r="BL193" s="19"/>
      <c r="BM193" s="19"/>
      <c r="BN193" s="20"/>
    </row>
    <row r="194" spans="4:66">
      <c r="D194" s="44"/>
      <c r="H194" s="18"/>
      <c r="I194" s="134" t="s">
        <v>98</v>
      </c>
      <c r="J194" s="134"/>
      <c r="K194" s="134"/>
      <c r="L194" s="134"/>
      <c r="M194" s="134"/>
      <c r="N194" s="134"/>
      <c r="O194" s="19"/>
      <c r="P194" s="20"/>
      <c r="W194" s="18"/>
      <c r="X194" s="19"/>
      <c r="Y194" s="19">
        <f>Y176</f>
        <v>-2.4886469895474939E-4</v>
      </c>
      <c r="Z194" s="19"/>
      <c r="AA194" s="19"/>
      <c r="AB194" s="19"/>
      <c r="AC194" s="19"/>
      <c r="AD194" s="19"/>
      <c r="AE194" s="19"/>
      <c r="AF194" s="19"/>
      <c r="AG194" s="20"/>
      <c r="BF194" s="18"/>
      <c r="BG194" s="19"/>
      <c r="BH194" s="19"/>
      <c r="BI194" s="19"/>
      <c r="BJ194" s="19"/>
      <c r="BK194" s="19"/>
      <c r="BL194" s="19"/>
      <c r="BM194" s="19"/>
      <c r="BN194" s="20"/>
    </row>
    <row r="195" spans="4:66">
      <c r="D195" s="44"/>
      <c r="H195" s="18"/>
      <c r="I195" s="19"/>
      <c r="J195" s="19"/>
      <c r="K195" s="19"/>
      <c r="L195" s="19"/>
      <c r="M195" s="19"/>
      <c r="N195" s="19"/>
      <c r="O195" s="19"/>
      <c r="P195" s="20"/>
      <c r="W195" s="18"/>
      <c r="X195" s="19"/>
      <c r="Y195" s="19">
        <f>Y183</f>
        <v>-1.2363166077989598E-2</v>
      </c>
      <c r="Z195" s="19"/>
      <c r="AA195" s="19"/>
      <c r="AB195" s="19"/>
      <c r="AC195" s="19"/>
      <c r="AD195" s="19"/>
      <c r="AE195" s="19"/>
      <c r="AF195" s="19"/>
      <c r="AG195" s="20"/>
      <c r="BF195" s="18"/>
      <c r="BG195" s="65" t="s">
        <v>93</v>
      </c>
      <c r="BH195" s="65"/>
      <c r="BI195" s="65"/>
      <c r="BJ195" s="65"/>
      <c r="BK195" s="65"/>
      <c r="BL195" s="65"/>
      <c r="BM195" s="19"/>
      <c r="BN195" s="20"/>
    </row>
    <row r="196" spans="4:66">
      <c r="D196" s="44"/>
      <c r="H196" s="18"/>
      <c r="I196" s="19"/>
      <c r="J196" s="19"/>
      <c r="K196" s="19"/>
      <c r="L196" s="19"/>
      <c r="M196" s="19"/>
      <c r="N196" s="19"/>
      <c r="O196" s="19"/>
      <c r="P196" s="20"/>
      <c r="W196" s="21"/>
      <c r="X196" s="22"/>
      <c r="Y196" s="22">
        <f>Y190</f>
        <v>7.3808310402132907E-5</v>
      </c>
      <c r="Z196" s="22"/>
      <c r="AA196" s="22"/>
      <c r="AB196" s="22"/>
      <c r="AC196" s="22"/>
      <c r="AD196" s="22"/>
      <c r="AE196" s="22"/>
      <c r="AF196" s="22"/>
      <c r="AG196" s="23"/>
      <c r="BF196" s="18"/>
      <c r="BG196" s="19"/>
      <c r="BH196" s="64" t="s">
        <v>95</v>
      </c>
      <c r="BI196" s="62"/>
      <c r="BJ196" s="62"/>
      <c r="BK196" s="62"/>
      <c r="BL196" s="19"/>
      <c r="BM196" s="19"/>
      <c r="BN196" s="20"/>
    </row>
    <row r="197" spans="4:66">
      <c r="D197" s="44"/>
      <c r="H197" s="18"/>
      <c r="I197" s="19"/>
      <c r="J197" s="19"/>
      <c r="K197" s="19"/>
      <c r="L197" s="19"/>
      <c r="M197" s="19"/>
      <c r="N197" s="19"/>
      <c r="O197" s="19"/>
      <c r="P197" s="20"/>
      <c r="W197" s="98">
        <v>13</v>
      </c>
      <c r="X197" s="130" t="s">
        <v>205</v>
      </c>
      <c r="Y197" s="130"/>
      <c r="Z197" s="19" t="s">
        <v>75</v>
      </c>
      <c r="AA197" s="19"/>
      <c r="BF197" s="18"/>
      <c r="BG197" s="19"/>
      <c r="BH197" s="19">
        <f>BL173</f>
        <v>3.0253706566384601E-3</v>
      </c>
      <c r="BI197" s="19"/>
      <c r="BJ197" s="19"/>
      <c r="BK197" s="19"/>
      <c r="BL197" s="19"/>
      <c r="BM197" s="19"/>
      <c r="BN197" s="20"/>
    </row>
    <row r="198" spans="4:66">
      <c r="D198" s="44"/>
      <c r="H198" s="18"/>
      <c r="I198" s="19"/>
      <c r="J198" s="19"/>
      <c r="K198" s="19"/>
      <c r="L198" s="19"/>
      <c r="M198" s="19"/>
      <c r="N198" s="19"/>
      <c r="O198" s="19"/>
      <c r="P198" s="20"/>
      <c r="W198" s="18"/>
      <c r="X198" s="19"/>
      <c r="Y198" s="19" t="s">
        <v>206</v>
      </c>
      <c r="Z198" s="19"/>
      <c r="AA198" s="19"/>
      <c r="BF198" s="18"/>
      <c r="BG198" s="19" t="s">
        <v>96</v>
      </c>
      <c r="BH198" s="19">
        <f>1/(1+EXP(-BH197))</f>
        <v>0.50075634208726805</v>
      </c>
      <c r="BI198" s="19"/>
      <c r="BJ198" s="19"/>
      <c r="BK198" s="19"/>
      <c r="BL198" s="19"/>
      <c r="BM198" s="19"/>
      <c r="BN198" s="20"/>
    </row>
    <row r="199" spans="4:66">
      <c r="D199" s="44"/>
      <c r="H199" s="18"/>
      <c r="I199" s="19"/>
      <c r="J199" s="19"/>
      <c r="K199" s="19"/>
      <c r="L199" s="19"/>
      <c r="M199" s="19"/>
      <c r="N199" s="19"/>
      <c r="O199" s="19"/>
      <c r="P199" s="20"/>
      <c r="W199" s="18"/>
      <c r="X199" s="84" t="s">
        <v>207</v>
      </c>
      <c r="Y199" s="19">
        <f t="array" ref="Y199:Y202">MMULT($AA$11:$AD$14,Y193:Y196)</f>
        <v>2.4093630749668724E-4</v>
      </c>
      <c r="Z199" s="19"/>
      <c r="BF199" s="18"/>
      <c r="BG199" s="19"/>
      <c r="BH199" s="19"/>
      <c r="BI199" s="19"/>
      <c r="BJ199" s="19"/>
      <c r="BK199" s="19"/>
      <c r="BL199" s="19"/>
      <c r="BM199" s="19"/>
      <c r="BN199" s="20"/>
    </row>
    <row r="200" spans="4:66">
      <c r="D200" s="44"/>
      <c r="H200" s="18"/>
      <c r="I200" s="19"/>
      <c r="J200" s="19"/>
      <c r="K200" s="19"/>
      <c r="L200" s="19"/>
      <c r="M200" s="19"/>
      <c r="N200" s="19"/>
      <c r="O200" s="19"/>
      <c r="P200" s="20"/>
      <c r="Y200">
        <v>6.9770393961008587E-3</v>
      </c>
      <c r="AA200" t="s">
        <v>213</v>
      </c>
      <c r="BF200" s="18"/>
      <c r="BG200" s="19"/>
      <c r="BH200" s="19"/>
      <c r="BI200" s="19"/>
      <c r="BJ200" s="19"/>
      <c r="BK200" s="19"/>
      <c r="BL200" s="19"/>
      <c r="BM200" s="19"/>
      <c r="BN200" s="20"/>
    </row>
    <row r="201" spans="4:66">
      <c r="D201" s="44"/>
      <c r="H201" s="18"/>
      <c r="I201" s="19"/>
      <c r="J201" s="19"/>
      <c r="K201" s="19"/>
      <c r="L201" s="19"/>
      <c r="M201" s="19"/>
      <c r="N201" s="19"/>
      <c r="O201" s="19"/>
      <c r="P201" s="20"/>
      <c r="Y201">
        <v>-5.725125360147381E-2</v>
      </c>
      <c r="AA201" s="19">
        <f t="array" ref="AA201:AD201">TRANSPOSE(Y199:Y202)</f>
        <v>2.4093630749668724E-4</v>
      </c>
      <c r="AB201">
        <v>6.9770393961008587E-3</v>
      </c>
      <c r="AC201">
        <v>-5.725125360147381E-2</v>
      </c>
      <c r="AD201">
        <v>9.7125026319102251E-3</v>
      </c>
      <c r="BF201" s="18"/>
      <c r="BG201" s="19"/>
      <c r="BH201" s="19"/>
      <c r="BI201" s="19"/>
      <c r="BJ201" s="19"/>
      <c r="BK201" s="19"/>
      <c r="BL201" s="19"/>
      <c r="BM201" s="19"/>
      <c r="BN201" s="20"/>
    </row>
    <row r="202" spans="4:66">
      <c r="D202" s="44"/>
      <c r="H202" s="18"/>
      <c r="I202" s="19"/>
      <c r="J202" s="19"/>
      <c r="K202" s="19"/>
      <c r="L202" s="19"/>
      <c r="M202" s="19"/>
      <c r="N202" s="19"/>
      <c r="O202" s="19"/>
      <c r="P202" s="20"/>
      <c r="Y202">
        <v>9.7125026319102251E-3</v>
      </c>
      <c r="BF202" s="18"/>
      <c r="BG202" s="65" t="s">
        <v>97</v>
      </c>
      <c r="BH202" s="65"/>
      <c r="BI202" s="65"/>
      <c r="BJ202" s="65"/>
      <c r="BK202" s="65"/>
      <c r="BL202" s="65"/>
      <c r="BM202" s="65"/>
      <c r="BN202" s="67"/>
    </row>
    <row r="203" spans="4:66">
      <c r="D203" s="44"/>
      <c r="H203" s="18"/>
      <c r="I203" s="19"/>
      <c r="J203" s="19"/>
      <c r="K203" s="19"/>
      <c r="L203" s="19"/>
      <c r="M203" s="19"/>
      <c r="N203" s="19"/>
      <c r="O203" s="19"/>
      <c r="P203" s="20"/>
      <c r="W203" s="98">
        <v>14</v>
      </c>
      <c r="X203" s="132" t="s">
        <v>208</v>
      </c>
      <c r="Y203" s="132"/>
      <c r="Z203" s="19"/>
      <c r="AA203" s="19"/>
      <c r="BF203" s="18"/>
      <c r="BG203" s="134" t="s">
        <v>98</v>
      </c>
      <c r="BH203" s="134"/>
      <c r="BI203" s="134"/>
      <c r="BJ203" s="134"/>
      <c r="BK203" s="134"/>
      <c r="BL203" s="134"/>
      <c r="BM203" s="19"/>
      <c r="BN203" s="20"/>
    </row>
    <row r="204" spans="4:66">
      <c r="D204" s="44"/>
      <c r="H204" s="18"/>
      <c r="I204" s="19"/>
      <c r="J204" s="19"/>
      <c r="K204" s="19"/>
      <c r="L204" s="19"/>
      <c r="M204" s="19"/>
      <c r="N204" s="19"/>
      <c r="O204" s="19"/>
      <c r="P204" s="20"/>
      <c r="W204" s="18"/>
      <c r="X204" s="19"/>
      <c r="Y204" s="19" t="s">
        <v>209</v>
      </c>
      <c r="Z204" s="19"/>
      <c r="AA204" s="19"/>
      <c r="BF204" s="18"/>
      <c r="BG204" s="19"/>
      <c r="BH204" s="19"/>
      <c r="BI204" s="19"/>
      <c r="BJ204" s="19"/>
      <c r="BK204" s="19"/>
      <c r="BL204" s="19"/>
      <c r="BM204" s="19"/>
      <c r="BN204" s="20"/>
    </row>
    <row r="205" spans="4:66">
      <c r="D205" s="44"/>
      <c r="H205" s="18"/>
      <c r="I205" s="19"/>
      <c r="J205" s="19"/>
      <c r="K205" s="19"/>
      <c r="L205" s="19"/>
      <c r="M205" s="19"/>
      <c r="N205" s="19"/>
      <c r="O205" s="19"/>
      <c r="P205" s="20"/>
      <c r="W205" s="18"/>
      <c r="X205" s="19"/>
      <c r="Y205" s="19">
        <f>AD201</f>
        <v>9.7125026319102251E-3</v>
      </c>
      <c r="Z205" s="19"/>
      <c r="AA205" s="19"/>
      <c r="BF205" s="18"/>
      <c r="BG205" s="19"/>
      <c r="BH205" s="19"/>
      <c r="BI205" s="19"/>
      <c r="BJ205" s="19"/>
      <c r="BK205" s="19"/>
      <c r="BL205" s="19"/>
      <c r="BM205" s="19"/>
      <c r="BN205" s="20"/>
    </row>
    <row r="206" spans="4:66">
      <c r="D206" s="44"/>
      <c r="H206" s="18"/>
      <c r="I206" s="19"/>
      <c r="J206" s="33"/>
      <c r="K206" s="33"/>
      <c r="L206" s="19"/>
      <c r="M206" s="19"/>
      <c r="N206" s="19"/>
      <c r="O206" s="19"/>
      <c r="P206" s="20"/>
      <c r="W206" s="18"/>
      <c r="X206" s="19" t="s">
        <v>210</v>
      </c>
      <c r="Y206" s="19" t="s">
        <v>211</v>
      </c>
      <c r="Z206" s="19" t="s">
        <v>212</v>
      </c>
      <c r="AA206" s="19"/>
      <c r="BF206" s="18"/>
      <c r="BG206" s="19"/>
      <c r="BH206" s="19"/>
      <c r="BI206" s="19"/>
      <c r="BJ206" s="19"/>
      <c r="BK206" s="19"/>
      <c r="BL206" s="19"/>
      <c r="BM206" s="19"/>
      <c r="BN206" s="20"/>
    </row>
    <row r="207" spans="4:66">
      <c r="D207" s="44"/>
      <c r="H207" s="18"/>
      <c r="I207" s="135" t="s">
        <v>99</v>
      </c>
      <c r="J207" s="136"/>
      <c r="K207" s="137"/>
      <c r="L207" s="135" t="s">
        <v>100</v>
      </c>
      <c r="M207" s="136"/>
      <c r="N207" s="137"/>
      <c r="O207" s="19"/>
      <c r="P207" s="20"/>
      <c r="W207" s="100">
        <v>15</v>
      </c>
      <c r="X207" s="132" t="s">
        <v>215</v>
      </c>
      <c r="Y207" s="132"/>
      <c r="Z207" s="19"/>
      <c r="AA207" s="19"/>
      <c r="BF207" s="18"/>
      <c r="BG207" s="19"/>
      <c r="BH207" s="19"/>
      <c r="BI207" s="19"/>
      <c r="BJ207" s="19"/>
      <c r="BK207" s="19"/>
      <c r="BL207" s="19"/>
      <c r="BM207" s="19"/>
      <c r="BN207" s="20"/>
    </row>
    <row r="208" spans="4:66">
      <c r="D208" s="44"/>
      <c r="H208" s="18"/>
      <c r="I208" s="138">
        <f>PRODUCT(J182,J143)</f>
        <v>3.7450732660846415E-3</v>
      </c>
      <c r="J208" s="139"/>
      <c r="K208" s="140"/>
      <c r="L208" s="141">
        <f>PRODUCT(J175,J170)</f>
        <v>2.1919456107348584E-3</v>
      </c>
      <c r="M208" s="142"/>
      <c r="N208" s="143"/>
      <c r="O208" s="19"/>
      <c r="P208" s="20"/>
      <c r="X208" s="19"/>
      <c r="Y208" s="19" t="s">
        <v>216</v>
      </c>
      <c r="Z208" s="19"/>
      <c r="AA208" s="19"/>
      <c r="BF208" s="18"/>
      <c r="BG208" s="19"/>
      <c r="BH208" s="19"/>
      <c r="BI208" s="19"/>
      <c r="BJ208" s="19"/>
      <c r="BK208" s="19"/>
      <c r="BL208" s="19"/>
      <c r="BM208" s="19"/>
      <c r="BN208" s="20"/>
    </row>
    <row r="209" spans="4:66">
      <c r="D209" s="44"/>
      <c r="H209" s="18"/>
      <c r="I209" s="19" t="s">
        <v>88</v>
      </c>
      <c r="J209" s="19">
        <f>SUM(I208:N208)</f>
        <v>5.9370188768194995E-3</v>
      </c>
      <c r="K209" s="33"/>
      <c r="L209" s="19"/>
      <c r="M209" s="19"/>
      <c r="N209" s="19"/>
      <c r="O209" s="19"/>
      <c r="P209" s="20"/>
      <c r="Y209">
        <f t="array" ref="Y209:AB212">MMULT(Y193:Y196,X127:AA127)</f>
        <v>-3.5358893276322305E-4</v>
      </c>
      <c r="Z209">
        <v>-4.5757848667288059E-4</v>
      </c>
      <c r="AA209">
        <v>-5.123647737662496E-4</v>
      </c>
      <c r="AB209">
        <v>-1.0894376177415804E-4</v>
      </c>
      <c r="BF209" s="18"/>
      <c r="BG209" s="19"/>
      <c r="BH209" s="19"/>
      <c r="BI209" s="19"/>
      <c r="BJ209" s="19"/>
      <c r="BK209" s="19"/>
      <c r="BL209" s="19"/>
      <c r="BM209" s="19"/>
      <c r="BN209" s="20"/>
    </row>
    <row r="210" spans="4:66">
      <c r="D210" s="44"/>
      <c r="H210" s="18"/>
      <c r="I210" s="19"/>
      <c r="J210" s="19"/>
      <c r="K210" s="19"/>
      <c r="L210" s="19"/>
      <c r="M210" s="19"/>
      <c r="N210" s="19"/>
      <c r="O210" s="19"/>
      <c r="P210" s="20"/>
      <c r="Y210">
        <v>-1.943632930706667E-6</v>
      </c>
      <c r="Z210">
        <v>-2.5152501469153331E-6</v>
      </c>
      <c r="AA210">
        <v>-2.8164033275696827E-6</v>
      </c>
      <c r="AB210">
        <v>-5.9884986027294473E-7</v>
      </c>
      <c r="BF210" s="18"/>
      <c r="BG210" s="19"/>
      <c r="BH210" s="19"/>
      <c r="BI210" s="19"/>
      <c r="BJ210" s="19"/>
      <c r="BK210" s="19"/>
      <c r="BL210" s="19"/>
      <c r="BM210" s="19"/>
      <c r="BN210" s="20"/>
    </row>
    <row r="211" spans="4:66">
      <c r="D211" s="44"/>
      <c r="H211" s="18"/>
      <c r="I211" s="68" t="s">
        <v>102</v>
      </c>
      <c r="J211" s="68"/>
      <c r="K211" s="68"/>
      <c r="L211" s="68"/>
      <c r="M211" s="68"/>
      <c r="N211" s="68"/>
      <c r="O211" s="68"/>
      <c r="P211" s="20"/>
      <c r="Y211">
        <v>-9.6556308781043325E-5</v>
      </c>
      <c r="Z211">
        <v>-1.2495325944020773E-4</v>
      </c>
      <c r="AA211">
        <v>-1.3991402648745181E-4</v>
      </c>
      <c r="AB211">
        <v>-2.9749821125419953E-5</v>
      </c>
      <c r="BF211" s="18"/>
      <c r="BG211" s="19"/>
      <c r="BH211" s="19"/>
      <c r="BI211" s="19"/>
      <c r="BJ211" s="19"/>
      <c r="BK211" s="19"/>
      <c r="BL211" s="19"/>
      <c r="BM211" s="19"/>
      <c r="BN211" s="20"/>
    </row>
    <row r="212" spans="4:66">
      <c r="D212" s="44"/>
      <c r="H212" s="18"/>
      <c r="I212" s="19" t="s">
        <v>103</v>
      </c>
      <c r="J212" s="19"/>
      <c r="K212" s="19"/>
      <c r="L212" s="19"/>
      <c r="M212" s="19"/>
      <c r="N212" s="19"/>
      <c r="O212" s="19"/>
      <c r="P212" s="20"/>
      <c r="Y212">
        <v>5.7644279506065806E-7</v>
      </c>
      <c r="Z212">
        <v>7.4597307035616578E-7</v>
      </c>
      <c r="AA212">
        <v>8.3528910243979796E-7</v>
      </c>
      <c r="AB212">
        <v>1.7760693484026935E-7</v>
      </c>
      <c r="BF212" s="18"/>
      <c r="BG212" s="19"/>
      <c r="BH212" s="19"/>
      <c r="BI212" s="19"/>
      <c r="BJ212" s="19"/>
      <c r="BK212" s="19"/>
      <c r="BL212" s="19"/>
      <c r="BM212" s="19"/>
      <c r="BN212" s="20"/>
    </row>
    <row r="213" spans="4:66">
      <c r="D213" s="44"/>
      <c r="H213" s="18"/>
      <c r="I213" s="19"/>
      <c r="J213" s="19"/>
      <c r="K213" s="19"/>
      <c r="L213" s="19"/>
      <c r="M213" s="19"/>
      <c r="N213" s="19"/>
      <c r="O213" s="19"/>
      <c r="P213" s="20"/>
      <c r="BF213" s="18"/>
      <c r="BG213" s="19"/>
      <c r="BH213" s="19"/>
      <c r="BI213" s="19"/>
      <c r="BJ213" s="19"/>
      <c r="BK213" s="19"/>
      <c r="BL213" s="19"/>
      <c r="BM213" s="19"/>
      <c r="BN213" s="20"/>
    </row>
    <row r="214" spans="4:66">
      <c r="D214" s="44"/>
      <c r="H214" s="18"/>
      <c r="I214" s="19"/>
      <c r="J214" s="19"/>
      <c r="K214" s="19"/>
      <c r="L214" s="19" t="s">
        <v>105</v>
      </c>
      <c r="M214" s="19">
        <f>TANH(J209)</f>
        <v>5.9369491214069786E-3</v>
      </c>
      <c r="N214" s="19"/>
      <c r="O214" s="19"/>
      <c r="P214" s="20"/>
      <c r="W214" t="s">
        <v>219</v>
      </c>
      <c r="BF214" s="18"/>
      <c r="BG214" s="19"/>
      <c r="BH214" s="19"/>
      <c r="BI214" s="19"/>
      <c r="BJ214" s="19"/>
      <c r="BK214" s="19"/>
      <c r="BL214" s="19"/>
      <c r="BM214" s="19"/>
      <c r="BN214" s="20"/>
    </row>
    <row r="215" spans="4:66">
      <c r="D215" s="44"/>
      <c r="H215" s="18"/>
      <c r="I215" s="19"/>
      <c r="J215" s="19"/>
      <c r="K215" s="19"/>
      <c r="L215" s="19"/>
      <c r="M215" s="19"/>
      <c r="N215" s="19"/>
      <c r="O215" s="19"/>
      <c r="P215" s="20"/>
      <c r="X215" t="s">
        <v>178</v>
      </c>
      <c r="Y215">
        <f>Y144</f>
        <v>-9.8648093407288154E-2</v>
      </c>
      <c r="BF215" s="18"/>
      <c r="BG215" s="19"/>
      <c r="BH215" s="33"/>
      <c r="BI215" s="33"/>
      <c r="BJ215" s="19"/>
      <c r="BK215" s="19"/>
      <c r="BL215" s="19"/>
      <c r="BM215" s="19"/>
      <c r="BN215" s="20"/>
    </row>
    <row r="216" spans="4:66">
      <c r="D216" s="44"/>
      <c r="H216" s="18"/>
      <c r="I216" s="19" t="s">
        <v>104</v>
      </c>
      <c r="J216" s="19">
        <f>PRODUCT(J189,M214)</f>
        <v>2.9732389980266036E-3</v>
      </c>
      <c r="K216" s="19"/>
      <c r="L216" s="19"/>
      <c r="M216" s="19"/>
      <c r="N216" s="19"/>
      <c r="O216" s="19"/>
      <c r="P216" s="20"/>
      <c r="X216" t="s">
        <v>208</v>
      </c>
      <c r="Y216">
        <f>Y205</f>
        <v>9.7125026319102251E-3</v>
      </c>
      <c r="BF216" s="18"/>
      <c r="BG216" s="135" t="s">
        <v>99</v>
      </c>
      <c r="BH216" s="136"/>
      <c r="BI216" s="137"/>
      <c r="BJ216" s="135" t="s">
        <v>100</v>
      </c>
      <c r="BK216" s="136"/>
      <c r="BL216" s="137"/>
      <c r="BM216" s="19"/>
      <c r="BN216" s="20"/>
    </row>
    <row r="217" spans="4:66">
      <c r="D217" s="44"/>
      <c r="H217" s="18"/>
      <c r="P217" s="20"/>
      <c r="X217" t="s">
        <v>215</v>
      </c>
      <c r="Y217" s="1">
        <f t="shared" ref="Y217:AB217" si="46">Y209</f>
        <v>-3.5358893276322305E-4</v>
      </c>
      <c r="Z217" s="1">
        <f t="shared" si="46"/>
        <v>-4.5757848667288059E-4</v>
      </c>
      <c r="AA217" s="1">
        <f t="shared" si="46"/>
        <v>-5.123647737662496E-4</v>
      </c>
      <c r="AB217" s="1">
        <f t="shared" si="46"/>
        <v>-1.0894376177415804E-4</v>
      </c>
      <c r="BF217" s="18"/>
      <c r="BG217" s="138">
        <f>PRODUCT(BH191,BH152)</f>
        <v>1.2074411661303652E-3</v>
      </c>
      <c r="BH217" s="139"/>
      <c r="BI217" s="140"/>
      <c r="BJ217" s="141">
        <f>PRODUCT(BH184,BH179)</f>
        <v>1.6075472615595149E-3</v>
      </c>
      <c r="BK217" s="142"/>
      <c r="BL217" s="143"/>
      <c r="BM217" s="19"/>
      <c r="BN217" s="20"/>
    </row>
    <row r="218" spans="4:66">
      <c r="D218" s="44"/>
      <c r="H218" s="14" t="s">
        <v>135</v>
      </c>
      <c r="I218" s="15">
        <f>J170</f>
        <v>4.379513225595732E-3</v>
      </c>
      <c r="J218" s="15"/>
      <c r="K218" s="15"/>
      <c r="L218" s="15"/>
      <c r="M218" s="15"/>
      <c r="N218" s="15"/>
      <c r="O218" s="15"/>
      <c r="P218" s="24"/>
      <c r="Y218" s="1">
        <f t="shared" ref="Y218:AB218" si="47">Y210</f>
        <v>-1.943632930706667E-6</v>
      </c>
      <c r="Z218" s="1">
        <f t="shared" si="47"/>
        <v>-2.5152501469153331E-6</v>
      </c>
      <c r="AA218" s="1">
        <f t="shared" si="47"/>
        <v>-2.8164033275696827E-6</v>
      </c>
      <c r="AB218" s="1">
        <f t="shared" si="47"/>
        <v>-5.9884986027294473E-7</v>
      </c>
      <c r="BF218" s="18"/>
      <c r="BG218" s="19" t="s">
        <v>88</v>
      </c>
      <c r="BH218" s="19">
        <f>SUM(BG217:BL217)</f>
        <v>2.8149884276898801E-3</v>
      </c>
      <c r="BI218" s="33"/>
      <c r="BJ218" s="19"/>
      <c r="BK218" s="19"/>
      <c r="BL218" s="19"/>
      <c r="BM218" s="19"/>
      <c r="BN218" s="20"/>
    </row>
    <row r="219" spans="4:66">
      <c r="D219" s="44"/>
      <c r="H219" s="70" t="s">
        <v>136</v>
      </c>
      <c r="I219" s="19">
        <f>J182</f>
        <v>0.50114676670273151</v>
      </c>
      <c r="J219" s="22"/>
      <c r="K219" s="22"/>
      <c r="L219" s="22"/>
      <c r="M219" s="22"/>
      <c r="N219" s="22"/>
      <c r="O219" s="22"/>
      <c r="P219" s="23"/>
      <c r="Y219" s="1">
        <f t="shared" ref="Y219:AB219" si="48">Y211</f>
        <v>-9.6556308781043325E-5</v>
      </c>
      <c r="Z219" s="1">
        <f t="shared" si="48"/>
        <v>-1.2495325944020773E-4</v>
      </c>
      <c r="AA219" s="1">
        <f t="shared" si="48"/>
        <v>-1.3991402648745181E-4</v>
      </c>
      <c r="AB219" s="1">
        <f t="shared" si="48"/>
        <v>-2.9749821125419953E-5</v>
      </c>
      <c r="BF219" s="18"/>
      <c r="BG219" s="19"/>
      <c r="BH219" s="19"/>
      <c r="BI219" s="19"/>
      <c r="BJ219" s="19"/>
      <c r="BK219" s="19"/>
      <c r="BL219" s="19"/>
      <c r="BM219" s="19"/>
      <c r="BN219" s="20"/>
    </row>
    <row r="220" spans="4:66">
      <c r="D220" s="44"/>
      <c r="H220" s="70" t="s">
        <v>137</v>
      </c>
      <c r="I220" s="19">
        <f>J175</f>
        <v>0.50049982676709337</v>
      </c>
      <c r="Y220" s="1">
        <f t="shared" ref="Y220:AB220" si="49">Y212</f>
        <v>5.7644279506065806E-7</v>
      </c>
      <c r="Z220" s="1">
        <f t="shared" si="49"/>
        <v>7.4597307035616578E-7</v>
      </c>
      <c r="AA220" s="1">
        <f t="shared" si="49"/>
        <v>8.3528910243979796E-7</v>
      </c>
      <c r="AB220" s="1">
        <f t="shared" si="49"/>
        <v>1.7760693484026935E-7</v>
      </c>
      <c r="BF220" s="18"/>
      <c r="BG220" s="68" t="s">
        <v>102</v>
      </c>
      <c r="BH220" s="68"/>
      <c r="BI220" s="68"/>
      <c r="BJ220" s="68"/>
      <c r="BK220" s="68"/>
      <c r="BL220" s="68"/>
      <c r="BM220" s="68"/>
      <c r="BN220" s="20"/>
    </row>
    <row r="221" spans="4:66">
      <c r="D221" s="44"/>
      <c r="H221" s="70" t="s">
        <v>138</v>
      </c>
      <c r="I221" s="19">
        <f>J189</f>
        <v>0.50080250600530418</v>
      </c>
      <c r="BF221" s="18"/>
      <c r="BG221" s="19" t="s">
        <v>103</v>
      </c>
      <c r="BH221" s="19"/>
      <c r="BI221" s="19"/>
      <c r="BJ221" s="19"/>
      <c r="BK221" s="19"/>
      <c r="BL221" s="19"/>
      <c r="BM221" s="19"/>
      <c r="BN221" s="20"/>
    </row>
    <row r="222" spans="4:66">
      <c r="D222" s="44"/>
      <c r="H222" s="18" t="s">
        <v>139</v>
      </c>
      <c r="I222" s="19">
        <f>J209</f>
        <v>5.9370188768194995E-3</v>
      </c>
      <c r="V222" s="37" t="s">
        <v>277</v>
      </c>
      <c r="W222" s="37"/>
      <c r="X222" t="s">
        <v>234</v>
      </c>
      <c r="BF222" s="18"/>
      <c r="BG222" s="19"/>
      <c r="BH222" s="19"/>
      <c r="BI222" s="19"/>
      <c r="BJ222" s="19"/>
      <c r="BK222" s="19"/>
      <c r="BL222" s="19"/>
      <c r="BM222" s="19"/>
      <c r="BN222" s="20"/>
    </row>
    <row r="223" spans="4:66">
      <c r="D223" s="44"/>
      <c r="H223" s="21" t="s">
        <v>140</v>
      </c>
      <c r="I223" s="22">
        <f>J216</f>
        <v>2.9732389980266036E-3</v>
      </c>
      <c r="W223" s="79"/>
      <c r="X223" s="19">
        <f>AE6</f>
        <v>3.9901958397854393E-3</v>
      </c>
      <c r="Y223" s="19">
        <f>AF6</f>
        <v>6.9291012852214749E-3</v>
      </c>
      <c r="Z223" s="19">
        <f>AG6</f>
        <v>5.3196427576731138E-3</v>
      </c>
      <c r="AA223">
        <f>AH6</f>
        <v>3.7514683088041723E-3</v>
      </c>
      <c r="BF223" s="18"/>
      <c r="BG223" s="19"/>
      <c r="BH223" s="19"/>
      <c r="BI223" s="19"/>
      <c r="BJ223" s="19" t="s">
        <v>105</v>
      </c>
      <c r="BK223" s="19">
        <f>TANH(BH218)</f>
        <v>2.814980992240691E-3</v>
      </c>
      <c r="BL223" s="19"/>
      <c r="BM223" s="19"/>
      <c r="BN223" s="20"/>
    </row>
    <row r="224" spans="4:66">
      <c r="D224" s="44"/>
      <c r="U224">
        <f t="array" ref="U224:U237">TRANSPOSE(AE28:AQ28)</f>
        <v>0.5</v>
      </c>
      <c r="W224" s="89">
        <v>1</v>
      </c>
      <c r="X224" s="9" t="s">
        <v>149</v>
      </c>
      <c r="Y224" s="9"/>
      <c r="Z224" s="9"/>
      <c r="AA224" s="15"/>
      <c r="AB224" s="89">
        <v>2</v>
      </c>
      <c r="AC224" s="92" t="s">
        <v>152</v>
      </c>
      <c r="AD224" s="92"/>
      <c r="AE224" s="15"/>
      <c r="AF224" s="15"/>
      <c r="AG224" s="24"/>
      <c r="BF224" s="18"/>
      <c r="BG224" s="19"/>
      <c r="BH224" s="19"/>
      <c r="BI224" s="19"/>
      <c r="BJ224" s="19"/>
      <c r="BK224" s="19"/>
      <c r="BL224" s="19"/>
      <c r="BM224" s="19"/>
      <c r="BN224" s="20"/>
    </row>
    <row r="225" spans="4:66">
      <c r="D225" s="44"/>
      <c r="U225" t="str">
        <v>0</v>
      </c>
      <c r="W225" s="18"/>
      <c r="X225" s="135">
        <f>U227-U224*U225</f>
        <v>7.6309730478557478E-2</v>
      </c>
      <c r="Y225" s="136"/>
      <c r="Z225" s="137"/>
      <c r="AA225" s="19"/>
      <c r="AB225" s="18"/>
      <c r="AC225" s="19"/>
      <c r="AD225" s="26" t="s">
        <v>153</v>
      </c>
      <c r="AE225" s="19"/>
      <c r="AF225" s="19"/>
      <c r="AG225" s="20"/>
      <c r="BF225" s="18"/>
      <c r="BG225" s="19" t="s">
        <v>104</v>
      </c>
      <c r="BH225" s="19">
        <f>PRODUCT(BH198,BK223)</f>
        <v>1.4096195847196366E-3</v>
      </c>
      <c r="BI225" s="19"/>
      <c r="BJ225" s="19"/>
      <c r="BK225" s="19"/>
      <c r="BL225" s="19"/>
      <c r="BM225" s="19"/>
      <c r="BN225" s="20"/>
    </row>
    <row r="226" spans="4:66">
      <c r="D226" s="44"/>
      <c r="H226" s="25" t="s">
        <v>106</v>
      </c>
      <c r="I226" s="16"/>
      <c r="J226" s="15"/>
      <c r="K226" s="15">
        <v>1058.962</v>
      </c>
      <c r="L226" s="15">
        <v>1049.3699999999999</v>
      </c>
      <c r="M226" s="15">
        <v>1064.95</v>
      </c>
      <c r="N226" s="15">
        <v>0</v>
      </c>
      <c r="O226" s="15"/>
      <c r="P226" s="24"/>
      <c r="U226" t="str">
        <v>1</v>
      </c>
      <c r="W226" s="18"/>
      <c r="X226" s="9" t="s">
        <v>150</v>
      </c>
      <c r="Y226" s="9"/>
      <c r="Z226" s="9"/>
      <c r="AA226" s="19"/>
      <c r="AB226" s="18"/>
      <c r="AC226" s="19"/>
      <c r="AD226" s="19">
        <f>TANH(U230)</f>
        <v>5.9369491214069786E-3</v>
      </c>
      <c r="AE226" s="19"/>
      <c r="AF226" s="19"/>
      <c r="AG226" s="20"/>
      <c r="BF226" s="18"/>
      <c r="BN226" s="20"/>
    </row>
    <row r="227" spans="4:66">
      <c r="D227" s="44"/>
      <c r="H227" s="18"/>
      <c r="I227" s="65" t="s">
        <v>84</v>
      </c>
      <c r="J227" s="65"/>
      <c r="K227" s="65"/>
      <c r="L227" s="65"/>
      <c r="M227" s="65"/>
      <c r="N227" s="65"/>
      <c r="O227" s="19"/>
      <c r="P227" s="20"/>
      <c r="U227">
        <v>7.6309730478557478E-2</v>
      </c>
      <c r="W227" s="81" t="s">
        <v>151</v>
      </c>
      <c r="X227" s="135">
        <f>U227+U224*X225</f>
        <v>0.11446459571783621</v>
      </c>
      <c r="Y227" s="136"/>
      <c r="Z227" s="137"/>
      <c r="AA227" s="19"/>
      <c r="AB227" s="18"/>
      <c r="AC227" s="19"/>
      <c r="AD227" s="145" t="s">
        <v>154</v>
      </c>
      <c r="AE227" s="145"/>
      <c r="AF227" s="101"/>
      <c r="AG227" s="20"/>
      <c r="BF227" s="14" t="s">
        <v>135</v>
      </c>
      <c r="BG227" s="15">
        <f>BH179</f>
        <v>3.2095387010885662E-3</v>
      </c>
      <c r="BH227" s="15"/>
      <c r="BI227" s="15"/>
      <c r="BJ227" s="15"/>
      <c r="BK227" s="15"/>
      <c r="BL227" s="15"/>
      <c r="BM227" s="15"/>
      <c r="BN227" s="24"/>
    </row>
    <row r="228" spans="4:66">
      <c r="D228" s="44"/>
      <c r="H228" s="18"/>
      <c r="I228" s="19">
        <f>P24</f>
        <v>0</v>
      </c>
      <c r="J228" s="19"/>
      <c r="K228" s="19"/>
      <c r="L228" s="19"/>
      <c r="M228" s="66">
        <f>I228</f>
        <v>0</v>
      </c>
      <c r="N228" s="66">
        <f>I229</f>
        <v>0</v>
      </c>
      <c r="O228" s="19"/>
      <c r="P228" s="20"/>
      <c r="U228">
        <v>-0.81329423466873307</v>
      </c>
      <c r="W228" s="21"/>
      <c r="X228" s="22"/>
      <c r="Y228" s="22"/>
      <c r="Z228" s="22"/>
      <c r="AA228" s="22"/>
      <c r="AB228" s="18"/>
      <c r="AC228" s="84" t="s">
        <v>155</v>
      </c>
      <c r="AD228" s="85">
        <f>PRODUCT(X227,AD226)</f>
        <v>6.7957048097921273E-4</v>
      </c>
      <c r="AE228" s="33"/>
      <c r="AF228" s="33"/>
      <c r="AG228" s="20"/>
      <c r="BF228" s="70" t="s">
        <v>136</v>
      </c>
      <c r="BG228" s="19">
        <f>BH191</f>
        <v>0.50055370910060515</v>
      </c>
      <c r="BH228" s="22"/>
      <c r="BI228" s="22"/>
      <c r="BJ228" s="22"/>
      <c r="BK228" s="22"/>
      <c r="BL228" s="22"/>
      <c r="BM228" s="22"/>
      <c r="BN228" s="23"/>
    </row>
    <row r="229" spans="4:66">
      <c r="D229" s="44"/>
      <c r="H229" s="18"/>
      <c r="I229" s="19">
        <f>P25</f>
        <v>0</v>
      </c>
      <c r="J229" s="19"/>
      <c r="K229" s="19"/>
      <c r="L229" s="19"/>
      <c r="M229" s="66">
        <f>I230</f>
        <v>0</v>
      </c>
      <c r="N229" s="66">
        <f>I231</f>
        <v>0</v>
      </c>
      <c r="O229" s="19"/>
      <c r="P229" s="20"/>
      <c r="U229">
        <v>0.50080250600530418</v>
      </c>
      <c r="AB229" s="21"/>
      <c r="AC229" s="22"/>
      <c r="AD229" s="22"/>
      <c r="AE229" s="22"/>
      <c r="AF229" s="22"/>
      <c r="AG229" s="23"/>
      <c r="BF229" s="70" t="s">
        <v>137</v>
      </c>
      <c r="BG229" s="19">
        <f>BH184</f>
        <v>0.50086551722036865</v>
      </c>
    </row>
    <row r="230" spans="4:66">
      <c r="D230" s="44"/>
      <c r="H230" s="18"/>
      <c r="I230" s="19">
        <f>P26</f>
        <v>0</v>
      </c>
      <c r="J230" s="19"/>
      <c r="K230" s="19"/>
      <c r="L230" s="19"/>
      <c r="M230" s="19"/>
      <c r="N230" s="19"/>
      <c r="O230" s="19"/>
      <c r="P230" s="20"/>
      <c r="U230">
        <v>5.9370188768194995E-3</v>
      </c>
      <c r="W230" s="89">
        <v>3</v>
      </c>
      <c r="X230" s="92" t="s">
        <v>156</v>
      </c>
      <c r="Y230" s="15"/>
      <c r="Z230" s="15"/>
      <c r="AA230" s="15"/>
      <c r="AB230" s="14"/>
      <c r="AC230" s="15"/>
      <c r="AD230" s="15"/>
      <c r="AE230" s="15"/>
      <c r="AF230" s="15"/>
      <c r="AG230" s="24"/>
      <c r="BF230" s="70" t="s">
        <v>138</v>
      </c>
      <c r="BG230" s="19">
        <f>BH198</f>
        <v>0.50075634208726805</v>
      </c>
    </row>
    <row r="231" spans="4:66">
      <c r="D231" s="44"/>
      <c r="H231" s="18"/>
      <c r="I231" s="19">
        <f>P27</f>
        <v>0</v>
      </c>
      <c r="J231" s="19"/>
      <c r="K231" s="19"/>
      <c r="L231" s="19"/>
      <c r="M231" s="19"/>
      <c r="N231" s="19"/>
      <c r="O231" s="19"/>
      <c r="P231" s="20"/>
      <c r="U231">
        <v>1</v>
      </c>
      <c r="W231" s="18"/>
      <c r="X231" s="73" t="s">
        <v>157</v>
      </c>
      <c r="Y231" s="134" t="s">
        <v>158</v>
      </c>
      <c r="Z231" s="134"/>
      <c r="AA231" s="134"/>
      <c r="AB231" s="18"/>
      <c r="AC231" s="19"/>
      <c r="AD231" s="19"/>
      <c r="AE231" s="19"/>
      <c r="AF231" s="19"/>
      <c r="AG231" s="20"/>
      <c r="BF231" s="18" t="s">
        <v>139</v>
      </c>
      <c r="BG231" s="19">
        <f>BH218</f>
        <v>2.8149884276898801E-3</v>
      </c>
    </row>
    <row r="232" spans="4:66">
      <c r="D232" s="44"/>
      <c r="H232" s="18"/>
      <c r="I232" s="65" t="s">
        <v>86</v>
      </c>
      <c r="J232" s="65"/>
      <c r="K232" s="65"/>
      <c r="L232" s="65"/>
      <c r="M232" s="65"/>
      <c r="N232" s="65"/>
      <c r="O232" s="19" t="s">
        <v>101</v>
      </c>
      <c r="P232" s="20"/>
      <c r="U232">
        <v>4.379513225595732E-3</v>
      </c>
      <c r="W232" s="18"/>
      <c r="X232" s="73"/>
      <c r="Y232" s="19">
        <f>MMULT(X227,U229)</f>
        <v>5.7324156384376386E-2</v>
      </c>
      <c r="Z232" s="19"/>
      <c r="AA232" s="19"/>
      <c r="AB232" s="18"/>
      <c r="AC232" s="19"/>
      <c r="AD232" s="19"/>
      <c r="AE232" s="19"/>
      <c r="AF232" s="19"/>
      <c r="AG232" s="20"/>
      <c r="BF232" s="21" t="s">
        <v>140</v>
      </c>
      <c r="BG232" s="22">
        <f>BH225</f>
        <v>1.4096195847196366E-3</v>
      </c>
    </row>
    <row r="233" spans="4:66">
      <c r="D233" s="44"/>
      <c r="H233" s="18"/>
      <c r="I233" s="19"/>
      <c r="J233" s="19" t="s">
        <v>87</v>
      </c>
      <c r="K233" s="19"/>
      <c r="L233" s="19"/>
      <c r="M233" s="19"/>
      <c r="N233" s="19"/>
      <c r="O233" s="19"/>
      <c r="P233" s="20"/>
      <c r="U233">
        <v>0.50049982676709337</v>
      </c>
      <c r="W233" s="18"/>
      <c r="X233" s="55" t="s">
        <v>161</v>
      </c>
      <c r="Y233" s="134" t="s">
        <v>162</v>
      </c>
      <c r="Z233" s="134"/>
      <c r="AA233" s="134"/>
      <c r="AB233" s="18"/>
      <c r="AC233" s="19"/>
      <c r="AD233" s="19"/>
      <c r="AE233" s="19"/>
      <c r="AF233" s="19"/>
      <c r="AG233" s="20"/>
    </row>
    <row r="234" spans="4:66">
      <c r="H234" s="18"/>
      <c r="I234" s="19"/>
      <c r="J234" s="19">
        <f>M228</f>
        <v>0</v>
      </c>
      <c r="K234" s="19"/>
      <c r="L234" s="19"/>
      <c r="M234" s="19"/>
      <c r="N234" s="19"/>
      <c r="O234" s="19"/>
      <c r="P234" s="20"/>
      <c r="U234">
        <v>0.50182555934549744</v>
      </c>
      <c r="W234" s="18"/>
      <c r="X234" s="19"/>
      <c r="Y234" s="19">
        <f>SQRT(AD226)</f>
        <v>7.7051600381867341E-2</v>
      </c>
      <c r="Z234" s="19"/>
      <c r="AA234" s="19"/>
      <c r="AB234" s="18"/>
      <c r="AC234" s="19"/>
      <c r="AD234" s="19"/>
      <c r="AE234" s="19"/>
      <c r="AF234" s="19"/>
      <c r="AG234" s="20"/>
    </row>
    <row r="235" spans="4:66">
      <c r="H235" s="18"/>
      <c r="I235" s="19" t="s">
        <v>88</v>
      </c>
      <c r="J235" s="19">
        <f>TANH(J234)</f>
        <v>0</v>
      </c>
      <c r="K235" s="19"/>
      <c r="L235" s="19"/>
      <c r="M235" s="19"/>
      <c r="N235" s="19"/>
      <c r="O235" s="19"/>
      <c r="P235" s="20"/>
      <c r="U235">
        <v>0.50114676670273151</v>
      </c>
      <c r="W235" s="18"/>
      <c r="X235" s="96" t="s">
        <v>163</v>
      </c>
      <c r="Y235" s="19" t="s">
        <v>164</v>
      </c>
      <c r="Z235" s="19"/>
      <c r="AA235" s="19"/>
      <c r="AB235" s="18"/>
      <c r="AC235" s="19"/>
      <c r="AD235" s="19"/>
      <c r="AE235" s="19"/>
      <c r="AF235" s="19"/>
      <c r="AG235" s="20"/>
      <c r="BF235" s="25" t="s">
        <v>106</v>
      </c>
      <c r="BG235" s="16"/>
      <c r="BH235" s="15"/>
      <c r="BI235" s="15">
        <v>1058.962</v>
      </c>
      <c r="BJ235" s="15">
        <v>1049.3699999999999</v>
      </c>
      <c r="BK235" s="15">
        <v>1064.95</v>
      </c>
      <c r="BL235" s="15">
        <v>0</v>
      </c>
      <c r="BM235" s="15"/>
      <c r="BN235" s="24"/>
    </row>
    <row r="236" spans="4:66">
      <c r="H236" s="18"/>
      <c r="I236" s="19"/>
      <c r="J236" s="19"/>
      <c r="K236" s="19"/>
      <c r="L236" s="19"/>
      <c r="M236" s="19"/>
      <c r="N236" s="19"/>
      <c r="O236" s="19"/>
      <c r="P236" s="20"/>
      <c r="U236">
        <v>1.9993077343478868E-3</v>
      </c>
      <c r="W236" s="18"/>
      <c r="X236" s="19"/>
      <c r="Y236" s="19">
        <f>U231-Y234</f>
        <v>0.92294839961813269</v>
      </c>
      <c r="Z236" s="19"/>
      <c r="AA236" s="19"/>
      <c r="AB236" s="18"/>
      <c r="AC236" s="19"/>
      <c r="AD236" s="19"/>
      <c r="AE236" s="19"/>
      <c r="AF236" s="19"/>
      <c r="AG236" s="20"/>
      <c r="BF236" s="18"/>
      <c r="BG236" s="65" t="s">
        <v>84</v>
      </c>
      <c r="BH236" s="65"/>
      <c r="BI236" s="65"/>
      <c r="BJ236" s="65"/>
      <c r="BK236" s="65"/>
      <c r="BL236" s="65"/>
      <c r="BM236" s="19"/>
      <c r="BN236" s="20"/>
    </row>
    <row r="237" spans="4:66">
      <c r="H237" s="18"/>
      <c r="I237" s="65" t="s">
        <v>89</v>
      </c>
      <c r="J237" s="65"/>
      <c r="K237" s="65"/>
      <c r="L237" s="65"/>
      <c r="M237" s="65"/>
      <c r="N237" s="65"/>
      <c r="O237" s="19"/>
      <c r="P237" s="20"/>
      <c r="U237" t="e">
        <v>#N/A</v>
      </c>
      <c r="W237" s="18"/>
      <c r="X237" s="96" t="s">
        <v>166</v>
      </c>
      <c r="Y237" s="19" t="s">
        <v>167</v>
      </c>
      <c r="Z237" s="19"/>
      <c r="AA237" s="19"/>
      <c r="AB237" s="18"/>
      <c r="AC237" s="19"/>
      <c r="AD237" s="19"/>
      <c r="AE237" s="19"/>
      <c r="AF237" s="19"/>
      <c r="AG237" s="20"/>
      <c r="BF237" s="18"/>
      <c r="BG237" s="19">
        <f>BN33</f>
        <v>3.2095497217910951E-3</v>
      </c>
      <c r="BH237" s="19"/>
      <c r="BI237" s="19"/>
      <c r="BJ237" s="19"/>
      <c r="BK237" s="66">
        <f>BG237</f>
        <v>3.2095497217910951E-3</v>
      </c>
      <c r="BL237" s="66">
        <f>BG238</f>
        <v>3.4620723394880037E-3</v>
      </c>
      <c r="BM237" s="19"/>
      <c r="BN237" s="20"/>
    </row>
    <row r="238" spans="4:66">
      <c r="H238" s="18"/>
      <c r="I238" s="19"/>
      <c r="J238" s="62" t="s">
        <v>90</v>
      </c>
      <c r="K238" s="62"/>
      <c r="L238" s="63"/>
      <c r="M238" s="19"/>
      <c r="N238" s="19"/>
      <c r="O238" s="19"/>
      <c r="P238" s="20"/>
      <c r="W238" s="18"/>
      <c r="X238" s="19"/>
      <c r="Y238" s="19">
        <f>Y232*Y236</f>
        <v>5.2907238394419749E-2</v>
      </c>
      <c r="Z238" s="19"/>
      <c r="AA238" s="19"/>
      <c r="AB238" s="18"/>
      <c r="AC238" s="19"/>
      <c r="AD238" s="19"/>
      <c r="AE238" s="19"/>
      <c r="AF238" s="19"/>
      <c r="AG238" s="20"/>
      <c r="BF238" s="18"/>
      <c r="BG238" s="19">
        <f>BN34</f>
        <v>3.4620723394880037E-3</v>
      </c>
      <c r="BH238" s="19"/>
      <c r="BI238" s="19"/>
      <c r="BJ238" s="19"/>
      <c r="BK238" s="66">
        <f>BG239</f>
        <v>2.2148373078280173E-3</v>
      </c>
      <c r="BL238" s="66">
        <f>BG240</f>
        <v>3.0253706566384601E-3</v>
      </c>
      <c r="BM238" s="19"/>
      <c r="BN238" s="20"/>
    </row>
    <row r="239" spans="4:66">
      <c r="H239" s="18"/>
      <c r="I239" s="19"/>
      <c r="J239" s="19">
        <f>N228</f>
        <v>0</v>
      </c>
      <c r="K239" s="19"/>
      <c r="L239" s="19"/>
      <c r="M239" s="19"/>
      <c r="N239" s="19"/>
      <c r="O239" s="19"/>
      <c r="P239" s="20"/>
      <c r="W239" s="18"/>
      <c r="X239" s="96" t="s">
        <v>168</v>
      </c>
      <c r="Y239" s="19" t="s">
        <v>218</v>
      </c>
      <c r="Z239" s="19"/>
      <c r="AA239" s="19"/>
      <c r="AB239" s="18"/>
      <c r="AC239" s="19"/>
      <c r="AD239" s="19"/>
      <c r="AE239" s="19"/>
      <c r="AF239" s="19"/>
      <c r="AG239" s="20"/>
      <c r="BF239" s="18"/>
      <c r="BG239" s="19">
        <f>BN35</f>
        <v>2.2148373078280173E-3</v>
      </c>
      <c r="BH239" s="19"/>
      <c r="BI239" s="19"/>
      <c r="BJ239" s="19"/>
      <c r="BK239" s="19"/>
      <c r="BL239" s="19"/>
      <c r="BM239" s="19"/>
      <c r="BN239" s="20"/>
    </row>
    <row r="240" spans="4:66">
      <c r="H240" s="18"/>
      <c r="I240" s="19" t="s">
        <v>88</v>
      </c>
      <c r="J240" s="19">
        <f>1/(1+EXP(-J239))</f>
        <v>0.5</v>
      </c>
      <c r="K240" s="19"/>
      <c r="L240" s="19"/>
      <c r="M240" s="19"/>
      <c r="N240" s="19"/>
      <c r="O240" s="19"/>
      <c r="P240" s="20"/>
      <c r="W240" s="18"/>
      <c r="X240" s="19" t="s">
        <v>201</v>
      </c>
      <c r="Y240" s="19">
        <f>U228+Y238</f>
        <v>-0.76038699627431328</v>
      </c>
      <c r="Z240" s="19"/>
      <c r="AA240" s="19"/>
      <c r="AB240" s="18"/>
      <c r="AC240" s="19"/>
      <c r="AD240" s="19"/>
      <c r="AE240" s="19"/>
      <c r="AF240" s="19"/>
      <c r="AG240" s="20"/>
      <c r="BF240" s="18"/>
      <c r="BG240" s="19">
        <f>BN36</f>
        <v>3.0253706566384601E-3</v>
      </c>
      <c r="BH240" s="19"/>
      <c r="BI240" s="19"/>
      <c r="BJ240" s="19"/>
      <c r="BK240" s="19"/>
      <c r="BL240" s="19"/>
      <c r="BM240" s="19"/>
      <c r="BN240" s="20"/>
    </row>
    <row r="241" spans="8:66">
      <c r="H241" s="18"/>
      <c r="I241" s="19"/>
      <c r="J241" s="19"/>
      <c r="K241" s="19"/>
      <c r="L241" s="19"/>
      <c r="M241" s="19"/>
      <c r="N241" s="19"/>
      <c r="O241" s="19"/>
      <c r="P241" s="20"/>
      <c r="W241" s="21"/>
      <c r="X241" s="22"/>
      <c r="Y241" s="22"/>
      <c r="Z241" s="22"/>
      <c r="AA241" s="22"/>
      <c r="AB241" s="21"/>
      <c r="AC241" s="22"/>
      <c r="AD241" s="22"/>
      <c r="AE241" s="22"/>
      <c r="AF241" s="22"/>
      <c r="AG241" s="23"/>
      <c r="BF241" s="18"/>
      <c r="BG241" s="65" t="s">
        <v>86</v>
      </c>
      <c r="BH241" s="65"/>
      <c r="BI241" s="65"/>
      <c r="BJ241" s="65"/>
      <c r="BK241" s="65"/>
      <c r="BL241" s="65"/>
      <c r="BM241" s="19" t="s">
        <v>101</v>
      </c>
      <c r="BN241" s="20"/>
    </row>
    <row r="242" spans="8:66">
      <c r="H242" s="18"/>
      <c r="I242" s="19"/>
      <c r="J242" s="19"/>
      <c r="K242" s="19"/>
      <c r="L242" s="19"/>
      <c r="M242" s="19"/>
      <c r="N242" s="19"/>
      <c r="O242" s="19"/>
      <c r="P242" s="20"/>
      <c r="BF242" s="18"/>
      <c r="BG242" s="19"/>
      <c r="BH242" s="19" t="s">
        <v>87</v>
      </c>
      <c r="BI242" s="19"/>
      <c r="BJ242" s="19"/>
      <c r="BK242" s="19"/>
      <c r="BL242" s="19"/>
      <c r="BM242" s="19"/>
      <c r="BN242" s="20"/>
    </row>
    <row r="243" spans="8:66">
      <c r="H243" s="18"/>
      <c r="I243" s="19"/>
      <c r="J243" s="19"/>
      <c r="K243" s="19"/>
      <c r="L243" s="19"/>
      <c r="M243" s="19"/>
      <c r="N243" s="19"/>
      <c r="O243" s="19"/>
      <c r="P243" s="20"/>
      <c r="W243" s="89">
        <v>4</v>
      </c>
      <c r="X243" s="131" t="s">
        <v>169</v>
      </c>
      <c r="Y243" s="131"/>
      <c r="Z243" s="15"/>
      <c r="AA243" s="15"/>
      <c r="AB243" s="15"/>
      <c r="AC243" s="14"/>
      <c r="AD243" s="15"/>
      <c r="AE243" s="15"/>
      <c r="AF243" s="15"/>
      <c r="AG243" s="24"/>
      <c r="BF243" s="18"/>
      <c r="BG243" s="19"/>
      <c r="BH243" s="19">
        <f>BK237</f>
        <v>3.2095497217910951E-3</v>
      </c>
      <c r="BI243" s="19"/>
      <c r="BJ243" s="19"/>
      <c r="BK243" s="19"/>
      <c r="BL243" s="19"/>
      <c r="BM243" s="19"/>
      <c r="BN243" s="20"/>
    </row>
    <row r="244" spans="8:66">
      <c r="H244" s="18"/>
      <c r="I244" s="65" t="s">
        <v>91</v>
      </c>
      <c r="J244" s="65"/>
      <c r="K244" s="65"/>
      <c r="L244" s="65"/>
      <c r="M244" s="65"/>
      <c r="N244" s="65"/>
      <c r="O244" s="19"/>
      <c r="P244" s="20"/>
      <c r="W244" s="18"/>
      <c r="X244" s="19"/>
      <c r="Y244" s="19" t="s">
        <v>170</v>
      </c>
      <c r="Z244" s="19"/>
      <c r="AA244" s="19"/>
      <c r="AB244" s="19"/>
      <c r="AC244" s="18"/>
      <c r="AD244" s="19"/>
      <c r="AE244" s="19"/>
      <c r="AF244" s="19"/>
      <c r="AG244" s="20"/>
      <c r="BF244" s="18"/>
      <c r="BG244" s="19" t="s">
        <v>88</v>
      </c>
      <c r="BH244" s="19">
        <f>TANH(BH243)</f>
        <v>3.2095387010885662E-3</v>
      </c>
      <c r="BI244" s="19"/>
      <c r="BJ244" s="19"/>
      <c r="BK244" s="19"/>
      <c r="BL244" s="19"/>
      <c r="BM244" s="19"/>
      <c r="BN244" s="20"/>
    </row>
    <row r="245" spans="8:66">
      <c r="H245" s="18"/>
      <c r="I245" s="19"/>
      <c r="J245" s="19" t="s">
        <v>94</v>
      </c>
      <c r="K245" s="19"/>
      <c r="L245" s="19"/>
      <c r="M245" s="19"/>
      <c r="N245" s="19"/>
      <c r="O245" s="19"/>
      <c r="P245" s="20"/>
      <c r="W245" s="18"/>
      <c r="X245" s="84" t="s">
        <v>171</v>
      </c>
      <c r="Y245" s="85">
        <f>PRODUCT(Y240,U232)</f>
        <v>-3.3301249067543676E-3</v>
      </c>
      <c r="Z245" s="33"/>
      <c r="AA245" s="33"/>
      <c r="AB245" s="19"/>
      <c r="AC245" s="18"/>
      <c r="AD245" s="19"/>
      <c r="AE245" s="19"/>
      <c r="AF245" s="19"/>
      <c r="AG245" s="20"/>
      <c r="BF245" s="18"/>
      <c r="BG245" s="19"/>
      <c r="BH245" s="19"/>
      <c r="BI245" s="19"/>
      <c r="BJ245" s="19"/>
      <c r="BK245" s="19"/>
      <c r="BL245" s="19"/>
      <c r="BM245" s="19"/>
      <c r="BN245" s="20"/>
    </row>
    <row r="246" spans="8:66">
      <c r="H246" s="18"/>
      <c r="I246" s="19"/>
      <c r="J246" s="19">
        <f>M229</f>
        <v>0</v>
      </c>
      <c r="K246" s="19"/>
      <c r="L246" s="19"/>
      <c r="M246" s="19"/>
      <c r="N246" s="19"/>
      <c r="O246" s="19"/>
      <c r="P246" s="20"/>
      <c r="W246" s="80">
        <v>5</v>
      </c>
      <c r="X246" s="132" t="s">
        <v>172</v>
      </c>
      <c r="Y246" s="132"/>
      <c r="Z246" s="19"/>
      <c r="AA246" s="19"/>
      <c r="AB246" s="19"/>
      <c r="AC246" s="18"/>
      <c r="AD246" s="19"/>
      <c r="AE246" s="19"/>
      <c r="AF246" s="19"/>
      <c r="AG246" s="20"/>
      <c r="BF246" s="18"/>
      <c r="BG246" s="65" t="s">
        <v>89</v>
      </c>
      <c r="BH246" s="65"/>
      <c r="BI246" s="65"/>
      <c r="BJ246" s="65"/>
      <c r="BK246" s="65"/>
      <c r="BL246" s="65"/>
      <c r="BM246" s="19"/>
      <c r="BN246" s="20"/>
    </row>
    <row r="247" spans="8:66">
      <c r="H247" s="18"/>
      <c r="I247" s="19" t="s">
        <v>92</v>
      </c>
      <c r="J247" s="19">
        <f>1/(1+EXP(-J246))</f>
        <v>0.5</v>
      </c>
      <c r="K247" s="19"/>
      <c r="L247" s="19"/>
      <c r="M247" s="19"/>
      <c r="N247" s="19"/>
      <c r="O247" s="19"/>
      <c r="P247" s="20"/>
      <c r="W247" s="18"/>
      <c r="X247" s="19"/>
      <c r="Y247" s="62" t="s">
        <v>173</v>
      </c>
      <c r="Z247" s="62"/>
      <c r="AA247" s="19"/>
      <c r="AB247" s="19"/>
      <c r="AC247" s="18"/>
      <c r="AD247" s="19"/>
      <c r="AE247" s="19"/>
      <c r="AF247" s="19"/>
      <c r="AG247" s="20"/>
      <c r="BF247" s="18"/>
      <c r="BG247" s="19"/>
      <c r="BH247" s="62" t="s">
        <v>90</v>
      </c>
      <c r="BI247" s="62"/>
      <c r="BJ247" s="63"/>
      <c r="BK247" s="19"/>
      <c r="BL247" s="19"/>
      <c r="BM247" s="19"/>
      <c r="BN247" s="20"/>
    </row>
    <row r="248" spans="8:66">
      <c r="H248" s="18"/>
      <c r="I248" s="19"/>
      <c r="J248" s="19"/>
      <c r="K248" s="19"/>
      <c r="L248" s="19"/>
      <c r="M248" s="19"/>
      <c r="N248" s="19"/>
      <c r="O248" s="19"/>
      <c r="P248" s="20"/>
      <c r="W248" s="18"/>
      <c r="X248" s="84" t="s">
        <v>174</v>
      </c>
      <c r="Y248" s="85">
        <f>PRODUCT(Y240,U233)</f>
        <v>-0.38057355991124425</v>
      </c>
      <c r="Z248" s="33"/>
      <c r="AA248" s="33"/>
      <c r="AB248" s="19"/>
      <c r="AC248" s="18"/>
      <c r="AD248" s="19"/>
      <c r="AE248" s="19"/>
      <c r="AF248" s="19"/>
      <c r="AG248" s="20"/>
      <c r="BF248" s="18"/>
      <c r="BG248" s="19"/>
      <c r="BH248" s="19">
        <f>BL237</f>
        <v>3.4620723394880037E-3</v>
      </c>
      <c r="BI248" s="19"/>
      <c r="BJ248" s="19"/>
      <c r="BK248" s="19"/>
      <c r="BL248" s="19"/>
      <c r="BM248" s="19"/>
      <c r="BN248" s="20"/>
    </row>
    <row r="249" spans="8:66">
      <c r="H249" s="18"/>
      <c r="I249" s="19"/>
      <c r="J249" s="19"/>
      <c r="K249" s="19"/>
      <c r="L249" s="19"/>
      <c r="M249" s="19"/>
      <c r="N249" s="19"/>
      <c r="O249" s="19"/>
      <c r="P249" s="20"/>
      <c r="W249" s="80">
        <v>6</v>
      </c>
      <c r="X249" s="132" t="s">
        <v>175</v>
      </c>
      <c r="Y249" s="132"/>
      <c r="Z249" s="19"/>
      <c r="AA249" s="19"/>
      <c r="AB249" s="19"/>
      <c r="AC249" s="18"/>
      <c r="AD249" s="19"/>
      <c r="AE249" s="19"/>
      <c r="AF249" s="19"/>
      <c r="AG249" s="20"/>
      <c r="BF249" s="18"/>
      <c r="BG249" s="19" t="s">
        <v>88</v>
      </c>
      <c r="BH249" s="19">
        <f>1/(1+EXP(-BH248))</f>
        <v>0.50086551722036865</v>
      </c>
      <c r="BI249" s="19"/>
      <c r="BJ249" s="19"/>
      <c r="BK249" s="19"/>
      <c r="BL249" s="19"/>
      <c r="BM249" s="19"/>
      <c r="BN249" s="20"/>
    </row>
    <row r="250" spans="8:66">
      <c r="H250" s="18"/>
      <c r="I250" s="19"/>
      <c r="J250" s="19"/>
      <c r="K250" s="19"/>
      <c r="L250" s="19"/>
      <c r="M250" s="19"/>
      <c r="N250" s="19"/>
      <c r="O250" s="19"/>
      <c r="P250" s="20"/>
      <c r="W250" s="18"/>
      <c r="X250" s="19"/>
      <c r="Y250" s="19" t="s">
        <v>176</v>
      </c>
      <c r="Z250" s="19"/>
      <c r="AA250" s="19"/>
      <c r="AB250" s="19"/>
      <c r="AC250" s="18"/>
      <c r="AD250" s="19"/>
      <c r="AE250" s="19"/>
      <c r="AF250" s="19"/>
      <c r="AG250" s="20"/>
      <c r="BF250" s="18"/>
      <c r="BG250" s="19"/>
      <c r="BH250" s="19"/>
      <c r="BI250" s="19"/>
      <c r="BJ250" s="19"/>
      <c r="BK250" s="19"/>
      <c r="BL250" s="19"/>
      <c r="BM250" s="19"/>
      <c r="BN250" s="20"/>
    </row>
    <row r="251" spans="8:66">
      <c r="H251" s="18"/>
      <c r="I251" s="65" t="s">
        <v>93</v>
      </c>
      <c r="J251" s="65"/>
      <c r="K251" s="65"/>
      <c r="L251" s="65"/>
      <c r="M251" s="65"/>
      <c r="N251" s="65"/>
      <c r="O251" s="19"/>
      <c r="P251" s="20"/>
      <c r="W251" s="18"/>
      <c r="X251" s="84" t="s">
        <v>177</v>
      </c>
      <c r="Y251" s="85">
        <f>PRODUCT(Y240,U234)</f>
        <v>-0.38158162972439996</v>
      </c>
      <c r="Z251" s="33"/>
      <c r="AA251" s="33"/>
      <c r="AB251" s="19"/>
      <c r="AC251" s="18"/>
      <c r="AD251" s="19"/>
      <c r="AE251" s="19"/>
      <c r="AF251" s="19"/>
      <c r="AG251" s="20"/>
      <c r="BF251" s="18"/>
      <c r="BG251" s="19"/>
      <c r="BH251" s="19"/>
      <c r="BI251" s="19"/>
      <c r="BJ251" s="19"/>
      <c r="BK251" s="19"/>
      <c r="BL251" s="19"/>
      <c r="BM251" s="19"/>
      <c r="BN251" s="20"/>
    </row>
    <row r="252" spans="8:66">
      <c r="H252" s="18"/>
      <c r="I252" s="19"/>
      <c r="J252" s="64" t="s">
        <v>95</v>
      </c>
      <c r="K252" s="62"/>
      <c r="L252" s="62"/>
      <c r="M252" s="62"/>
      <c r="N252" s="19"/>
      <c r="O252" s="19"/>
      <c r="P252" s="20"/>
      <c r="W252" s="80">
        <v>7</v>
      </c>
      <c r="X252" s="132" t="s">
        <v>178</v>
      </c>
      <c r="Y252" s="132"/>
      <c r="Z252" s="19"/>
      <c r="AA252" s="19"/>
      <c r="AB252" s="19"/>
      <c r="AC252" s="18"/>
      <c r="AD252" s="19"/>
      <c r="AE252" s="19"/>
      <c r="AF252" s="19"/>
      <c r="AG252" s="20"/>
      <c r="BF252" s="18"/>
      <c r="BG252" s="19"/>
      <c r="BH252" s="19"/>
      <c r="BI252" s="19"/>
      <c r="BJ252" s="19"/>
      <c r="BK252" s="19"/>
      <c r="BL252" s="19"/>
      <c r="BM252" s="19"/>
      <c r="BN252" s="20"/>
    </row>
    <row r="253" spans="8:66">
      <c r="H253" s="18"/>
      <c r="I253" s="19"/>
      <c r="J253" s="19">
        <f>N229</f>
        <v>0</v>
      </c>
      <c r="K253" s="19"/>
      <c r="L253" s="19"/>
      <c r="M253" s="19"/>
      <c r="N253" s="19"/>
      <c r="O253" s="19"/>
      <c r="P253" s="20"/>
      <c r="W253" s="18"/>
      <c r="X253" s="19"/>
      <c r="Y253" s="146" t="s">
        <v>179</v>
      </c>
      <c r="Z253" s="146"/>
      <c r="AA253" s="146"/>
      <c r="AB253" s="19"/>
      <c r="AC253" s="18"/>
      <c r="AD253" s="19"/>
      <c r="AE253" s="19"/>
      <c r="AF253" s="19"/>
      <c r="AG253" s="20"/>
      <c r="BF253" s="18"/>
      <c r="BG253" s="65" t="s">
        <v>91</v>
      </c>
      <c r="BH253" s="65"/>
      <c r="BI253" s="65"/>
      <c r="BJ253" s="65"/>
      <c r="BK253" s="65"/>
      <c r="BL253" s="65"/>
      <c r="BM253" s="19"/>
      <c r="BN253" s="20"/>
    </row>
    <row r="254" spans="8:66">
      <c r="H254" s="18"/>
      <c r="I254" s="19" t="s">
        <v>96</v>
      </c>
      <c r="J254" s="19">
        <f>1/(1+EXP(-J253))</f>
        <v>0.5</v>
      </c>
      <c r="K254" s="19"/>
      <c r="L254" s="19"/>
      <c r="M254" s="19"/>
      <c r="N254" s="19"/>
      <c r="O254" s="19"/>
      <c r="P254" s="20"/>
      <c r="W254" s="18"/>
      <c r="X254" s="19" t="s">
        <v>180</v>
      </c>
      <c r="Y254" s="85">
        <f>PRODUCT(Y240,U235)</f>
        <v>-0.38106548462567402</v>
      </c>
      <c r="Z254" s="33"/>
      <c r="AA254" s="33"/>
      <c r="AB254" s="19"/>
      <c r="AC254" s="18"/>
      <c r="AD254" s="19"/>
      <c r="AE254" s="19"/>
      <c r="AF254" s="19"/>
      <c r="AG254" s="20"/>
      <c r="BF254" s="18"/>
      <c r="BG254" s="19"/>
      <c r="BH254" s="19" t="s">
        <v>94</v>
      </c>
      <c r="BI254" s="19"/>
      <c r="BJ254" s="19"/>
      <c r="BK254" s="19"/>
      <c r="BL254" s="19"/>
      <c r="BM254" s="19"/>
      <c r="BN254" s="20"/>
    </row>
    <row r="255" spans="8:66">
      <c r="H255" s="18"/>
      <c r="I255" s="19"/>
      <c r="J255" s="19"/>
      <c r="K255" s="19"/>
      <c r="L255" s="19"/>
      <c r="M255" s="19"/>
      <c r="N255" s="19"/>
      <c r="O255" s="19"/>
      <c r="P255" s="20"/>
      <c r="W255" s="18"/>
      <c r="X255" s="19"/>
      <c r="Y255" s="19"/>
      <c r="Z255" s="19"/>
      <c r="AA255" s="19"/>
      <c r="AB255" s="19"/>
      <c r="AC255" s="18"/>
      <c r="AD255" s="19"/>
      <c r="AE255" s="19"/>
      <c r="AF255" s="19"/>
      <c r="AG255" s="20"/>
      <c r="BF255" s="18"/>
      <c r="BG255" s="19"/>
      <c r="BH255" s="19">
        <f>BK238</f>
        <v>2.2148373078280173E-3</v>
      </c>
      <c r="BI255" s="19"/>
      <c r="BJ255" s="19"/>
      <c r="BK255" s="19"/>
      <c r="BL255" s="19"/>
      <c r="BM255" s="19"/>
      <c r="BN255" s="20"/>
    </row>
    <row r="256" spans="8:66">
      <c r="H256" s="18"/>
      <c r="I256" s="19"/>
      <c r="J256" s="19"/>
      <c r="K256" s="19"/>
      <c r="L256" s="19"/>
      <c r="M256" s="19"/>
      <c r="N256" s="19"/>
      <c r="O256" s="19"/>
      <c r="P256" s="20"/>
      <c r="W256" s="21"/>
      <c r="X256" s="22"/>
      <c r="Y256" s="22"/>
      <c r="Z256" s="22"/>
      <c r="AA256" s="22"/>
      <c r="AB256" s="22"/>
      <c r="AC256" s="21"/>
      <c r="AD256" s="22"/>
      <c r="AE256" s="22"/>
      <c r="AF256" s="22"/>
      <c r="AG256" s="23"/>
      <c r="BF256" s="18"/>
      <c r="BG256" s="19" t="s">
        <v>92</v>
      </c>
      <c r="BH256" s="19">
        <f>1/(1+EXP(-BH255))</f>
        <v>0.50055370910060515</v>
      </c>
      <c r="BI256" s="19"/>
      <c r="BJ256" s="19"/>
      <c r="BK256" s="19"/>
      <c r="BL256" s="19"/>
      <c r="BM256" s="19"/>
      <c r="BN256" s="20"/>
    </row>
    <row r="257" spans="8:66">
      <c r="H257" s="18"/>
      <c r="I257" s="19"/>
      <c r="J257" s="19"/>
      <c r="K257" s="19"/>
      <c r="L257" s="19"/>
      <c r="M257" s="19"/>
      <c r="N257" s="19"/>
      <c r="O257" s="19"/>
      <c r="P257" s="20"/>
      <c r="W257" s="95">
        <v>8</v>
      </c>
      <c r="X257" s="131" t="s">
        <v>181</v>
      </c>
      <c r="Y257" s="131"/>
      <c r="Z257" s="15"/>
      <c r="AA257" s="15"/>
      <c r="AB257" s="14"/>
      <c r="AC257" s="15"/>
      <c r="AD257" s="15"/>
      <c r="AE257" s="15"/>
      <c r="AF257" s="15"/>
      <c r="AG257" s="24"/>
      <c r="BF257" s="18"/>
      <c r="BG257" s="19"/>
      <c r="BH257" s="19"/>
      <c r="BI257" s="19"/>
      <c r="BJ257" s="19"/>
      <c r="BK257" s="19"/>
      <c r="BL257" s="19"/>
      <c r="BM257" s="19"/>
      <c r="BN257" s="20"/>
    </row>
    <row r="258" spans="8:66">
      <c r="H258" s="18"/>
      <c r="I258" s="65" t="s">
        <v>97</v>
      </c>
      <c r="J258" s="65"/>
      <c r="K258" s="65"/>
      <c r="L258" s="65"/>
      <c r="M258" s="65"/>
      <c r="N258" s="65"/>
      <c r="O258" s="65"/>
      <c r="P258" s="67"/>
      <c r="W258" s="18"/>
      <c r="X258" s="84" t="s">
        <v>182</v>
      </c>
      <c r="Y258" s="62" t="s">
        <v>184</v>
      </c>
      <c r="Z258" s="62"/>
      <c r="AA258" s="19"/>
      <c r="AB258" s="18"/>
      <c r="AC258" s="19"/>
      <c r="AD258" s="19"/>
      <c r="AE258" s="19"/>
      <c r="AF258" s="19"/>
      <c r="AG258" s="20"/>
      <c r="BF258" s="18"/>
      <c r="BG258" s="19"/>
      <c r="BH258" s="19"/>
      <c r="BI258" s="19"/>
      <c r="BJ258" s="19"/>
      <c r="BK258" s="19"/>
      <c r="BL258" s="19"/>
      <c r="BM258" s="19"/>
      <c r="BN258" s="20"/>
    </row>
    <row r="259" spans="8:66">
      <c r="H259" s="18"/>
      <c r="I259" s="134" t="s">
        <v>98</v>
      </c>
      <c r="J259" s="134"/>
      <c r="K259" s="134"/>
      <c r="L259" s="134"/>
      <c r="M259" s="134"/>
      <c r="N259" s="134"/>
      <c r="O259" s="19"/>
      <c r="P259" s="20"/>
      <c r="W259" s="18"/>
      <c r="X259" s="19"/>
      <c r="Y259" s="19">
        <f>TANH(U236)</f>
        <v>1.9993050704535838E-3</v>
      </c>
      <c r="Z259" s="19"/>
      <c r="AA259" s="19"/>
      <c r="AB259" s="18"/>
      <c r="AC259" s="19"/>
      <c r="AD259" s="19"/>
      <c r="AE259" s="19"/>
      <c r="AF259" s="19"/>
      <c r="AG259" s="20"/>
      <c r="BF259" s="18"/>
      <c r="BG259" s="19"/>
      <c r="BH259" s="19"/>
      <c r="BI259" s="19"/>
      <c r="BJ259" s="19"/>
      <c r="BK259" s="19"/>
      <c r="BL259" s="19"/>
      <c r="BM259" s="19"/>
      <c r="BN259" s="20"/>
    </row>
    <row r="260" spans="8:66">
      <c r="H260" s="18"/>
      <c r="I260" s="19"/>
      <c r="J260" s="19"/>
      <c r="K260" s="19"/>
      <c r="L260" s="19"/>
      <c r="M260" s="19"/>
      <c r="N260" s="19"/>
      <c r="O260" s="19"/>
      <c r="P260" s="20"/>
      <c r="W260" s="18"/>
      <c r="X260" s="96" t="s">
        <v>183</v>
      </c>
      <c r="Y260" s="19" t="s">
        <v>185</v>
      </c>
      <c r="Z260" s="19"/>
      <c r="AA260" s="19"/>
      <c r="AB260" s="18"/>
      <c r="AC260" s="19"/>
      <c r="AD260" s="19"/>
      <c r="AE260" s="19"/>
      <c r="AF260" s="19"/>
      <c r="AG260" s="20"/>
      <c r="BF260" s="18"/>
      <c r="BG260" s="65" t="s">
        <v>93</v>
      </c>
      <c r="BH260" s="65"/>
      <c r="BI260" s="65"/>
      <c r="BJ260" s="65"/>
      <c r="BK260" s="65"/>
      <c r="BL260" s="65"/>
      <c r="BM260" s="19"/>
      <c r="BN260" s="20"/>
    </row>
    <row r="261" spans="8:66">
      <c r="H261" s="18"/>
      <c r="I261" s="19"/>
      <c r="J261" s="19"/>
      <c r="K261" s="19"/>
      <c r="L261" s="19"/>
      <c r="M261" s="19"/>
      <c r="N261" s="19"/>
      <c r="O261" s="19"/>
      <c r="P261" s="20"/>
      <c r="W261" s="18"/>
      <c r="X261" s="19"/>
      <c r="Y261" s="19">
        <f>SQRT(Y259)</f>
        <v>4.4713589326440609E-2</v>
      </c>
      <c r="Z261" s="19"/>
      <c r="AA261" s="19"/>
      <c r="AB261" s="18"/>
      <c r="AC261" s="19"/>
      <c r="AD261" s="19"/>
      <c r="AE261" s="19"/>
      <c r="AF261" s="19"/>
      <c r="AG261" s="20"/>
      <c r="BF261" s="18"/>
      <c r="BG261" s="19"/>
      <c r="BH261" s="64" t="s">
        <v>95</v>
      </c>
      <c r="BI261" s="62"/>
      <c r="BJ261" s="62"/>
      <c r="BK261" s="62"/>
      <c r="BL261" s="19"/>
      <c r="BM261" s="19"/>
      <c r="BN261" s="20"/>
    </row>
    <row r="262" spans="8:66">
      <c r="H262" s="18"/>
      <c r="I262" s="19"/>
      <c r="J262" s="19"/>
      <c r="K262" s="19"/>
      <c r="L262" s="19"/>
      <c r="M262" s="19"/>
      <c r="N262" s="19"/>
      <c r="O262" s="19"/>
      <c r="P262" s="20"/>
      <c r="W262" s="18"/>
      <c r="X262" s="19" t="s">
        <v>163</v>
      </c>
      <c r="Y262" s="19" t="s">
        <v>186</v>
      </c>
      <c r="Z262" s="19"/>
      <c r="AA262" s="19"/>
      <c r="AB262" s="18"/>
      <c r="AC262" s="19"/>
      <c r="AD262" s="19"/>
      <c r="AE262" s="19"/>
      <c r="AF262" s="19"/>
      <c r="AG262" s="20"/>
      <c r="BF262" s="18"/>
      <c r="BG262" s="19"/>
      <c r="BH262" s="19">
        <f>BL238</f>
        <v>3.0253706566384601E-3</v>
      </c>
      <c r="BI262" s="19"/>
      <c r="BJ262" s="19"/>
      <c r="BK262" s="19"/>
      <c r="BL262" s="19"/>
      <c r="BM262" s="19"/>
      <c r="BN262" s="20"/>
    </row>
    <row r="263" spans="8:66">
      <c r="H263" s="18"/>
      <c r="I263" s="19"/>
      <c r="J263" s="19"/>
      <c r="K263" s="19"/>
      <c r="L263" s="19"/>
      <c r="M263" s="19"/>
      <c r="N263" s="19"/>
      <c r="O263" s="19"/>
      <c r="P263" s="20"/>
      <c r="W263" s="18"/>
      <c r="X263" s="19"/>
      <c r="Y263" s="19">
        <f>U231-Y261</f>
        <v>0.95528641067355935</v>
      </c>
      <c r="Z263" s="19"/>
      <c r="AA263" s="19"/>
      <c r="AB263" s="18"/>
      <c r="AC263" s="19"/>
      <c r="AD263" s="19"/>
      <c r="AE263" s="19"/>
      <c r="AF263" s="19"/>
      <c r="AG263" s="20"/>
      <c r="BF263" s="18"/>
      <c r="BG263" s="19" t="s">
        <v>96</v>
      </c>
      <c r="BH263" s="19">
        <f>1/(1+EXP(-BH262))</f>
        <v>0.50075634208726805</v>
      </c>
      <c r="BI263" s="19"/>
      <c r="BJ263" s="19"/>
      <c r="BK263" s="19"/>
      <c r="BL263" s="19"/>
      <c r="BM263" s="19"/>
      <c r="BN263" s="20"/>
    </row>
    <row r="264" spans="8:66">
      <c r="H264" s="18"/>
      <c r="I264" s="19"/>
      <c r="J264" s="19"/>
      <c r="K264" s="19"/>
      <c r="L264" s="19"/>
      <c r="M264" s="19"/>
      <c r="N264" s="19"/>
      <c r="O264" s="19"/>
      <c r="P264" s="20"/>
      <c r="W264" s="18"/>
      <c r="X264" s="19" t="s">
        <v>166</v>
      </c>
      <c r="Y264" s="19" t="s">
        <v>187</v>
      </c>
      <c r="Z264" s="19"/>
      <c r="AA264" s="19"/>
      <c r="AB264" s="18"/>
      <c r="AC264" s="19"/>
      <c r="AD264" s="19"/>
      <c r="AE264" s="19"/>
      <c r="AF264" s="19"/>
      <c r="AG264" s="20"/>
      <c r="BF264" s="18"/>
      <c r="BG264" s="19"/>
      <c r="BH264" s="19"/>
      <c r="BI264" s="19"/>
      <c r="BJ264" s="19"/>
      <c r="BK264" s="19"/>
      <c r="BL264" s="19"/>
      <c r="BM264" s="19"/>
      <c r="BN264" s="20"/>
    </row>
    <row r="265" spans="8:66">
      <c r="H265" s="18"/>
      <c r="I265" s="19"/>
      <c r="J265" s="19"/>
      <c r="K265" s="19"/>
      <c r="L265" s="19"/>
      <c r="M265" s="19"/>
      <c r="N265" s="19"/>
      <c r="O265" s="19"/>
      <c r="P265" s="20"/>
      <c r="W265" s="18"/>
      <c r="X265" s="19"/>
      <c r="Y265" s="19">
        <f>PRODUCT(Y248,Y263)</f>
        <v>-0.36355675004487131</v>
      </c>
      <c r="Z265" s="19"/>
      <c r="AA265" s="19"/>
      <c r="AB265" s="18"/>
      <c r="AC265" s="19"/>
      <c r="AD265" s="19"/>
      <c r="AE265" s="19"/>
      <c r="AF265" s="19"/>
      <c r="AG265" s="20"/>
      <c r="BF265" s="18"/>
      <c r="BG265" s="19"/>
      <c r="BH265" s="19"/>
      <c r="BI265" s="19"/>
      <c r="BJ265" s="19"/>
      <c r="BK265" s="19"/>
      <c r="BL265" s="19"/>
      <c r="BM265" s="19"/>
      <c r="BN265" s="20"/>
    </row>
    <row r="266" spans="8:66">
      <c r="H266" s="18"/>
      <c r="I266" s="19"/>
      <c r="J266" s="19"/>
      <c r="K266" s="19"/>
      <c r="L266" s="19"/>
      <c r="M266" s="19"/>
      <c r="N266" s="19"/>
      <c r="O266" s="19"/>
      <c r="P266" s="20"/>
      <c r="W266" s="93">
        <v>9</v>
      </c>
      <c r="X266" s="132" t="s">
        <v>188</v>
      </c>
      <c r="Y266" s="132"/>
      <c r="Z266" s="15"/>
      <c r="AA266" s="24"/>
      <c r="AB266" s="19"/>
      <c r="AC266" s="19"/>
      <c r="AD266" s="19"/>
      <c r="AE266" s="19"/>
      <c r="AF266" s="19"/>
      <c r="AG266" s="20"/>
      <c r="BF266" s="18"/>
      <c r="BG266" s="19"/>
      <c r="BH266" s="19"/>
      <c r="BI266" s="19"/>
      <c r="BJ266" s="19"/>
      <c r="BK266" s="19"/>
      <c r="BL266" s="19"/>
      <c r="BM266" s="19"/>
      <c r="BN266" s="20"/>
    </row>
    <row r="267" spans="8:66">
      <c r="H267" s="18"/>
      <c r="I267" s="19"/>
      <c r="J267" s="19"/>
      <c r="K267" s="19"/>
      <c r="L267" s="19"/>
      <c r="M267" s="19"/>
      <c r="N267" s="19"/>
      <c r="O267" s="19"/>
      <c r="P267" s="20"/>
      <c r="W267" s="18"/>
      <c r="X267" s="19" t="s">
        <v>157</v>
      </c>
      <c r="Y267" s="19" t="s">
        <v>189</v>
      </c>
      <c r="Z267" s="19"/>
      <c r="AA267" s="20"/>
      <c r="AB267" s="19"/>
      <c r="AC267" s="19"/>
      <c r="AD267" s="19"/>
      <c r="AE267" s="19"/>
      <c r="AF267" s="19"/>
      <c r="AG267" s="20"/>
      <c r="BF267" s="18"/>
      <c r="BG267" s="65" t="s">
        <v>97</v>
      </c>
      <c r="BH267" s="65"/>
      <c r="BI267" s="65"/>
      <c r="BJ267" s="65"/>
      <c r="BK267" s="65"/>
      <c r="BL267" s="65"/>
      <c r="BM267" s="65"/>
      <c r="BN267" s="67"/>
    </row>
    <row r="268" spans="8:66">
      <c r="H268" s="18"/>
      <c r="I268" s="19"/>
      <c r="J268" s="19"/>
      <c r="K268" s="19"/>
      <c r="L268" s="19"/>
      <c r="M268" s="19"/>
      <c r="N268" s="19"/>
      <c r="O268" s="19"/>
      <c r="P268" s="20"/>
      <c r="W268" s="18"/>
      <c r="X268" s="19"/>
      <c r="Y268" s="19">
        <f>MMULT(Y245,U233)</f>
        <v>-1.666726938943344E-3</v>
      </c>
      <c r="Z268" s="19"/>
      <c r="AA268" s="20"/>
      <c r="AB268" s="19"/>
      <c r="AC268" s="19"/>
      <c r="AD268" s="19"/>
      <c r="AE268" s="19"/>
      <c r="AF268" s="19"/>
      <c r="AG268" s="20"/>
      <c r="BF268" s="18"/>
      <c r="BG268" s="134" t="s">
        <v>98</v>
      </c>
      <c r="BH268" s="134"/>
      <c r="BI268" s="134"/>
      <c r="BJ268" s="134"/>
      <c r="BK268" s="134"/>
      <c r="BL268" s="134"/>
      <c r="BM268" s="19"/>
      <c r="BN268" s="20"/>
    </row>
    <row r="269" spans="8:66">
      <c r="H269" s="18"/>
      <c r="I269" s="19"/>
      <c r="J269" s="19"/>
      <c r="K269" s="19"/>
      <c r="L269" s="19"/>
      <c r="M269" s="19"/>
      <c r="N269" s="19"/>
      <c r="O269" s="19"/>
      <c r="P269" s="20"/>
      <c r="W269" s="18"/>
      <c r="X269" s="19" t="s">
        <v>183</v>
      </c>
      <c r="Y269" s="19" t="s">
        <v>190</v>
      </c>
      <c r="Z269" s="19"/>
      <c r="AA269" s="20"/>
      <c r="AB269" s="19"/>
      <c r="AC269" s="19"/>
      <c r="AD269" s="19"/>
      <c r="AE269" s="19"/>
      <c r="AF269" s="19"/>
      <c r="AG269" s="20"/>
      <c r="BF269" s="18"/>
      <c r="BG269" s="19"/>
      <c r="BH269" s="19"/>
      <c r="BI269" s="19"/>
      <c r="BJ269" s="19"/>
      <c r="BK269" s="19"/>
      <c r="BL269" s="19"/>
      <c r="BM269" s="19"/>
      <c r="BN269" s="20"/>
    </row>
    <row r="270" spans="8:66">
      <c r="H270" s="18"/>
      <c r="I270" s="19"/>
      <c r="J270" s="19"/>
      <c r="K270" s="19"/>
      <c r="L270" s="19"/>
      <c r="M270" s="19"/>
      <c r="N270" s="19"/>
      <c r="O270" s="19"/>
      <c r="P270" s="20"/>
      <c r="W270" s="18"/>
      <c r="X270" s="19"/>
      <c r="Y270" s="19">
        <f>$X$20-U233</f>
        <v>0.49950017323290663</v>
      </c>
      <c r="Z270" s="19"/>
      <c r="AA270" s="20"/>
      <c r="AB270" s="19"/>
      <c r="AC270" s="19"/>
      <c r="AD270" s="19"/>
      <c r="AE270" s="19"/>
      <c r="AF270" s="19"/>
      <c r="AG270" s="20"/>
      <c r="BF270" s="18"/>
      <c r="BG270" s="19"/>
      <c r="BH270" s="19"/>
      <c r="BI270" s="19"/>
      <c r="BJ270" s="19"/>
      <c r="BK270" s="19"/>
      <c r="BL270" s="19"/>
      <c r="BM270" s="19"/>
      <c r="BN270" s="20"/>
    </row>
    <row r="271" spans="8:66">
      <c r="H271" s="18"/>
      <c r="I271" s="19"/>
      <c r="J271" s="33"/>
      <c r="K271" s="33"/>
      <c r="L271" s="19"/>
      <c r="M271" s="19"/>
      <c r="N271" s="19"/>
      <c r="O271" s="19"/>
      <c r="P271" s="20"/>
      <c r="W271" s="18"/>
      <c r="X271" s="19" t="s">
        <v>163</v>
      </c>
      <c r="Y271" s="19" t="s">
        <v>191</v>
      </c>
      <c r="Z271" s="19"/>
      <c r="AA271" s="20"/>
      <c r="AB271" s="19"/>
      <c r="AC271" s="19"/>
      <c r="AD271" s="19"/>
      <c r="AE271" s="19"/>
      <c r="AF271" s="19"/>
      <c r="AG271" s="20"/>
      <c r="BF271" s="18"/>
      <c r="BG271" s="19"/>
      <c r="BH271" s="19"/>
      <c r="BI271" s="19"/>
      <c r="BJ271" s="19"/>
      <c r="BK271" s="19"/>
      <c r="BL271" s="19"/>
      <c r="BM271" s="19"/>
      <c r="BN271" s="20"/>
    </row>
    <row r="272" spans="8:66">
      <c r="H272" s="18"/>
      <c r="I272" s="135" t="s">
        <v>99</v>
      </c>
      <c r="J272" s="136"/>
      <c r="K272" s="137"/>
      <c r="L272" s="135" t="s">
        <v>100</v>
      </c>
      <c r="M272" s="136"/>
      <c r="N272" s="137"/>
      <c r="O272" s="19"/>
      <c r="P272" s="20"/>
      <c r="W272" s="18"/>
      <c r="X272" s="19"/>
      <c r="Y272" s="19">
        <f>MMULT(Y268,Y270)</f>
        <v>-8.3253039473415254E-4</v>
      </c>
      <c r="Z272" s="19"/>
      <c r="AA272" s="20"/>
      <c r="AB272" s="19"/>
      <c r="AC272" s="19"/>
      <c r="AD272" s="19"/>
      <c r="AE272" s="19"/>
      <c r="AF272" s="19"/>
      <c r="AG272" s="20"/>
      <c r="BF272" s="18"/>
      <c r="BG272" s="19"/>
      <c r="BH272" s="19"/>
      <c r="BI272" s="19"/>
      <c r="BJ272" s="19"/>
      <c r="BK272" s="19"/>
      <c r="BL272" s="19"/>
      <c r="BM272" s="19"/>
      <c r="BN272" s="20"/>
    </row>
    <row r="273" spans="8:66">
      <c r="H273" s="18"/>
      <c r="I273" s="138">
        <f>PRODUCT(J247,J209)</f>
        <v>2.9685094384097497E-3</v>
      </c>
      <c r="J273" s="139"/>
      <c r="K273" s="140"/>
      <c r="L273" s="141">
        <f>PRODUCT(J240,J235)</f>
        <v>0</v>
      </c>
      <c r="M273" s="142"/>
      <c r="N273" s="143"/>
      <c r="O273" s="19"/>
      <c r="P273" s="20"/>
      <c r="W273" s="80">
        <v>10</v>
      </c>
      <c r="X273" s="99" t="s">
        <v>192</v>
      </c>
      <c r="Y273" s="99"/>
      <c r="Z273" s="19"/>
      <c r="AA273" s="20"/>
      <c r="AB273" s="19"/>
      <c r="AC273" s="19"/>
      <c r="AD273" s="19"/>
      <c r="AE273" s="19"/>
      <c r="AF273" s="19"/>
      <c r="AG273" s="20"/>
      <c r="BF273" s="18"/>
      <c r="BG273" s="19"/>
      <c r="BH273" s="19"/>
      <c r="BI273" s="19"/>
      <c r="BJ273" s="19"/>
      <c r="BK273" s="19"/>
      <c r="BL273" s="19"/>
      <c r="BM273" s="19"/>
      <c r="BN273" s="20"/>
    </row>
    <row r="274" spans="8:66">
      <c r="H274" s="18"/>
      <c r="I274" s="19" t="s">
        <v>88</v>
      </c>
      <c r="J274" s="19">
        <f>SUM(I273:N273)</f>
        <v>2.9685094384097497E-3</v>
      </c>
      <c r="K274" s="33"/>
      <c r="L274" s="19"/>
      <c r="M274" s="19"/>
      <c r="N274" s="19"/>
      <c r="O274" s="19"/>
      <c r="P274" s="20"/>
      <c r="W274" s="18"/>
      <c r="X274" s="84" t="s">
        <v>182</v>
      </c>
      <c r="Y274" s="19" t="s">
        <v>193</v>
      </c>
      <c r="Z274" s="19"/>
      <c r="AA274" s="20"/>
      <c r="AB274" s="19"/>
      <c r="AC274" s="19"/>
      <c r="AD274" s="19"/>
      <c r="AE274" s="19"/>
      <c r="AF274" s="19"/>
      <c r="AG274" s="20"/>
      <c r="BF274" s="18"/>
      <c r="BG274" s="19"/>
      <c r="BH274" s="19"/>
      <c r="BI274" s="19"/>
      <c r="BJ274" s="19"/>
      <c r="BK274" s="19"/>
      <c r="BL274" s="19"/>
      <c r="BM274" s="19"/>
      <c r="BN274" s="20"/>
    </row>
    <row r="275" spans="8:66">
      <c r="H275" s="18"/>
      <c r="I275" s="19"/>
      <c r="J275" s="19"/>
      <c r="K275" s="19"/>
      <c r="L275" s="19"/>
      <c r="M275" s="19"/>
      <c r="N275" s="19"/>
      <c r="O275" s="19"/>
      <c r="P275" s="20"/>
      <c r="W275" s="18"/>
      <c r="X275" s="19"/>
      <c r="Y275" s="19">
        <f>PRODUCT(Y251,U235)</f>
        <v>-0.19122839996954194</v>
      </c>
      <c r="Z275" s="19"/>
      <c r="AA275" s="20"/>
      <c r="AB275" s="19"/>
      <c r="AC275" s="19"/>
      <c r="AD275" s="19"/>
      <c r="AE275" s="19"/>
      <c r="AF275" s="19"/>
      <c r="AG275" s="20"/>
      <c r="BF275" s="18"/>
      <c r="BG275" s="19"/>
      <c r="BH275" s="19"/>
      <c r="BI275" s="19"/>
      <c r="BJ275" s="19"/>
      <c r="BK275" s="19"/>
      <c r="BL275" s="19"/>
      <c r="BM275" s="19"/>
      <c r="BN275" s="20"/>
    </row>
    <row r="276" spans="8:66">
      <c r="H276" s="18"/>
      <c r="I276" s="68" t="s">
        <v>102</v>
      </c>
      <c r="J276" s="68"/>
      <c r="K276" s="68"/>
      <c r="L276" s="68"/>
      <c r="M276" s="68"/>
      <c r="N276" s="68"/>
      <c r="O276" s="68"/>
      <c r="P276" s="20"/>
      <c r="W276" s="18"/>
      <c r="X276" s="84" t="s">
        <v>194</v>
      </c>
      <c r="Y276" s="19" t="s">
        <v>195</v>
      </c>
      <c r="Z276" s="19"/>
      <c r="AA276" s="20"/>
      <c r="AB276" s="19"/>
      <c r="AC276" s="19"/>
      <c r="AD276" s="19"/>
      <c r="AE276" s="19"/>
      <c r="AF276" s="19"/>
      <c r="AG276" s="20"/>
      <c r="BF276" s="18"/>
      <c r="BG276" s="19"/>
      <c r="BH276" s="19"/>
      <c r="BI276" s="19"/>
      <c r="BJ276" s="19"/>
      <c r="BK276" s="19"/>
      <c r="BL276" s="19"/>
      <c r="BM276" s="19"/>
      <c r="BN276" s="20"/>
    </row>
    <row r="277" spans="8:66">
      <c r="H277" s="18"/>
      <c r="I277" s="19" t="s">
        <v>103</v>
      </c>
      <c r="J277" s="19"/>
      <c r="K277" s="19"/>
      <c r="L277" s="19"/>
      <c r="M277" s="19"/>
      <c r="N277" s="19"/>
      <c r="O277" s="19"/>
      <c r="P277" s="20"/>
      <c r="W277" s="18"/>
      <c r="X277" s="19"/>
      <c r="Y277" s="19">
        <f>$X$20-U235</f>
        <v>0.49885323329726849</v>
      </c>
      <c r="Z277" s="19"/>
      <c r="AA277" s="20"/>
      <c r="AB277" s="19"/>
      <c r="AC277" s="19"/>
      <c r="AD277" s="19"/>
      <c r="AE277" s="19"/>
      <c r="AF277" s="19"/>
      <c r="AG277" s="20"/>
      <c r="BF277" s="18"/>
      <c r="BG277" s="19"/>
      <c r="BH277" s="19"/>
      <c r="BI277" s="19"/>
      <c r="BJ277" s="19"/>
      <c r="BK277" s="19"/>
      <c r="BL277" s="19"/>
      <c r="BM277" s="19"/>
      <c r="BN277" s="20"/>
    </row>
    <row r="278" spans="8:66">
      <c r="H278" s="18"/>
      <c r="I278" s="19"/>
      <c r="J278" s="19"/>
      <c r="K278" s="19"/>
      <c r="L278" s="19"/>
      <c r="M278" s="19"/>
      <c r="N278" s="19"/>
      <c r="O278" s="19"/>
      <c r="P278" s="20"/>
      <c r="W278" s="18"/>
      <c r="X278" s="19"/>
      <c r="Y278" s="19" t="s">
        <v>191</v>
      </c>
      <c r="Z278" s="19"/>
      <c r="AA278" s="20"/>
      <c r="AB278" s="19"/>
      <c r="AC278" s="19"/>
      <c r="AD278" s="19"/>
      <c r="AE278" s="19"/>
      <c r="AF278" s="19"/>
      <c r="AG278" s="20"/>
      <c r="BF278" s="18"/>
      <c r="BG278" s="19"/>
      <c r="BH278" s="19"/>
      <c r="BI278" s="19"/>
      <c r="BJ278" s="19"/>
      <c r="BK278" s="19"/>
      <c r="BL278" s="19"/>
      <c r="BM278" s="19"/>
      <c r="BN278" s="20"/>
    </row>
    <row r="279" spans="8:66">
      <c r="H279" s="18"/>
      <c r="I279" s="19"/>
      <c r="J279" s="19"/>
      <c r="K279" s="19"/>
      <c r="L279" s="19" t="s">
        <v>105</v>
      </c>
      <c r="M279" s="19">
        <f>TANH(J274)</f>
        <v>2.9685007188909817E-3</v>
      </c>
      <c r="N279" s="19"/>
      <c r="O279" s="19"/>
      <c r="P279" s="20"/>
      <c r="W279" s="21"/>
      <c r="X279" s="97" t="s">
        <v>196</v>
      </c>
      <c r="Y279" s="91">
        <f>PRODUCT(Y275,Y277)</f>
        <v>-9.5394905623069279E-2</v>
      </c>
      <c r="Z279" s="22"/>
      <c r="AA279" s="23"/>
      <c r="AB279" s="19"/>
      <c r="AC279" s="19"/>
      <c r="AD279" s="19"/>
      <c r="AE279" s="19"/>
      <c r="AF279" s="19"/>
      <c r="AG279" s="20"/>
      <c r="BF279" s="18"/>
      <c r="BG279" s="19"/>
      <c r="BH279" s="19"/>
      <c r="BI279" s="19"/>
      <c r="BJ279" s="19"/>
      <c r="BK279" s="19"/>
      <c r="BL279" s="19"/>
      <c r="BM279" s="19"/>
      <c r="BN279" s="20"/>
    </row>
    <row r="280" spans="8:66">
      <c r="H280" s="18"/>
      <c r="I280" s="19"/>
      <c r="J280" s="19"/>
      <c r="K280" s="19"/>
      <c r="L280" s="19"/>
      <c r="M280" s="19"/>
      <c r="N280" s="19"/>
      <c r="O280" s="19"/>
      <c r="P280" s="20"/>
      <c r="W280" s="80">
        <v>11</v>
      </c>
      <c r="X280" s="90" t="s">
        <v>197</v>
      </c>
      <c r="Y280" s="90"/>
      <c r="Z280" s="19"/>
      <c r="AA280" s="20"/>
      <c r="AB280" s="19"/>
      <c r="AC280" s="19"/>
      <c r="AD280" s="19"/>
      <c r="AE280" s="19"/>
      <c r="AF280" s="19"/>
      <c r="AG280" s="20"/>
      <c r="BF280" s="18"/>
      <c r="BG280" s="19"/>
      <c r="BH280" s="33"/>
      <c r="BI280" s="33"/>
      <c r="BJ280" s="19"/>
      <c r="BK280" s="19"/>
      <c r="BL280" s="19"/>
      <c r="BM280" s="19"/>
      <c r="BN280" s="20"/>
    </row>
    <row r="281" spans="8:66">
      <c r="H281" s="18"/>
      <c r="I281" s="19" t="s">
        <v>104</v>
      </c>
      <c r="J281" s="19">
        <f>PRODUCT(J254,M279)</f>
        <v>1.4842503594454908E-3</v>
      </c>
      <c r="K281" s="19"/>
      <c r="L281" s="19"/>
      <c r="M281" s="19"/>
      <c r="N281" s="19"/>
      <c r="O281" s="19"/>
      <c r="P281" s="20"/>
      <c r="W281" s="18"/>
      <c r="X281" s="84" t="s">
        <v>182</v>
      </c>
      <c r="Y281" s="19" t="s">
        <v>198</v>
      </c>
      <c r="Z281" s="19"/>
      <c r="AA281" s="20"/>
      <c r="AB281" s="19"/>
      <c r="AC281" s="19"/>
      <c r="AD281" s="19"/>
      <c r="AE281" s="19"/>
      <c r="AF281" s="19"/>
      <c r="AG281" s="20"/>
      <c r="BF281" s="18"/>
      <c r="BG281" s="135" t="s">
        <v>99</v>
      </c>
      <c r="BH281" s="136"/>
      <c r="BI281" s="137"/>
      <c r="BJ281" s="135" t="s">
        <v>100</v>
      </c>
      <c r="BK281" s="136"/>
      <c r="BL281" s="137"/>
      <c r="BM281" s="19"/>
      <c r="BN281" s="20"/>
    </row>
    <row r="282" spans="8:66">
      <c r="H282" s="18"/>
      <c r="P282" s="20"/>
      <c r="W282" s="18"/>
      <c r="X282" s="19"/>
      <c r="Y282" s="19">
        <f>PRODUCT(AD228,U229)</f>
        <v>3.4033059988161966E-4</v>
      </c>
      <c r="Z282" s="19"/>
      <c r="AA282" s="20"/>
      <c r="AB282" s="19"/>
      <c r="AC282" s="19"/>
      <c r="AD282" s="19"/>
      <c r="AE282" s="19"/>
      <c r="AF282" s="19"/>
      <c r="AG282" s="20"/>
      <c r="BF282" s="18"/>
      <c r="BG282" s="138">
        <f>PRODUCT(BH256,BH218)</f>
        <v>1.4090528985554501E-3</v>
      </c>
      <c r="BH282" s="139"/>
      <c r="BI282" s="140"/>
      <c r="BJ282" s="141">
        <f>PRODUCT(BH249,BH244)</f>
        <v>1.6075472615595149E-3</v>
      </c>
      <c r="BK282" s="142"/>
      <c r="BL282" s="143"/>
      <c r="BM282" s="19"/>
      <c r="BN282" s="20"/>
    </row>
    <row r="283" spans="8:66">
      <c r="H283" s="14" t="s">
        <v>123</v>
      </c>
      <c r="I283" s="15">
        <f>J235</f>
        <v>0</v>
      </c>
      <c r="J283" s="15"/>
      <c r="K283" s="15"/>
      <c r="L283" s="15"/>
      <c r="M283" s="15"/>
      <c r="N283" s="15"/>
      <c r="O283" s="15"/>
      <c r="P283" s="24"/>
      <c r="W283" s="18"/>
      <c r="X283" s="84" t="s">
        <v>194</v>
      </c>
      <c r="Y283" s="19" t="s">
        <v>199</v>
      </c>
      <c r="Z283" s="19"/>
      <c r="AA283" s="20"/>
      <c r="AB283" s="19"/>
      <c r="AC283" s="19"/>
      <c r="AD283" s="19"/>
      <c r="AE283" s="19"/>
      <c r="AF283" s="19"/>
      <c r="AG283" s="20"/>
      <c r="BF283" s="18"/>
      <c r="BG283" s="19" t="s">
        <v>88</v>
      </c>
      <c r="BH283" s="19">
        <f>SUM(BG282:BL282)</f>
        <v>3.016600160114965E-3</v>
      </c>
      <c r="BI283" s="33"/>
      <c r="BJ283" s="19"/>
      <c r="BK283" s="19"/>
      <c r="BL283" s="19"/>
      <c r="BM283" s="19"/>
      <c r="BN283" s="20"/>
    </row>
    <row r="284" spans="8:66">
      <c r="H284" s="70" t="s">
        <v>124</v>
      </c>
      <c r="I284" s="19">
        <f>J247</f>
        <v>0.5</v>
      </c>
      <c r="J284" s="22"/>
      <c r="K284" s="22"/>
      <c r="L284" s="22"/>
      <c r="M284" s="22"/>
      <c r="N284" s="22"/>
      <c r="O284" s="22"/>
      <c r="P284" s="23"/>
      <c r="W284" s="18"/>
      <c r="X284" s="19"/>
      <c r="Y284" s="19">
        <f>U231-U229</f>
        <v>0.49919749399469582</v>
      </c>
      <c r="Z284" s="19"/>
      <c r="AA284" s="20"/>
      <c r="AB284" s="19"/>
      <c r="AC284" s="19"/>
      <c r="AD284" s="19"/>
      <c r="AE284" s="19"/>
      <c r="AF284" s="19"/>
      <c r="AG284" s="20"/>
      <c r="BF284" s="18"/>
      <c r="BG284" s="19"/>
      <c r="BH284" s="19"/>
      <c r="BI284" s="19"/>
      <c r="BJ284" s="19"/>
      <c r="BK284" s="19"/>
      <c r="BL284" s="19"/>
      <c r="BM284" s="19"/>
      <c r="BN284" s="20"/>
    </row>
    <row r="285" spans="8:66">
      <c r="H285" s="70" t="s">
        <v>125</v>
      </c>
      <c r="I285" s="19">
        <f>J240</f>
        <v>0.5</v>
      </c>
      <c r="W285" s="18"/>
      <c r="X285" s="19"/>
      <c r="Y285" s="19" t="s">
        <v>191</v>
      </c>
      <c r="Z285" s="19"/>
      <c r="AA285" s="20"/>
      <c r="AB285" s="19"/>
      <c r="AC285" s="19"/>
      <c r="AD285" s="19"/>
      <c r="AE285" s="19"/>
      <c r="AF285" s="19"/>
      <c r="AG285" s="20"/>
      <c r="BF285" s="18"/>
      <c r="BG285" s="68" t="s">
        <v>102</v>
      </c>
      <c r="BH285" s="68"/>
      <c r="BI285" s="68"/>
      <c r="BJ285" s="68"/>
      <c r="BK285" s="68"/>
      <c r="BL285" s="68"/>
      <c r="BM285" s="68"/>
      <c r="BN285" s="20"/>
    </row>
    <row r="286" spans="8:66">
      <c r="H286" s="70" t="s">
        <v>126</v>
      </c>
      <c r="I286" s="19">
        <f>J254</f>
        <v>0.5</v>
      </c>
      <c r="W286" s="18"/>
      <c r="X286" s="84" t="s">
        <v>196</v>
      </c>
      <c r="Y286" s="85">
        <f>PRODUCT(Y282,Y284)</f>
        <v>1.6989218259061604E-4</v>
      </c>
      <c r="Z286" s="19"/>
      <c r="AA286" s="20"/>
      <c r="AB286" s="19"/>
      <c r="AC286" s="19"/>
      <c r="AD286" s="19"/>
      <c r="AE286" s="19"/>
      <c r="AF286" s="19"/>
      <c r="AG286" s="20"/>
      <c r="BF286" s="18"/>
      <c r="BG286" s="19" t="s">
        <v>103</v>
      </c>
      <c r="BH286" s="19"/>
      <c r="BI286" s="19"/>
      <c r="BJ286" s="19"/>
      <c r="BK286" s="19"/>
      <c r="BL286" s="19"/>
      <c r="BM286" s="19"/>
      <c r="BN286" s="20"/>
    </row>
    <row r="287" spans="8:66">
      <c r="H287" s="18" t="s">
        <v>127</v>
      </c>
      <c r="I287" s="19">
        <f>J274</f>
        <v>2.9685094384097497E-3</v>
      </c>
      <c r="W287" s="98">
        <v>12</v>
      </c>
      <c r="X287" s="130" t="s">
        <v>214</v>
      </c>
      <c r="Y287" s="130"/>
      <c r="Z287" s="19"/>
      <c r="AA287" s="20"/>
      <c r="AB287" s="19"/>
      <c r="AC287" s="19"/>
      <c r="AD287" s="19"/>
      <c r="AE287" s="19"/>
      <c r="AF287" s="19"/>
      <c r="AG287" s="20"/>
      <c r="BF287" s="18"/>
      <c r="BG287" s="19"/>
      <c r="BH287" s="19"/>
      <c r="BI287" s="19"/>
      <c r="BJ287" s="19"/>
      <c r="BK287" s="19"/>
      <c r="BL287" s="19"/>
      <c r="BM287" s="19"/>
      <c r="BN287" s="20"/>
    </row>
    <row r="288" spans="8:66">
      <c r="H288" s="21" t="s">
        <v>128</v>
      </c>
      <c r="I288" s="22">
        <f>J281</f>
        <v>1.4842503594454908E-3</v>
      </c>
      <c r="W288" s="18"/>
      <c r="X288" s="19"/>
      <c r="Y288" s="19" t="s">
        <v>203</v>
      </c>
      <c r="Z288" s="19"/>
      <c r="AA288" s="19"/>
      <c r="AB288" s="19"/>
      <c r="AC288" s="19"/>
      <c r="AD288" s="19"/>
      <c r="AE288" s="19"/>
      <c r="AF288" s="19"/>
      <c r="AG288" s="20"/>
      <c r="BF288" s="18"/>
      <c r="BG288" s="19"/>
      <c r="BH288" s="19"/>
      <c r="BI288" s="19"/>
      <c r="BJ288" s="19" t="s">
        <v>105</v>
      </c>
      <c r="BK288" s="19">
        <f>TANH(BH283)</f>
        <v>3.0165910099186097E-3</v>
      </c>
      <c r="BL288" s="19"/>
      <c r="BM288" s="19"/>
      <c r="BN288" s="20"/>
    </row>
    <row r="289" spans="23:66">
      <c r="W289" s="19"/>
      <c r="X289" s="84" t="s">
        <v>204</v>
      </c>
      <c r="Y289" s="19">
        <f>Y265</f>
        <v>-0.36355675004487131</v>
      </c>
      <c r="Z289" s="19"/>
      <c r="AA289" s="19"/>
      <c r="AB289" s="19"/>
      <c r="AC289" s="19"/>
      <c r="AD289" s="19"/>
      <c r="AE289" s="19"/>
      <c r="AF289" s="19"/>
      <c r="AG289" s="20"/>
      <c r="BF289" s="18"/>
      <c r="BG289" s="19"/>
      <c r="BH289" s="19"/>
      <c r="BI289" s="19"/>
      <c r="BJ289" s="19"/>
      <c r="BK289" s="19"/>
      <c r="BL289" s="19"/>
      <c r="BM289" s="19"/>
      <c r="BN289" s="20"/>
    </row>
    <row r="290" spans="23:66">
      <c r="W290" s="18"/>
      <c r="X290" s="19"/>
      <c r="Y290" s="19">
        <f>Y272</f>
        <v>-8.3253039473415254E-4</v>
      </c>
      <c r="Z290" s="19"/>
      <c r="AA290" s="19"/>
      <c r="AB290" s="19"/>
      <c r="AC290" s="19"/>
      <c r="AD290" s="19"/>
      <c r="AE290" s="19"/>
      <c r="AF290" s="19"/>
      <c r="AG290" s="20"/>
      <c r="BF290" s="18"/>
      <c r="BG290" s="19" t="s">
        <v>104</v>
      </c>
      <c r="BH290" s="19">
        <f>PRODUCT(BH263,BK288)</f>
        <v>1.5105770797001806E-3</v>
      </c>
      <c r="BI290" s="19"/>
      <c r="BJ290" s="19"/>
      <c r="BK290" s="19"/>
      <c r="BL290" s="19"/>
      <c r="BM290" s="19"/>
      <c r="BN290" s="20"/>
    </row>
    <row r="291" spans="23:66">
      <c r="W291" s="18"/>
      <c r="X291" s="19"/>
      <c r="Y291" s="19">
        <f>Y279</f>
        <v>-9.5394905623069279E-2</v>
      </c>
      <c r="Z291" s="19"/>
      <c r="AA291" s="19"/>
      <c r="AB291" s="19"/>
      <c r="AC291" s="19"/>
      <c r="AD291" s="19"/>
      <c r="AE291" s="19"/>
      <c r="AF291" s="19"/>
      <c r="AG291" s="20"/>
      <c r="BF291" s="18"/>
      <c r="BN291" s="20"/>
    </row>
    <row r="292" spans="23:66">
      <c r="W292" s="21"/>
      <c r="X292" s="22"/>
      <c r="Y292" s="22">
        <f>Y286</f>
        <v>1.6989218259061604E-4</v>
      </c>
      <c r="Z292" s="22"/>
      <c r="AA292" s="22"/>
      <c r="AB292" s="22"/>
      <c r="AC292" s="22"/>
      <c r="AD292" s="22"/>
      <c r="AE292" s="22"/>
      <c r="AF292" s="22"/>
      <c r="AG292" s="23"/>
      <c r="BF292" s="14" t="s">
        <v>123</v>
      </c>
      <c r="BG292" s="15">
        <f>BH244</f>
        <v>3.2095387010885662E-3</v>
      </c>
      <c r="BH292" s="15"/>
      <c r="BI292" s="15"/>
      <c r="BJ292" s="15"/>
      <c r="BK292" s="15"/>
      <c r="BL292" s="15"/>
      <c r="BM292" s="15"/>
      <c r="BN292" s="24"/>
    </row>
    <row r="293" spans="23:66">
      <c r="W293" s="98">
        <v>13</v>
      </c>
      <c r="X293" s="130" t="s">
        <v>205</v>
      </c>
      <c r="Y293" s="130"/>
      <c r="Z293" s="19" t="s">
        <v>75</v>
      </c>
      <c r="AA293" s="19"/>
      <c r="BF293" s="70" t="s">
        <v>124</v>
      </c>
      <c r="BG293" s="19">
        <f>BH256</f>
        <v>0.50055370910060515</v>
      </c>
      <c r="BH293" s="22"/>
      <c r="BI293" s="22"/>
      <c r="BJ293" s="22"/>
      <c r="BK293" s="22"/>
      <c r="BL293" s="22"/>
      <c r="BM293" s="22"/>
      <c r="BN293" s="23"/>
    </row>
    <row r="294" spans="23:66">
      <c r="W294" s="18"/>
      <c r="X294" s="19"/>
      <c r="Y294" s="19" t="s">
        <v>206</v>
      </c>
      <c r="Z294" s="19"/>
      <c r="AA294" s="19"/>
      <c r="BF294" s="70" t="s">
        <v>125</v>
      </c>
      <c r="BG294" s="19">
        <f>BH249</f>
        <v>0.50086551722036865</v>
      </c>
    </row>
    <row r="295" spans="23:66">
      <c r="W295" s="18"/>
      <c r="X295" s="84" t="s">
        <v>207</v>
      </c>
      <c r="Y295" s="19">
        <f t="array" ref="Y295:Y298">MMULT($AA$11:$AD$14,Y289:Y292)</f>
        <v>9.2315812822271509E-4</v>
      </c>
      <c r="Z295" s="19"/>
      <c r="BF295" s="70" t="s">
        <v>126</v>
      </c>
      <c r="BG295" s="19">
        <f>BH263</f>
        <v>0.50075634208726805</v>
      </c>
    </row>
    <row r="296" spans="23:66">
      <c r="Y296">
        <v>5.5738350584356257E-2</v>
      </c>
      <c r="AA296" t="s">
        <v>213</v>
      </c>
      <c r="BF296" s="18" t="s">
        <v>127</v>
      </c>
      <c r="BG296" s="19">
        <f>BH283</f>
        <v>3.016600160114965E-3</v>
      </c>
    </row>
    <row r="297" spans="23:66">
      <c r="Y297">
        <v>-0.45507092152626449</v>
      </c>
      <c r="AA297" s="19">
        <f t="array" ref="AA297:AD297">TRANSPOSE(Y295:Y298)</f>
        <v>9.2315812822271509E-4</v>
      </c>
      <c r="AB297">
        <v>5.5738350584356257E-2</v>
      </c>
      <c r="AC297">
        <v>-0.45507092152626449</v>
      </c>
      <c r="AD297">
        <v>8.176053832118281E-2</v>
      </c>
      <c r="BF297" s="21" t="s">
        <v>128</v>
      </c>
      <c r="BG297" s="22">
        <f>BH290</f>
        <v>1.5105770797001806E-3</v>
      </c>
    </row>
    <row r="298" spans="23:66">
      <c r="Y298">
        <v>8.176053832118281E-2</v>
      </c>
    </row>
    <row r="299" spans="23:66">
      <c r="W299" s="98">
        <v>14</v>
      </c>
      <c r="X299" s="132" t="s">
        <v>208</v>
      </c>
      <c r="Y299" s="132"/>
      <c r="Z299" s="19"/>
      <c r="AA299" s="19"/>
    </row>
    <row r="300" spans="23:66">
      <c r="W300" s="18"/>
      <c r="X300" s="19"/>
      <c r="Y300" s="19" t="s">
        <v>209</v>
      </c>
      <c r="Z300" s="19"/>
      <c r="AA300" s="19"/>
    </row>
    <row r="301" spans="23:66">
      <c r="W301" s="18"/>
      <c r="X301" s="19"/>
      <c r="Y301" s="19">
        <f>AD297</f>
        <v>8.176053832118281E-2</v>
      </c>
      <c r="Z301" s="19"/>
      <c r="AA301" s="19"/>
    </row>
    <row r="302" spans="23:66">
      <c r="W302" s="18"/>
      <c r="X302" s="19" t="s">
        <v>210</v>
      </c>
      <c r="Y302" s="19" t="s">
        <v>211</v>
      </c>
      <c r="Z302" s="19" t="s">
        <v>212</v>
      </c>
      <c r="AA302" s="19"/>
    </row>
    <row r="303" spans="23:66">
      <c r="W303" s="100">
        <v>15</v>
      </c>
      <c r="X303" s="132" t="s">
        <v>215</v>
      </c>
      <c r="Y303" s="132"/>
      <c r="Z303" s="19"/>
      <c r="AA303" s="19"/>
    </row>
    <row r="304" spans="23:66">
      <c r="X304" s="19"/>
      <c r="Y304" s="19" t="s">
        <v>216</v>
      </c>
      <c r="Z304" s="19"/>
      <c r="AA304" s="19"/>
    </row>
    <row r="305" spans="21:33">
      <c r="Y305">
        <f t="array" ref="Y305:AB308">MMULT(Y289:Y292,X223:AA223)</f>
        <v>-1.4506626315549604E-3</v>
      </c>
      <c r="Z305">
        <v>-2.5191215439868604E-3</v>
      </c>
      <c r="AA305">
        <v>-1.9339920323793742E-3</v>
      </c>
      <c r="AB305">
        <v>-1.3638716262451746E-3</v>
      </c>
    </row>
    <row r="306" spans="21:33">
      <c r="Y306">
        <v>-3.321959317563145E-6</v>
      </c>
      <c r="Z306">
        <v>-5.7686874281383578E-6</v>
      </c>
      <c r="AA306">
        <v>-4.4287642848902734E-6</v>
      </c>
      <c r="AB306">
        <v>-3.1232113919614014E-6</v>
      </c>
    </row>
    <row r="307" spans="21:33">
      <c r="Y307">
        <v>-3.8064435555389565E-4</v>
      </c>
      <c r="Z307">
        <v>-6.610009631563906E-4</v>
      </c>
      <c r="AA307">
        <v>-5.0746681881667065E-4</v>
      </c>
      <c r="AB307">
        <v>-3.5787096526630936E-4</v>
      </c>
    </row>
    <row r="308" spans="21:33">
      <c r="Y308">
        <v>6.7790308018514441E-7</v>
      </c>
      <c r="Z308">
        <v>1.1772001407377191E-6</v>
      </c>
      <c r="AA308">
        <v>9.0376571870344888E-7</v>
      </c>
      <c r="AB308">
        <v>6.3734513890226804E-7</v>
      </c>
    </row>
    <row r="310" spans="21:33">
      <c r="W310" t="s">
        <v>219</v>
      </c>
    </row>
    <row r="311" spans="21:33">
      <c r="X311" t="s">
        <v>178</v>
      </c>
      <c r="Y311">
        <f>Y240</f>
        <v>-0.76038699627431328</v>
      </c>
    </row>
    <row r="312" spans="21:33">
      <c r="X312" t="s">
        <v>208</v>
      </c>
      <c r="Y312">
        <f>Y301</f>
        <v>8.176053832118281E-2</v>
      </c>
    </row>
    <row r="313" spans="21:33">
      <c r="X313" t="s">
        <v>215</v>
      </c>
      <c r="Y313" s="1">
        <f t="shared" ref="Y313:AB313" si="50">Y305</f>
        <v>-1.4506626315549604E-3</v>
      </c>
      <c r="Z313" s="1">
        <f t="shared" si="50"/>
        <v>-2.5191215439868604E-3</v>
      </c>
      <c r="AA313" s="1">
        <f t="shared" si="50"/>
        <v>-1.9339920323793742E-3</v>
      </c>
      <c r="AB313" s="1">
        <f t="shared" si="50"/>
        <v>-1.3638716262451746E-3</v>
      </c>
    </row>
    <row r="314" spans="21:33">
      <c r="Y314" s="1">
        <f t="shared" ref="Y314:AB314" si="51">Y306</f>
        <v>-3.321959317563145E-6</v>
      </c>
      <c r="Z314" s="1">
        <f t="shared" si="51"/>
        <v>-5.7686874281383578E-6</v>
      </c>
      <c r="AA314" s="1">
        <f t="shared" si="51"/>
        <v>-4.4287642848902734E-6</v>
      </c>
      <c r="AB314" s="1">
        <f t="shared" si="51"/>
        <v>-3.1232113919614014E-6</v>
      </c>
    </row>
    <row r="315" spans="21:33">
      <c r="Y315" s="1">
        <f t="shared" ref="Y315:AB316" si="52">Y307</f>
        <v>-3.8064435555389565E-4</v>
      </c>
      <c r="Z315" s="1">
        <f t="shared" si="52"/>
        <v>-6.610009631563906E-4</v>
      </c>
      <c r="AA315" s="1">
        <f t="shared" si="52"/>
        <v>-5.0746681881667065E-4</v>
      </c>
      <c r="AB315" s="1">
        <f t="shared" si="52"/>
        <v>-3.5787096526630936E-4</v>
      </c>
    </row>
    <row r="316" spans="21:33">
      <c r="Y316" s="1">
        <f t="shared" si="52"/>
        <v>6.7790308018514441E-7</v>
      </c>
      <c r="Z316" s="1">
        <f t="shared" si="52"/>
        <v>1.1772001407377191E-6</v>
      </c>
      <c r="AA316" s="1">
        <f t="shared" si="52"/>
        <v>9.0376571870344888E-7</v>
      </c>
      <c r="AB316" s="1">
        <f t="shared" si="52"/>
        <v>6.3734513890226804E-7</v>
      </c>
    </row>
    <row r="318" spans="21:33">
      <c r="V318" s="37" t="s">
        <v>278</v>
      </c>
      <c r="W318" s="37"/>
      <c r="X318" t="s">
        <v>234</v>
      </c>
    </row>
    <row r="319" spans="21:33">
      <c r="W319" s="79"/>
      <c r="X319" s="19">
        <f>AE7</f>
        <v>0</v>
      </c>
      <c r="Y319" s="19">
        <f>AF7</f>
        <v>0</v>
      </c>
      <c r="Z319" s="19">
        <f>AG7</f>
        <v>0</v>
      </c>
      <c r="AA319">
        <f>AH7</f>
        <v>2.9732389980266036E-3</v>
      </c>
    </row>
    <row r="320" spans="21:33">
      <c r="U320">
        <f t="array" ref="U320:U332">TRANSPOSE(AE29:AQ29)</f>
        <v>0.5</v>
      </c>
      <c r="W320" s="89">
        <v>1</v>
      </c>
      <c r="X320" s="9" t="s">
        <v>149</v>
      </c>
      <c r="Y320" s="9"/>
      <c r="Z320" s="9"/>
      <c r="AA320" s="15"/>
      <c r="AB320" s="89">
        <v>2</v>
      </c>
      <c r="AC320" s="92" t="s">
        <v>152</v>
      </c>
      <c r="AD320" s="92"/>
      <c r="AE320" s="15"/>
      <c r="AF320" s="15"/>
      <c r="AG320" s="24"/>
    </row>
    <row r="321" spans="21:33">
      <c r="U321" t="str">
        <v>0</v>
      </c>
      <c r="W321" s="18"/>
      <c r="X321" s="135">
        <f>U323-U320*U321</f>
        <v>0.11695350818014316</v>
      </c>
      <c r="Y321" s="136"/>
      <c r="Z321" s="137"/>
      <c r="AA321" s="19"/>
      <c r="AB321" s="18"/>
      <c r="AC321" s="19"/>
      <c r="AD321" s="26" t="s">
        <v>153</v>
      </c>
      <c r="AE321" s="19"/>
      <c r="AF321" s="19"/>
      <c r="AG321" s="20"/>
    </row>
    <row r="322" spans="21:33">
      <c r="U322" t="str">
        <v>1</v>
      </c>
      <c r="W322" s="18"/>
      <c r="X322" s="9" t="s">
        <v>150</v>
      </c>
      <c r="Y322" s="9"/>
      <c r="Z322" s="9"/>
      <c r="AA322" s="19"/>
      <c r="AB322" s="18"/>
      <c r="AC322" s="19"/>
      <c r="AD322" s="19">
        <f>TANH(U326)</f>
        <v>2.9685007188909817E-3</v>
      </c>
      <c r="AE322" s="19"/>
      <c r="AF322" s="19"/>
      <c r="AG322" s="20"/>
    </row>
    <row r="323" spans="21:33">
      <c r="U323">
        <v>0.11695350818014316</v>
      </c>
      <c r="W323" s="81" t="s">
        <v>151</v>
      </c>
      <c r="X323" s="135">
        <f>U323+U320*X321</f>
        <v>0.17543026227021474</v>
      </c>
      <c r="Y323" s="136"/>
      <c r="Z323" s="137"/>
      <c r="AA323" s="19"/>
      <c r="AB323" s="18"/>
      <c r="AC323" s="19"/>
      <c r="AD323" s="145" t="s">
        <v>154</v>
      </c>
      <c r="AE323" s="145"/>
      <c r="AF323" s="101"/>
      <c r="AG323" s="20"/>
    </row>
    <row r="324" spans="21:33">
      <c r="U324">
        <v>-1.1801459301492716</v>
      </c>
      <c r="W324" s="21"/>
      <c r="X324" s="22"/>
      <c r="Y324" s="22"/>
      <c r="Z324" s="22"/>
      <c r="AA324" s="22"/>
      <c r="AB324" s="18"/>
      <c r="AC324" s="84" t="s">
        <v>155</v>
      </c>
      <c r="AD324" s="85">
        <f>PRODUCT(X323,AD322)</f>
        <v>5.207648596643659E-4</v>
      </c>
      <c r="AE324" s="33"/>
      <c r="AF324" s="33"/>
      <c r="AG324" s="20"/>
    </row>
    <row r="325" spans="21:33">
      <c r="U325">
        <v>0.5</v>
      </c>
      <c r="AB325" s="21"/>
      <c r="AC325" s="22"/>
      <c r="AD325" s="22"/>
      <c r="AE325" s="22"/>
      <c r="AF325" s="22"/>
      <c r="AG325" s="23"/>
    </row>
    <row r="326" spans="21:33">
      <c r="U326">
        <v>2.9685094384097497E-3</v>
      </c>
      <c r="W326" s="89">
        <v>3</v>
      </c>
      <c r="X326" s="92" t="s">
        <v>156</v>
      </c>
      <c r="Y326" s="15"/>
      <c r="Z326" s="15"/>
      <c r="AA326" s="15"/>
      <c r="AB326" s="14"/>
      <c r="AC326" s="15"/>
      <c r="AD326" s="15"/>
      <c r="AE326" s="15"/>
      <c r="AF326" s="15"/>
      <c r="AG326" s="24"/>
    </row>
    <row r="327" spans="21:33">
      <c r="U327">
        <v>1</v>
      </c>
      <c r="W327" s="18"/>
      <c r="X327" s="73" t="s">
        <v>157</v>
      </c>
      <c r="Y327" s="134" t="s">
        <v>158</v>
      </c>
      <c r="Z327" s="134"/>
      <c r="AA327" s="134"/>
      <c r="AB327" s="18"/>
      <c r="AC327" s="19"/>
      <c r="AD327" s="19"/>
      <c r="AE327" s="19"/>
      <c r="AF327" s="19"/>
      <c r="AG327" s="20"/>
    </row>
    <row r="328" spans="21:33">
      <c r="U328">
        <v>0</v>
      </c>
      <c r="W328" s="18"/>
      <c r="X328" s="73"/>
      <c r="Y328" s="19">
        <f>MMULT(X323,U325)</f>
        <v>8.7715131135107371E-2</v>
      </c>
      <c r="Z328" s="19"/>
      <c r="AA328" s="19"/>
      <c r="AB328" s="18"/>
      <c r="AC328" s="19"/>
      <c r="AD328" s="19"/>
      <c r="AE328" s="19"/>
      <c r="AF328" s="19"/>
      <c r="AG328" s="20"/>
    </row>
    <row r="329" spans="21:33">
      <c r="U329">
        <v>0.5</v>
      </c>
      <c r="W329" s="18"/>
      <c r="X329" s="55" t="s">
        <v>161</v>
      </c>
      <c r="Y329" s="134" t="s">
        <v>162</v>
      </c>
      <c r="Z329" s="134"/>
      <c r="AA329" s="134"/>
      <c r="AB329" s="18"/>
      <c r="AC329" s="19"/>
      <c r="AD329" s="19"/>
      <c r="AE329" s="19"/>
      <c r="AF329" s="19"/>
      <c r="AG329" s="20"/>
    </row>
    <row r="330" spans="21:33">
      <c r="U330">
        <v>0.50049982676709337</v>
      </c>
      <c r="W330" s="18"/>
      <c r="X330" s="19"/>
      <c r="Y330" s="19">
        <f>SQRT(AD322)</f>
        <v>5.4483949185893103E-2</v>
      </c>
      <c r="Z330" s="19"/>
      <c r="AA330" s="19"/>
      <c r="AB330" s="18"/>
      <c r="AC330" s="19"/>
      <c r="AD330" s="19"/>
      <c r="AE330" s="19"/>
      <c r="AF330" s="19"/>
      <c r="AG330" s="20"/>
    </row>
    <row r="331" spans="21:33">
      <c r="U331">
        <v>0.5</v>
      </c>
      <c r="W331" s="18"/>
      <c r="X331" s="96" t="s">
        <v>163</v>
      </c>
      <c r="Y331" s="19" t="s">
        <v>164</v>
      </c>
      <c r="Z331" s="19"/>
      <c r="AA331" s="19"/>
      <c r="AB331" s="18"/>
      <c r="AC331" s="19"/>
      <c r="AD331" s="19"/>
      <c r="AE331" s="19"/>
      <c r="AF331" s="19"/>
      <c r="AG331" s="20"/>
    </row>
    <row r="332" spans="21:33">
      <c r="U332">
        <v>0</v>
      </c>
      <c r="W332" s="18"/>
      <c r="X332" s="19"/>
      <c r="Y332" s="19">
        <f>U327-Y330</f>
        <v>0.94551605081410695</v>
      </c>
      <c r="Z332" s="19"/>
      <c r="AA332" s="19"/>
      <c r="AB332" s="18"/>
      <c r="AC332" s="19"/>
      <c r="AD332" s="19"/>
      <c r="AE332" s="19"/>
      <c r="AF332" s="19"/>
      <c r="AG332" s="20"/>
    </row>
    <row r="333" spans="21:33">
      <c r="W333" s="18"/>
      <c r="X333" s="96" t="s">
        <v>166</v>
      </c>
      <c r="Y333" s="19" t="s">
        <v>167</v>
      </c>
      <c r="Z333" s="19"/>
      <c r="AA333" s="19"/>
      <c r="AB333" s="18"/>
      <c r="AC333" s="19"/>
      <c r="AD333" s="19"/>
      <c r="AE333" s="19"/>
      <c r="AF333" s="19"/>
      <c r="AG333" s="20"/>
    </row>
    <row r="334" spans="21:33">
      <c r="W334" s="18"/>
      <c r="X334" s="19"/>
      <c r="Y334" s="19">
        <f>Y328*Y332</f>
        <v>8.2936064387508238E-2</v>
      </c>
      <c r="Z334" s="19"/>
      <c r="AA334" s="19"/>
      <c r="AB334" s="18"/>
      <c r="AC334" s="19"/>
      <c r="AD334" s="19"/>
      <c r="AE334" s="19"/>
      <c r="AF334" s="19"/>
      <c r="AG334" s="20"/>
    </row>
    <row r="335" spans="21:33">
      <c r="W335" s="18"/>
      <c r="X335" s="96" t="s">
        <v>168</v>
      </c>
      <c r="Y335" s="19" t="s">
        <v>218</v>
      </c>
      <c r="Z335" s="19"/>
      <c r="AA335" s="19"/>
      <c r="AB335" s="18"/>
      <c r="AC335" s="19"/>
      <c r="AD335" s="19"/>
      <c r="AE335" s="19"/>
      <c r="AF335" s="19"/>
      <c r="AG335" s="20"/>
    </row>
    <row r="336" spans="21:33">
      <c r="W336" s="18"/>
      <c r="X336" s="19" t="s">
        <v>201</v>
      </c>
      <c r="Y336" s="19">
        <f>U324+Y334</f>
        <v>-1.0972098657617633</v>
      </c>
      <c r="Z336" s="19"/>
      <c r="AA336" s="19"/>
      <c r="AB336" s="18"/>
      <c r="AC336" s="19"/>
      <c r="AD336" s="19"/>
      <c r="AE336" s="19"/>
      <c r="AF336" s="19"/>
      <c r="AG336" s="20"/>
    </row>
    <row r="337" spans="23:33">
      <c r="W337" s="21"/>
      <c r="X337" s="22"/>
      <c r="Y337" s="22"/>
      <c r="Z337" s="22"/>
      <c r="AA337" s="22"/>
      <c r="AB337" s="21"/>
      <c r="AC337" s="22"/>
      <c r="AD337" s="22"/>
      <c r="AE337" s="22"/>
      <c r="AF337" s="22"/>
      <c r="AG337" s="23"/>
    </row>
    <row r="339" spans="23:33">
      <c r="W339" s="89">
        <v>4</v>
      </c>
      <c r="X339" s="131" t="s">
        <v>169</v>
      </c>
      <c r="Y339" s="131"/>
      <c r="Z339" s="15"/>
      <c r="AA339" s="15"/>
      <c r="AB339" s="15"/>
      <c r="AC339" s="14"/>
      <c r="AD339" s="15"/>
      <c r="AE339" s="15"/>
      <c r="AF339" s="15"/>
      <c r="AG339" s="24"/>
    </row>
    <row r="340" spans="23:33">
      <c r="W340" s="18"/>
      <c r="X340" s="19"/>
      <c r="Y340" s="19" t="s">
        <v>170</v>
      </c>
      <c r="Z340" s="19"/>
      <c r="AA340" s="19"/>
      <c r="AB340" s="19"/>
      <c r="AC340" s="18"/>
      <c r="AD340" s="19"/>
      <c r="AE340" s="19"/>
      <c r="AF340" s="19"/>
      <c r="AG340" s="20"/>
    </row>
    <row r="341" spans="23:33">
      <c r="W341" s="18"/>
      <c r="X341" s="84" t="s">
        <v>171</v>
      </c>
      <c r="Y341" s="85">
        <f>PRODUCT(Y336,U328)</f>
        <v>0</v>
      </c>
      <c r="Z341" s="33"/>
      <c r="AA341" s="33"/>
      <c r="AB341" s="19"/>
      <c r="AC341" s="18"/>
      <c r="AD341" s="19"/>
      <c r="AE341" s="19"/>
      <c r="AF341" s="19"/>
      <c r="AG341" s="20"/>
    </row>
    <row r="342" spans="23:33">
      <c r="W342" s="80">
        <v>5</v>
      </c>
      <c r="X342" s="132" t="s">
        <v>172</v>
      </c>
      <c r="Y342" s="132"/>
      <c r="Z342" s="19"/>
      <c r="AA342" s="19"/>
      <c r="AB342" s="19"/>
      <c r="AC342" s="18"/>
      <c r="AD342" s="19"/>
      <c r="AE342" s="19"/>
      <c r="AF342" s="19"/>
      <c r="AG342" s="20"/>
    </row>
    <row r="343" spans="23:33">
      <c r="W343" s="18"/>
      <c r="X343" s="19"/>
      <c r="Y343" s="62" t="s">
        <v>173</v>
      </c>
      <c r="Z343" s="62"/>
      <c r="AA343" s="19"/>
      <c r="AB343" s="19"/>
      <c r="AC343" s="18"/>
      <c r="AD343" s="19"/>
      <c r="AE343" s="19"/>
      <c r="AF343" s="19"/>
      <c r="AG343" s="20"/>
    </row>
    <row r="344" spans="23:33">
      <c r="W344" s="18"/>
      <c r="X344" s="84" t="s">
        <v>174</v>
      </c>
      <c r="Y344" s="85">
        <f>PRODUCT(Y336,U329)</f>
        <v>-0.54860493288088163</v>
      </c>
      <c r="Z344" s="33"/>
      <c r="AA344" s="33"/>
      <c r="AB344" s="19"/>
      <c r="AC344" s="18"/>
      <c r="AD344" s="19"/>
      <c r="AE344" s="19"/>
      <c r="AF344" s="19"/>
      <c r="AG344" s="20"/>
    </row>
    <row r="345" spans="23:33">
      <c r="W345" s="80">
        <v>6</v>
      </c>
      <c r="X345" s="132" t="s">
        <v>175</v>
      </c>
      <c r="Y345" s="132"/>
      <c r="Z345" s="19"/>
      <c r="AA345" s="19"/>
      <c r="AB345" s="19"/>
      <c r="AC345" s="18"/>
      <c r="AD345" s="19"/>
      <c r="AE345" s="19"/>
      <c r="AF345" s="19"/>
      <c r="AG345" s="20"/>
    </row>
    <row r="346" spans="23:33">
      <c r="W346" s="18"/>
      <c r="X346" s="19"/>
      <c r="Y346" s="19" t="s">
        <v>176</v>
      </c>
      <c r="Z346" s="19"/>
      <c r="AA346" s="19"/>
      <c r="AB346" s="19"/>
      <c r="AC346" s="18"/>
      <c r="AD346" s="19"/>
      <c r="AE346" s="19"/>
      <c r="AF346" s="19"/>
      <c r="AG346" s="20"/>
    </row>
    <row r="347" spans="23:33">
      <c r="W347" s="18"/>
      <c r="X347" s="84" t="s">
        <v>177</v>
      </c>
      <c r="Y347" s="85">
        <f>PRODUCT(Y336,U330)</f>
        <v>-0.54915334774090829</v>
      </c>
      <c r="Z347" s="33"/>
      <c r="AA347" s="33"/>
      <c r="AB347" s="19"/>
      <c r="AC347" s="18"/>
      <c r="AD347" s="19"/>
      <c r="AE347" s="19"/>
      <c r="AF347" s="19"/>
      <c r="AG347" s="20"/>
    </row>
    <row r="348" spans="23:33">
      <c r="W348" s="80">
        <v>7</v>
      </c>
      <c r="X348" s="132" t="s">
        <v>178</v>
      </c>
      <c r="Y348" s="132"/>
      <c r="Z348" s="19"/>
      <c r="AA348" s="19"/>
      <c r="AB348" s="19"/>
      <c r="AC348" s="18"/>
      <c r="AD348" s="19"/>
      <c r="AE348" s="19"/>
      <c r="AF348" s="19"/>
      <c r="AG348" s="20"/>
    </row>
    <row r="349" spans="23:33">
      <c r="W349" s="18"/>
      <c r="X349" s="19"/>
      <c r="Y349" s="146" t="s">
        <v>179</v>
      </c>
      <c r="Z349" s="146"/>
      <c r="AA349" s="146"/>
      <c r="AB349" s="19"/>
      <c r="AC349" s="18"/>
      <c r="AD349" s="19"/>
      <c r="AE349" s="19"/>
      <c r="AF349" s="19"/>
      <c r="AG349" s="20"/>
    </row>
    <row r="350" spans="23:33">
      <c r="W350" s="18"/>
      <c r="X350" s="19" t="s">
        <v>180</v>
      </c>
      <c r="Y350" s="85">
        <f>PRODUCT(Y336,U331)</f>
        <v>-0.54860493288088163</v>
      </c>
      <c r="Z350" s="33"/>
      <c r="AA350" s="33"/>
      <c r="AB350" s="19"/>
      <c r="AC350" s="18"/>
      <c r="AD350" s="19"/>
      <c r="AE350" s="19"/>
      <c r="AF350" s="19"/>
      <c r="AG350" s="20"/>
    </row>
    <row r="351" spans="23:33">
      <c r="W351" s="18"/>
      <c r="X351" s="19"/>
      <c r="Y351" s="19"/>
      <c r="Z351" s="19"/>
      <c r="AA351" s="19"/>
      <c r="AB351" s="19"/>
      <c r="AC351" s="18"/>
      <c r="AD351" s="19"/>
      <c r="AE351" s="19"/>
      <c r="AF351" s="19"/>
      <c r="AG351" s="20"/>
    </row>
    <row r="352" spans="23:33">
      <c r="W352" s="21"/>
      <c r="X352" s="22"/>
      <c r="Y352" s="22"/>
      <c r="Z352" s="22"/>
      <c r="AA352" s="22"/>
      <c r="AB352" s="22"/>
      <c r="AC352" s="21"/>
      <c r="AD352" s="22"/>
      <c r="AE352" s="22"/>
      <c r="AF352" s="22"/>
      <c r="AG352" s="23"/>
    </row>
    <row r="353" spans="23:33">
      <c r="W353" s="95">
        <v>8</v>
      </c>
      <c r="X353" s="131" t="s">
        <v>181</v>
      </c>
      <c r="Y353" s="131"/>
      <c r="Z353" s="15"/>
      <c r="AA353" s="15"/>
      <c r="AB353" s="14"/>
      <c r="AC353" s="15"/>
      <c r="AD353" s="15"/>
      <c r="AE353" s="15"/>
      <c r="AF353" s="15"/>
      <c r="AG353" s="24"/>
    </row>
    <row r="354" spans="23:33">
      <c r="W354" s="18"/>
      <c r="X354" s="84" t="s">
        <v>182</v>
      </c>
      <c r="Y354" s="62" t="s">
        <v>184</v>
      </c>
      <c r="Z354" s="62"/>
      <c r="AA354" s="19"/>
      <c r="AB354" s="18"/>
      <c r="AC354" s="19"/>
      <c r="AD354" s="19"/>
      <c r="AE354" s="19"/>
      <c r="AF354" s="19"/>
      <c r="AG354" s="20"/>
    </row>
    <row r="355" spans="23:33">
      <c r="W355" s="18"/>
      <c r="X355" s="19"/>
      <c r="Y355" s="19">
        <f>TANH(U332)</f>
        <v>0</v>
      </c>
      <c r="Z355" s="19"/>
      <c r="AA355" s="19"/>
      <c r="AB355" s="18"/>
      <c r="AC355" s="19"/>
      <c r="AD355" s="19"/>
      <c r="AE355" s="19"/>
      <c r="AF355" s="19"/>
      <c r="AG355" s="20"/>
    </row>
    <row r="356" spans="23:33">
      <c r="W356" s="18"/>
      <c r="X356" s="96" t="s">
        <v>183</v>
      </c>
      <c r="Y356" s="19" t="s">
        <v>185</v>
      </c>
      <c r="Z356" s="19"/>
      <c r="AA356" s="19"/>
      <c r="AB356" s="18"/>
      <c r="AC356" s="19"/>
      <c r="AD356" s="19"/>
      <c r="AE356" s="19"/>
      <c r="AF356" s="19"/>
      <c r="AG356" s="20"/>
    </row>
    <row r="357" spans="23:33">
      <c r="W357" s="18"/>
      <c r="X357" s="19"/>
      <c r="Y357" s="19">
        <f>SQRT(Y355)</f>
        <v>0</v>
      </c>
      <c r="Z357" s="19"/>
      <c r="AA357" s="19"/>
      <c r="AB357" s="18"/>
      <c r="AC357" s="19"/>
      <c r="AD357" s="19"/>
      <c r="AE357" s="19"/>
      <c r="AF357" s="19"/>
      <c r="AG357" s="20"/>
    </row>
    <row r="358" spans="23:33">
      <c r="W358" s="18"/>
      <c r="X358" s="19" t="s">
        <v>163</v>
      </c>
      <c r="Y358" s="19" t="s">
        <v>186</v>
      </c>
      <c r="Z358" s="19"/>
      <c r="AA358" s="19"/>
      <c r="AB358" s="18"/>
      <c r="AC358" s="19"/>
      <c r="AD358" s="19"/>
      <c r="AE358" s="19"/>
      <c r="AF358" s="19"/>
      <c r="AG358" s="20"/>
    </row>
    <row r="359" spans="23:33">
      <c r="W359" s="18"/>
      <c r="X359" s="19"/>
      <c r="Y359" s="19">
        <f>U327-Y357</f>
        <v>1</v>
      </c>
      <c r="Z359" s="19"/>
      <c r="AA359" s="19"/>
      <c r="AB359" s="18"/>
      <c r="AC359" s="19"/>
      <c r="AD359" s="19"/>
      <c r="AE359" s="19"/>
      <c r="AF359" s="19"/>
      <c r="AG359" s="20"/>
    </row>
    <row r="360" spans="23:33">
      <c r="W360" s="18"/>
      <c r="X360" s="19" t="s">
        <v>166</v>
      </c>
      <c r="Y360" s="19" t="s">
        <v>187</v>
      </c>
      <c r="Z360" s="19"/>
      <c r="AA360" s="19"/>
      <c r="AB360" s="18"/>
      <c r="AC360" s="19"/>
      <c r="AD360" s="19"/>
      <c r="AE360" s="19"/>
      <c r="AF360" s="19"/>
      <c r="AG360" s="20"/>
    </row>
    <row r="361" spans="23:33">
      <c r="W361" s="18"/>
      <c r="X361" s="19"/>
      <c r="Y361" s="19">
        <f>PRODUCT(Y344,Y359)</f>
        <v>-0.54860493288088163</v>
      </c>
      <c r="Z361" s="19"/>
      <c r="AA361" s="19"/>
      <c r="AB361" s="18"/>
      <c r="AC361" s="19"/>
      <c r="AD361" s="19"/>
      <c r="AE361" s="19"/>
      <c r="AF361" s="19"/>
      <c r="AG361" s="20"/>
    </row>
    <row r="362" spans="23:33">
      <c r="W362" s="93">
        <v>9</v>
      </c>
      <c r="X362" s="132" t="s">
        <v>188</v>
      </c>
      <c r="Y362" s="132"/>
      <c r="Z362" s="15"/>
      <c r="AA362" s="24"/>
      <c r="AB362" s="19"/>
      <c r="AC362" s="19"/>
      <c r="AD362" s="19"/>
      <c r="AE362" s="19"/>
      <c r="AF362" s="19"/>
      <c r="AG362" s="20"/>
    </row>
    <row r="363" spans="23:33">
      <c r="W363" s="18"/>
      <c r="X363" s="19" t="s">
        <v>157</v>
      </c>
      <c r="Y363" s="19" t="s">
        <v>189</v>
      </c>
      <c r="Z363" s="19"/>
      <c r="AA363" s="20"/>
      <c r="AB363" s="19"/>
      <c r="AC363" s="19"/>
      <c r="AD363" s="19"/>
      <c r="AE363" s="19"/>
      <c r="AF363" s="19"/>
      <c r="AG363" s="20"/>
    </row>
    <row r="364" spans="23:33">
      <c r="W364" s="18"/>
      <c r="X364" s="19"/>
      <c r="Y364" s="19">
        <f>MMULT(Y341,U329)</f>
        <v>0</v>
      </c>
      <c r="Z364" s="19"/>
      <c r="AA364" s="20"/>
      <c r="AB364" s="19"/>
      <c r="AC364" s="19"/>
      <c r="AD364" s="19"/>
      <c r="AE364" s="19"/>
      <c r="AF364" s="19"/>
      <c r="AG364" s="20"/>
    </row>
    <row r="365" spans="23:33">
      <c r="W365" s="18"/>
      <c r="X365" s="19" t="s">
        <v>183</v>
      </c>
      <c r="Y365" s="19" t="s">
        <v>190</v>
      </c>
      <c r="Z365" s="19"/>
      <c r="AA365" s="20"/>
      <c r="AB365" s="19"/>
      <c r="AC365" s="19"/>
      <c r="AD365" s="19"/>
      <c r="AE365" s="19"/>
      <c r="AF365" s="19"/>
      <c r="AG365" s="20"/>
    </row>
    <row r="366" spans="23:33">
      <c r="W366" s="18"/>
      <c r="X366" s="19"/>
      <c r="Y366" s="19">
        <f>$X$20-U329</f>
        <v>0.5</v>
      </c>
      <c r="Z366" s="19"/>
      <c r="AA366" s="20"/>
      <c r="AB366" s="19"/>
      <c r="AC366" s="19"/>
      <c r="AD366" s="19"/>
      <c r="AE366" s="19"/>
      <c r="AF366" s="19"/>
      <c r="AG366" s="20"/>
    </row>
    <row r="367" spans="23:33">
      <c r="W367" s="18"/>
      <c r="X367" s="19" t="s">
        <v>163</v>
      </c>
      <c r="Y367" s="19" t="s">
        <v>191</v>
      </c>
      <c r="Z367" s="19"/>
      <c r="AA367" s="20"/>
      <c r="AB367" s="19"/>
      <c r="AC367" s="19"/>
      <c r="AD367" s="19"/>
      <c r="AE367" s="19"/>
      <c r="AF367" s="19"/>
      <c r="AG367" s="20"/>
    </row>
    <row r="368" spans="23:33">
      <c r="W368" s="18"/>
      <c r="X368" s="19"/>
      <c r="Y368" s="19">
        <f>MMULT(Y364,Y366)</f>
        <v>0</v>
      </c>
      <c r="Z368" s="19"/>
      <c r="AA368" s="20"/>
      <c r="AB368" s="19"/>
      <c r="AC368" s="19"/>
      <c r="AD368" s="19"/>
      <c r="AE368" s="19"/>
      <c r="AF368" s="19"/>
      <c r="AG368" s="20"/>
    </row>
    <row r="369" spans="23:33">
      <c r="W369" s="80">
        <v>10</v>
      </c>
      <c r="X369" s="99" t="s">
        <v>192</v>
      </c>
      <c r="Y369" s="99"/>
      <c r="Z369" s="19"/>
      <c r="AA369" s="20"/>
      <c r="AB369" s="19"/>
      <c r="AC369" s="19"/>
      <c r="AD369" s="19"/>
      <c r="AE369" s="19"/>
      <c r="AF369" s="19"/>
      <c r="AG369" s="20"/>
    </row>
    <row r="370" spans="23:33">
      <c r="W370" s="18"/>
      <c r="X370" s="84" t="s">
        <v>182</v>
      </c>
      <c r="Y370" s="19" t="s">
        <v>193</v>
      </c>
      <c r="Z370" s="19"/>
      <c r="AA370" s="20"/>
      <c r="AB370" s="19"/>
      <c r="AC370" s="19"/>
      <c r="AD370" s="19"/>
      <c r="AE370" s="19"/>
      <c r="AF370" s="19"/>
      <c r="AG370" s="20"/>
    </row>
    <row r="371" spans="23:33">
      <c r="W371" s="18"/>
      <c r="X371" s="19"/>
      <c r="Y371" s="19">
        <f>PRODUCT(Y347,U331)</f>
        <v>-0.27457667387045415</v>
      </c>
      <c r="Z371" s="19"/>
      <c r="AA371" s="20"/>
      <c r="AB371" s="19"/>
      <c r="AC371" s="19"/>
      <c r="AD371" s="19"/>
      <c r="AE371" s="19"/>
      <c r="AF371" s="19"/>
      <c r="AG371" s="20"/>
    </row>
    <row r="372" spans="23:33">
      <c r="W372" s="18"/>
      <c r="X372" s="84" t="s">
        <v>194</v>
      </c>
      <c r="Y372" s="19" t="s">
        <v>195</v>
      </c>
      <c r="Z372" s="19"/>
      <c r="AA372" s="20"/>
      <c r="AB372" s="19"/>
      <c r="AC372" s="19"/>
      <c r="AD372" s="19"/>
      <c r="AE372" s="19"/>
      <c r="AF372" s="19"/>
      <c r="AG372" s="20"/>
    </row>
    <row r="373" spans="23:33">
      <c r="W373" s="18"/>
      <c r="X373" s="19"/>
      <c r="Y373" s="19">
        <f>$X$20-U331</f>
        <v>0.5</v>
      </c>
      <c r="Z373" s="19"/>
      <c r="AA373" s="20"/>
      <c r="AB373" s="19"/>
      <c r="AC373" s="19"/>
      <c r="AD373" s="19"/>
      <c r="AE373" s="19"/>
      <c r="AF373" s="19"/>
      <c r="AG373" s="20"/>
    </row>
    <row r="374" spans="23:33">
      <c r="W374" s="18"/>
      <c r="X374" s="19"/>
      <c r="Y374" s="19" t="s">
        <v>191</v>
      </c>
      <c r="Z374" s="19"/>
      <c r="AA374" s="20"/>
      <c r="AB374" s="19"/>
      <c r="AC374" s="19"/>
      <c r="AD374" s="19"/>
      <c r="AE374" s="19"/>
      <c r="AF374" s="19"/>
      <c r="AG374" s="20"/>
    </row>
    <row r="375" spans="23:33">
      <c r="W375" s="21"/>
      <c r="X375" s="97" t="s">
        <v>196</v>
      </c>
      <c r="Y375" s="91">
        <f>PRODUCT(Y371,Y373)</f>
        <v>-0.13728833693522707</v>
      </c>
      <c r="Z375" s="22"/>
      <c r="AA375" s="23"/>
      <c r="AB375" s="19"/>
      <c r="AC375" s="19"/>
      <c r="AD375" s="19"/>
      <c r="AE375" s="19"/>
      <c r="AF375" s="19"/>
      <c r="AG375" s="20"/>
    </row>
    <row r="376" spans="23:33">
      <c r="W376" s="80">
        <v>11</v>
      </c>
      <c r="X376" s="90" t="s">
        <v>197</v>
      </c>
      <c r="Y376" s="90"/>
      <c r="Z376" s="19"/>
      <c r="AA376" s="20"/>
      <c r="AB376" s="19"/>
      <c r="AC376" s="19"/>
      <c r="AD376" s="19"/>
      <c r="AE376" s="19"/>
      <c r="AF376" s="19"/>
      <c r="AG376" s="20"/>
    </row>
    <row r="377" spans="23:33">
      <c r="W377" s="18"/>
      <c r="X377" s="84" t="s">
        <v>182</v>
      </c>
      <c r="Y377" s="19" t="s">
        <v>198</v>
      </c>
      <c r="Z377" s="19"/>
      <c r="AA377" s="20"/>
      <c r="AB377" s="19"/>
      <c r="AC377" s="19"/>
      <c r="AD377" s="19"/>
      <c r="AE377" s="19"/>
      <c r="AF377" s="19"/>
      <c r="AG377" s="20"/>
    </row>
    <row r="378" spans="23:33">
      <c r="W378" s="18"/>
      <c r="X378" s="19"/>
      <c r="Y378" s="19">
        <f>PRODUCT(AD324,U325)</f>
        <v>2.6038242983218295E-4</v>
      </c>
      <c r="Z378" s="19"/>
      <c r="AA378" s="20"/>
      <c r="AB378" s="19"/>
      <c r="AC378" s="19"/>
      <c r="AD378" s="19"/>
      <c r="AE378" s="19"/>
      <c r="AF378" s="19"/>
      <c r="AG378" s="20"/>
    </row>
    <row r="379" spans="23:33">
      <c r="W379" s="18"/>
      <c r="X379" s="84" t="s">
        <v>194</v>
      </c>
      <c r="Y379" s="19" t="s">
        <v>199</v>
      </c>
      <c r="Z379" s="19"/>
      <c r="AA379" s="20"/>
      <c r="AB379" s="19"/>
      <c r="AC379" s="19"/>
      <c r="AD379" s="19"/>
      <c r="AE379" s="19"/>
      <c r="AF379" s="19"/>
      <c r="AG379" s="20"/>
    </row>
    <row r="380" spans="23:33">
      <c r="W380" s="18"/>
      <c r="X380" s="19"/>
      <c r="Y380" s="19">
        <f>U327-U325</f>
        <v>0.5</v>
      </c>
      <c r="Z380" s="19"/>
      <c r="AA380" s="20"/>
      <c r="AB380" s="19"/>
      <c r="AC380" s="19"/>
      <c r="AD380" s="19"/>
      <c r="AE380" s="19"/>
      <c r="AF380" s="19"/>
      <c r="AG380" s="20"/>
    </row>
    <row r="381" spans="23:33">
      <c r="W381" s="18"/>
      <c r="X381" s="19"/>
      <c r="Y381" s="19" t="s">
        <v>191</v>
      </c>
      <c r="Z381" s="19"/>
      <c r="AA381" s="20"/>
      <c r="AB381" s="19"/>
      <c r="AC381" s="19"/>
      <c r="AD381" s="19"/>
      <c r="AE381" s="19"/>
      <c r="AF381" s="19"/>
      <c r="AG381" s="20"/>
    </row>
    <row r="382" spans="23:33">
      <c r="W382" s="18"/>
      <c r="X382" s="84" t="s">
        <v>196</v>
      </c>
      <c r="Y382" s="85">
        <f>PRODUCT(Y378,Y380)</f>
        <v>1.3019121491609148E-4</v>
      </c>
      <c r="Z382" s="19"/>
      <c r="AA382" s="20"/>
      <c r="AB382" s="19"/>
      <c r="AC382" s="19"/>
      <c r="AD382" s="19"/>
      <c r="AE382" s="19"/>
      <c r="AF382" s="19"/>
      <c r="AG382" s="20"/>
    </row>
    <row r="383" spans="23:33">
      <c r="W383" s="98">
        <v>12</v>
      </c>
      <c r="X383" s="130" t="s">
        <v>214</v>
      </c>
      <c r="Y383" s="130"/>
      <c r="Z383" s="19"/>
      <c r="AA383" s="20"/>
      <c r="AB383" s="19"/>
      <c r="AC383" s="19"/>
      <c r="AD383" s="19"/>
      <c r="AE383" s="19"/>
      <c r="AF383" s="19"/>
      <c r="AG383" s="20"/>
    </row>
    <row r="384" spans="23:33">
      <c r="W384" s="18"/>
      <c r="X384" s="19"/>
      <c r="Y384" s="19" t="s">
        <v>203</v>
      </c>
      <c r="Z384" s="19"/>
      <c r="AA384" s="19"/>
      <c r="AB384" s="19"/>
      <c r="AC384" s="19"/>
      <c r="AD384" s="19"/>
      <c r="AE384" s="19"/>
      <c r="AF384" s="19"/>
      <c r="AG384" s="20"/>
    </row>
    <row r="385" spans="23:33">
      <c r="W385" s="19"/>
      <c r="X385" s="84" t="s">
        <v>204</v>
      </c>
      <c r="Y385" s="19">
        <f>Y361</f>
        <v>-0.54860493288088163</v>
      </c>
      <c r="Z385" s="19"/>
      <c r="AA385" s="19"/>
      <c r="AB385" s="19"/>
      <c r="AC385" s="19"/>
      <c r="AD385" s="19"/>
      <c r="AE385" s="19"/>
      <c r="AF385" s="19"/>
      <c r="AG385" s="20"/>
    </row>
    <row r="386" spans="23:33">
      <c r="W386" s="18"/>
      <c r="X386" s="19"/>
      <c r="Y386" s="19">
        <f>Y368</f>
        <v>0</v>
      </c>
      <c r="Z386" s="19"/>
      <c r="AA386" s="19"/>
      <c r="AB386" s="19"/>
      <c r="AC386" s="19"/>
      <c r="AD386" s="19"/>
      <c r="AE386" s="19"/>
      <c r="AF386" s="19"/>
      <c r="AG386" s="20"/>
    </row>
    <row r="387" spans="23:33">
      <c r="W387" s="18"/>
      <c r="X387" s="19"/>
      <c r="Y387" s="19">
        <f>Y375</f>
        <v>-0.13728833693522707</v>
      </c>
      <c r="Z387" s="19"/>
      <c r="AA387" s="19"/>
      <c r="AB387" s="19"/>
      <c r="AC387" s="19"/>
      <c r="AD387" s="19"/>
      <c r="AE387" s="19"/>
      <c r="AF387" s="19"/>
      <c r="AG387" s="20"/>
    </row>
    <row r="388" spans="23:33">
      <c r="W388" s="21"/>
      <c r="X388" s="22"/>
      <c r="Y388" s="22">
        <f>Y382</f>
        <v>1.3019121491609148E-4</v>
      </c>
      <c r="Z388" s="22"/>
      <c r="AA388" s="22"/>
      <c r="AB388" s="22"/>
      <c r="AC388" s="22"/>
      <c r="AD388" s="22"/>
      <c r="AE388" s="22"/>
      <c r="AF388" s="22"/>
      <c r="AG388" s="23"/>
    </row>
    <row r="389" spans="23:33">
      <c r="W389" s="98">
        <v>13</v>
      </c>
      <c r="X389" s="130" t="s">
        <v>205</v>
      </c>
      <c r="Y389" s="130"/>
      <c r="Z389" s="19" t="s">
        <v>75</v>
      </c>
      <c r="AA389" s="19"/>
    </row>
    <row r="390" spans="23:33">
      <c r="W390" s="18"/>
      <c r="X390" s="19"/>
      <c r="Y390" s="19" t="s">
        <v>206</v>
      </c>
      <c r="Z390" s="19"/>
      <c r="AA390" s="19"/>
    </row>
    <row r="391" spans="23:33">
      <c r="W391" s="18"/>
      <c r="X391" s="84" t="s">
        <v>207</v>
      </c>
      <c r="Y391" s="19">
        <f t="array" ref="Y391:Y394">MMULT($AA$11:$AD$14,Y385:Y388)</f>
        <v>-4.9050908778416381E-4</v>
      </c>
      <c r="Z391" s="19"/>
    </row>
    <row r="392" spans="23:33">
      <c r="Y392">
        <v>8.3967576827871176E-2</v>
      </c>
      <c r="AA392" t="s">
        <v>213</v>
      </c>
    </row>
    <row r="393" spans="23:33">
      <c r="Y393">
        <v>-0.67896185191017999</v>
      </c>
      <c r="AA393" s="19">
        <f t="array" ref="AA393:AD393">TRANSPOSE(Y391:Y394)</f>
        <v>-4.9050908778416381E-4</v>
      </c>
      <c r="AB393">
        <v>8.3967576827871176E-2</v>
      </c>
      <c r="AC393">
        <v>-0.67896185191017999</v>
      </c>
      <c r="AD393">
        <v>0.12979564283658124</v>
      </c>
    </row>
    <row r="394" spans="23:33">
      <c r="Y394">
        <v>0.12979564283658124</v>
      </c>
    </row>
    <row r="395" spans="23:33">
      <c r="W395" s="98">
        <v>14</v>
      </c>
      <c r="X395" s="132" t="s">
        <v>208</v>
      </c>
      <c r="Y395" s="132"/>
      <c r="Z395" s="19"/>
      <c r="AA395" s="19"/>
    </row>
    <row r="396" spans="23:33">
      <c r="W396" s="18"/>
      <c r="X396" s="19"/>
      <c r="Y396" s="19" t="s">
        <v>209</v>
      </c>
      <c r="Z396" s="19"/>
      <c r="AA396" s="19"/>
    </row>
    <row r="397" spans="23:33">
      <c r="W397" s="18"/>
      <c r="X397" s="19"/>
      <c r="Y397" s="19">
        <f>$AD$105</f>
        <v>2.6338663037032622E-2</v>
      </c>
      <c r="Z397" s="19"/>
      <c r="AA397" s="19"/>
    </row>
    <row r="398" spans="23:33">
      <c r="W398" s="18"/>
      <c r="X398" s="19" t="s">
        <v>210</v>
      </c>
      <c r="Y398" s="19" t="s">
        <v>211</v>
      </c>
      <c r="Z398" s="19" t="s">
        <v>212</v>
      </c>
      <c r="AA398" s="19"/>
    </row>
    <row r="399" spans="23:33">
      <c r="W399" s="100">
        <v>15</v>
      </c>
      <c r="X399" s="132" t="s">
        <v>215</v>
      </c>
      <c r="Y399" s="132"/>
      <c r="Z399" s="19"/>
      <c r="AA399" s="19"/>
    </row>
    <row r="400" spans="23:33">
      <c r="X400" s="19"/>
      <c r="Y400" s="19" t="s">
        <v>216</v>
      </c>
      <c r="Z400" s="19"/>
      <c r="AA400" s="19"/>
    </row>
    <row r="401" spans="23:28">
      <c r="Y401">
        <f t="array" ref="Y401:AB404">MMULT(Y385:Y388,X319:AA319)</f>
        <v>0</v>
      </c>
      <c r="Z401">
        <v>0</v>
      </c>
      <c r="AA401">
        <v>0</v>
      </c>
      <c r="AB401">
        <v>-1.6311335809512046E-3</v>
      </c>
    </row>
    <row r="402" spans="23:28">
      <c r="Y402">
        <v>0</v>
      </c>
      <c r="Z402">
        <v>0</v>
      </c>
      <c r="AA402">
        <v>0</v>
      </c>
      <c r="AB402">
        <v>0</v>
      </c>
    </row>
    <row r="403" spans="23:28">
      <c r="Y403">
        <v>0</v>
      </c>
      <c r="Z403">
        <v>0</v>
      </c>
      <c r="AA403">
        <v>0</v>
      </c>
      <c r="AB403">
        <v>-4.081910373500333E-4</v>
      </c>
    </row>
    <row r="404" spans="23:28">
      <c r="Y404">
        <v>0</v>
      </c>
      <c r="Z404">
        <v>0</v>
      </c>
      <c r="AA404">
        <v>0</v>
      </c>
      <c r="AB404">
        <v>3.8708959738898604E-7</v>
      </c>
    </row>
    <row r="406" spans="23:28">
      <c r="W406" t="s">
        <v>219</v>
      </c>
    </row>
    <row r="407" spans="23:28">
      <c r="X407" t="s">
        <v>178</v>
      </c>
      <c r="Y407">
        <f>$Y$48</f>
        <v>-0.11676705515041043</v>
      </c>
    </row>
    <row r="408" spans="23:28">
      <c r="X408" t="s">
        <v>208</v>
      </c>
      <c r="Y408">
        <f>Y397</f>
        <v>2.6338663037032622E-2</v>
      </c>
    </row>
    <row r="409" spans="23:28">
      <c r="X409" t="s">
        <v>215</v>
      </c>
      <c r="Y409" s="1">
        <f t="shared" ref="Y409:AB409" si="53">Y401</f>
        <v>0</v>
      </c>
      <c r="Z409" s="1">
        <f t="shared" si="53"/>
        <v>0</v>
      </c>
      <c r="AA409" s="1">
        <f t="shared" si="53"/>
        <v>0</v>
      </c>
      <c r="AB409" s="1">
        <f t="shared" si="53"/>
        <v>-1.6311335809512046E-3</v>
      </c>
    </row>
    <row r="410" spans="23:28">
      <c r="Y410" s="1">
        <f t="shared" ref="Y410:AB410" si="54">Y402</f>
        <v>0</v>
      </c>
      <c r="Z410" s="1">
        <f t="shared" si="54"/>
        <v>0</v>
      </c>
      <c r="AA410" s="1">
        <f t="shared" si="54"/>
        <v>0</v>
      </c>
      <c r="AB410" s="1">
        <f t="shared" si="54"/>
        <v>0</v>
      </c>
    </row>
    <row r="411" spans="23:28">
      <c r="Y411" s="1">
        <f t="shared" ref="Y411:AB411" si="55">Y403</f>
        <v>0</v>
      </c>
      <c r="Z411" s="1">
        <f t="shared" si="55"/>
        <v>0</v>
      </c>
      <c r="AA411" s="1">
        <f t="shared" si="55"/>
        <v>0</v>
      </c>
      <c r="AB411" s="1">
        <f t="shared" si="55"/>
        <v>-4.081910373500333E-4</v>
      </c>
    </row>
    <row r="412" spans="23:28">
      <c r="Y412" s="1">
        <f t="shared" ref="Y412:AB412" si="56">Y404</f>
        <v>0</v>
      </c>
      <c r="Z412" s="1">
        <f t="shared" si="56"/>
        <v>0</v>
      </c>
      <c r="AA412" s="1">
        <f t="shared" si="56"/>
        <v>0</v>
      </c>
      <c r="AB412" s="1">
        <f t="shared" si="56"/>
        <v>3.8708959738898604E-7</v>
      </c>
    </row>
  </sheetData>
  <mergeCells count="110">
    <mergeCell ref="BG282:BI282"/>
    <mergeCell ref="BJ282:BL282"/>
    <mergeCell ref="BG217:BI217"/>
    <mergeCell ref="BJ217:BL217"/>
    <mergeCell ref="BG268:BL268"/>
    <mergeCell ref="BG281:BI281"/>
    <mergeCell ref="BJ281:BL281"/>
    <mergeCell ref="BG151:BI151"/>
    <mergeCell ref="BJ151:BL151"/>
    <mergeCell ref="BG203:BL203"/>
    <mergeCell ref="BG216:BI216"/>
    <mergeCell ref="BJ216:BL216"/>
    <mergeCell ref="BG86:BI86"/>
    <mergeCell ref="BJ86:BL86"/>
    <mergeCell ref="BG137:BL137"/>
    <mergeCell ref="BG150:BI150"/>
    <mergeCell ref="BJ150:BL150"/>
    <mergeCell ref="BF15:BJ15"/>
    <mergeCell ref="BG72:BL72"/>
    <mergeCell ref="BG85:BI85"/>
    <mergeCell ref="BJ85:BL85"/>
    <mergeCell ref="X399:Y399"/>
    <mergeCell ref="AD3:AE3"/>
    <mergeCell ref="AA16:AD16"/>
    <mergeCell ref="X321:Z321"/>
    <mergeCell ref="X323:Z323"/>
    <mergeCell ref="AD323:AE323"/>
    <mergeCell ref="Y327:AA327"/>
    <mergeCell ref="Y329:AA329"/>
    <mergeCell ref="X339:Y339"/>
    <mergeCell ref="X342:Y342"/>
    <mergeCell ref="X345:Y345"/>
    <mergeCell ref="X348:Y348"/>
    <mergeCell ref="Y349:AA349"/>
    <mergeCell ref="X353:Y353"/>
    <mergeCell ref="X362:Y362"/>
    <mergeCell ref="X383:Y383"/>
    <mergeCell ref="X389:Y389"/>
    <mergeCell ref="X395:Y395"/>
    <mergeCell ref="X303:Y303"/>
    <mergeCell ref="X207:Y207"/>
    <mergeCell ref="X225:Z225"/>
    <mergeCell ref="X227:Z227"/>
    <mergeCell ref="AD227:AE227"/>
    <mergeCell ref="Y231:AA231"/>
    <mergeCell ref="AD131:AE131"/>
    <mergeCell ref="Y135:AA135"/>
    <mergeCell ref="Y137:AA137"/>
    <mergeCell ref="X147:Y147"/>
    <mergeCell ref="X150:Y150"/>
    <mergeCell ref="X153:Y153"/>
    <mergeCell ref="X156:Y156"/>
    <mergeCell ref="Y157:AA157"/>
    <mergeCell ref="X161:Y161"/>
    <mergeCell ref="L208:N208"/>
    <mergeCell ref="I128:N128"/>
    <mergeCell ref="I141:K141"/>
    <mergeCell ref="L141:N141"/>
    <mergeCell ref="I142:K142"/>
    <mergeCell ref="L142:N142"/>
    <mergeCell ref="X293:Y293"/>
    <mergeCell ref="X299:Y299"/>
    <mergeCell ref="X129:Z129"/>
    <mergeCell ref="X131:Z131"/>
    <mergeCell ref="X170:Y170"/>
    <mergeCell ref="X191:Y191"/>
    <mergeCell ref="X197:Y197"/>
    <mergeCell ref="X203:Y203"/>
    <mergeCell ref="Y233:AA233"/>
    <mergeCell ref="X243:Y243"/>
    <mergeCell ref="X246:Y246"/>
    <mergeCell ref="X249:Y249"/>
    <mergeCell ref="X252:Y252"/>
    <mergeCell ref="Y253:AA253"/>
    <mergeCell ref="X257:Y257"/>
    <mergeCell ref="X266:Y266"/>
    <mergeCell ref="X287:Y287"/>
    <mergeCell ref="X65:Y65"/>
    <mergeCell ref="X74:Y74"/>
    <mergeCell ref="X95:Y95"/>
    <mergeCell ref="K10:N10"/>
    <mergeCell ref="I77:K77"/>
    <mergeCell ref="L77:N77"/>
    <mergeCell ref="I63:N63"/>
    <mergeCell ref="I76:K76"/>
    <mergeCell ref="L76:N76"/>
    <mergeCell ref="X101:Y101"/>
    <mergeCell ref="X51:Y51"/>
    <mergeCell ref="X54:Y54"/>
    <mergeCell ref="AA10:AD10"/>
    <mergeCell ref="I259:N259"/>
    <mergeCell ref="I272:K272"/>
    <mergeCell ref="L272:N272"/>
    <mergeCell ref="I273:K273"/>
    <mergeCell ref="L273:N273"/>
    <mergeCell ref="X33:Z33"/>
    <mergeCell ref="X35:Z35"/>
    <mergeCell ref="Y41:AA41"/>
    <mergeCell ref="Y39:AA39"/>
    <mergeCell ref="X57:Y57"/>
    <mergeCell ref="X60:Y60"/>
    <mergeCell ref="I194:N194"/>
    <mergeCell ref="I207:K207"/>
    <mergeCell ref="L207:N207"/>
    <mergeCell ref="I208:K208"/>
    <mergeCell ref="Z21:AC21"/>
    <mergeCell ref="AD35:AE35"/>
    <mergeCell ref="X107:Y107"/>
    <mergeCell ref="X111:Y111"/>
    <mergeCell ref="Y61:AA6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6"/>
  <sheetViews>
    <sheetView workbookViewId="0"/>
  </sheetViews>
  <sheetFormatPr defaultRowHeight="15"/>
  <cols>
    <col min="5" max="5" width="11.140625" bestFit="1" customWidth="1"/>
    <col min="10" max="10" width="10.5703125" customWidth="1"/>
  </cols>
  <sheetData>
    <row r="1" spans="5:10">
      <c r="J1" s="40"/>
    </row>
    <row r="3" spans="5:10">
      <c r="E3" s="41"/>
    </row>
    <row r="4" spans="5:10">
      <c r="E4" s="42"/>
    </row>
    <row r="5" spans="5:10">
      <c r="E5" s="42"/>
    </row>
    <row r="6" spans="5:10">
      <c r="E6" s="42"/>
    </row>
    <row r="7" spans="5:10">
      <c r="E7" s="42"/>
    </row>
    <row r="8" spans="5:10">
      <c r="E8" s="42"/>
    </row>
    <row r="9" spans="5:10">
      <c r="E9" s="42"/>
    </row>
    <row r="10" spans="5:10">
      <c r="E10" s="42"/>
    </row>
    <row r="11" spans="5:10">
      <c r="E11" s="42"/>
    </row>
    <row r="12" spans="5:10">
      <c r="E12" s="42"/>
    </row>
    <row r="13" spans="5:10">
      <c r="E13" s="42"/>
    </row>
    <row r="14" spans="5:10">
      <c r="E14" s="42"/>
    </row>
    <row r="15" spans="5:10">
      <c r="E15" s="42"/>
    </row>
    <row r="16" spans="5:10">
      <c r="E1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BPNN</vt:lpstr>
      <vt:lpstr>LSTM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 agung</dc:creator>
  <cp:lastModifiedBy>rachmad agung</cp:lastModifiedBy>
  <cp:lastPrinted>2020-01-20T03:31:11Z</cp:lastPrinted>
  <dcterms:created xsi:type="dcterms:W3CDTF">2020-01-05T02:56:07Z</dcterms:created>
  <dcterms:modified xsi:type="dcterms:W3CDTF">2020-01-22T01:44:15Z</dcterms:modified>
</cp:coreProperties>
</file>