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Simulator\AnalyseResults\"/>
    </mc:Choice>
  </mc:AlternateContent>
  <xr:revisionPtr revIDLastSave="0" documentId="13_ncr:1_{A8052E83-7A94-4119-9F10-7528377817AD}" xr6:coauthVersionLast="47" xr6:coauthVersionMax="47" xr10:uidLastSave="{00000000-0000-0000-0000-000000000000}"/>
  <bookViews>
    <workbookView xWindow="-120" yWindow="-120" windowWidth="29040" windowHeight="16440" firstSheet="4" activeTab="6" xr2:uid="{315FE3CB-052C-447F-98BD-1890A42F4A0A}"/>
  </bookViews>
  <sheets>
    <sheet name="20bees20iter15foodx50" sheetId="2" r:id="rId1"/>
    <sheet name="10iter10bees10foodx50" sheetId="3" r:id="rId2"/>
    <sheet name="20iter10bees10foodx50" sheetId="4" r:id="rId3"/>
    <sheet name="10iter20bees10foodx50" sheetId="5" r:id="rId4"/>
    <sheet name="10iter10bees20foodx50" sheetId="6" r:id="rId5"/>
    <sheet name="30iter10bees10foodx50" sheetId="7" r:id="rId6"/>
    <sheet name="50iter10bees10foodx50" sheetId="8" r:id="rId7"/>
    <sheet name="40iter10bees10foodx50" sheetId="10" r:id="rId8"/>
    <sheet name="Arkusz2" sheetId="9" r:id="rId9"/>
    <sheet name="Arkusz1" sheetId="1" r:id="rId10"/>
  </sheets>
  <definedNames>
    <definedName name="ExternalData_1" localSheetId="1" hidden="1">'10iter10bees10foodx50'!$A$1:$AX$12</definedName>
    <definedName name="ExternalData_1" localSheetId="4" hidden="1">'10iter10bees20foodx50'!$A$1:$AX$12</definedName>
    <definedName name="ExternalData_1" localSheetId="3" hidden="1">'10iter20bees10foodx50'!$A$1:$AX$12</definedName>
    <definedName name="ExternalData_1" localSheetId="0" hidden="1">'20bees20iter15foodx50'!$A$1:$AX$22</definedName>
    <definedName name="ExternalData_1" localSheetId="2" hidden="1">'20iter10bees10foodx50'!$A$1:$AX$22</definedName>
    <definedName name="ExternalData_1" localSheetId="5" hidden="1">'30iter10bees10foodx50'!$A$1:$AX$32</definedName>
    <definedName name="ExternalData_1" localSheetId="7" hidden="1">'40iter10bees10foodx50'!$A$1:$AX$42</definedName>
    <definedName name="ExternalData_1" localSheetId="6" hidden="1">'50iter10bees10foodx50'!$A$1:$AX$52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0" l="1"/>
  <c r="D46" i="10"/>
  <c r="B46" i="10"/>
  <c r="A46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44" i="10"/>
  <c r="A59" i="8"/>
  <c r="D57" i="8"/>
  <c r="B57" i="8"/>
  <c r="A57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55" i="8"/>
  <c r="A39" i="7"/>
  <c r="D37" i="7"/>
  <c r="B37" i="7"/>
  <c r="A37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35" i="7"/>
  <c r="D17" i="6"/>
  <c r="D17" i="5"/>
  <c r="D27" i="4"/>
  <c r="D17" i="3"/>
  <c r="A19" i="6"/>
  <c r="B17" i="6"/>
  <c r="A17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15" i="6"/>
  <c r="A20" i="5"/>
  <c r="B17" i="5"/>
  <c r="A17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15" i="5"/>
  <c r="A17" i="3"/>
  <c r="A19" i="3" s="1"/>
  <c r="A29" i="4"/>
  <c r="B27" i="4"/>
  <c r="A27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5" i="4"/>
  <c r="B17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5" i="3"/>
  <c r="A31" i="2"/>
  <c r="B28" i="2"/>
  <c r="A28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73A68-62CF-4415-AA53-9FF2525303AB}" keepAlive="1" name="Zapytanie — 10bees10iter10foodx50" description="Połączenie z zapytaniem „10bees10iter10foodx50” w skoroszycie." type="5" refreshedVersion="8" background="1" saveData="1">
    <dbPr connection="Provider=Microsoft.Mashup.OleDb.1;Data Source=$Workbook$;Location=10bees10iter10foodx50;Extended Properties=&quot;&quot;" command="SELECT * FROM [10bees10iter10foodx50]"/>
  </connection>
  <connection id="2" xr16:uid="{3FDE6EE5-A38B-4701-A5F5-07119EBA7E02}" keepAlive="1" name="Zapytanie — 10bees10iter20foodx50" description="Połączenie z zapytaniem „10bees10iter20foodx50” w skoroszycie." type="5" refreshedVersion="8" background="1" saveData="1">
    <dbPr connection="Provider=Microsoft.Mashup.OleDb.1;Data Source=$Workbook$;Location=10bees10iter20foodx50;Extended Properties=&quot;&quot;" command="SELECT * FROM [10bees10iter20foodx50]"/>
  </connection>
  <connection id="3" xr16:uid="{ED409E45-605F-449E-9E48-F182A4E0CCB5}" keepAlive="1" name="Zapytanie — 10bees20iter10foodx50" description="Połączenie z zapytaniem „10bees20iter10foodx50” w skoroszycie." type="5" refreshedVersion="8" background="1" saveData="1">
    <dbPr connection="Provider=Microsoft.Mashup.OleDb.1;Data Source=$Workbook$;Location=10bees20iter10foodx50;Extended Properties=&quot;&quot;" command="SELECT * FROM [10bees20iter10foodx50]"/>
  </connection>
  <connection id="4" xr16:uid="{3710F163-6B21-44CD-82D9-A624180022D6}" keepAlive="1" name="Zapytanie — 20bees10iter10foodx50" description="Połączenie z zapytaniem „20bees10iter10foodx50” w skoroszycie." type="5" refreshedVersion="8" background="1" saveData="1">
    <dbPr connection="Provider=Microsoft.Mashup.OleDb.1;Data Source=$Workbook$;Location=20bees10iter10foodx50;Extended Properties=&quot;&quot;" command="SELECT * FROM [20bees10iter10foodx50]"/>
  </connection>
  <connection id="5" xr16:uid="{5C396DC2-5F9C-4DCC-B2ED-786D4A0B4B0A}" keepAlive="1" name="Zapytanie — 20bees20iter15foodx50" description="Połączenie z zapytaniem „20bees20iter15foodx50” w skoroszycie." type="5" refreshedVersion="8" background="1" saveData="1">
    <dbPr connection="Provider=Microsoft.Mashup.OleDb.1;Data Source=$Workbook$;Location=20bees20iter15foodx50;Extended Properties=&quot;&quot;" command="SELECT * FROM [20bees20iter15foodx50]"/>
  </connection>
  <connection id="6" xr16:uid="{6FE51D40-66D7-4EFC-AE9F-88214CE587FE}" keepAlive="1" name="Zapytanie — 30iter10bees10foodx50" description="Połączenie z zapytaniem „30iter10bees10foodx50” w skoroszycie." type="5" refreshedVersion="8" background="1" saveData="1">
    <dbPr connection="Provider=Microsoft.Mashup.OleDb.1;Data Source=$Workbook$;Location=30iter10bees10foodx50;Extended Properties=&quot;&quot;" command="SELECT * FROM [30iter10bees10foodx50]"/>
  </connection>
  <connection id="7" xr16:uid="{31D03425-190F-4C92-A8E9-04DBBD56CD74}" keepAlive="1" name="Zapytanie — 40iter10bees10foodx50" description="Połączenie z zapytaniem „40iter10bees10foodx50” w skoroszycie." type="5" refreshedVersion="8" background="1" saveData="1">
    <dbPr connection="Provider=Microsoft.Mashup.OleDb.1;Data Source=$Workbook$;Location=40iter10bees10foodx50;Extended Properties=&quot;&quot;" command="SELECT * FROM [40iter10bees10foodx50]"/>
  </connection>
  <connection id="8" xr16:uid="{C9E453A3-84AA-466D-8B56-5CE859B6B4EF}" keepAlive="1" name="Zapytanie — 50iter10bees10foodx50" description="Połączenie z zapytaniem „50iter10bees10foodx50” w skoroszycie." type="5" refreshedVersion="8" background="1" saveData="1">
    <dbPr connection="Provider=Microsoft.Mashup.OleDb.1;Data Source=$Workbook$;Location=50iter10bees10foodx50;Extended Properties=&quot;&quot;" command="SELECT * FROM [50iter10bees10foodx50]"/>
  </connection>
</connections>
</file>

<file path=xl/sharedStrings.xml><?xml version="1.0" encoding="utf-8"?>
<sst xmlns="http://schemas.openxmlformats.org/spreadsheetml/2006/main" count="441" uniqueCount="83">
  <si>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</si>
  <si>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</si>
  <si>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</si>
  <si>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</si>
  <si>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</si>
  <si>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</si>
  <si>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</si>
  <si>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</si>
  <si>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</si>
  <si>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</si>
  <si>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</si>
  <si>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</si>
  <si>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</si>
  <si>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</si>
  <si>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</si>
  <si>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</si>
  <si>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</si>
  <si>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</si>
  <si>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</si>
  <si>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</si>
  <si>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</si>
  <si>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</si>
  <si>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</si>
  <si>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</si>
  <si>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</si>
  <si>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</si>
  <si>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</si>
  <si>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</si>
  <si>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</si>
  <si>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</si>
  <si>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</si>
  <si>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</si>
  <si>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</si>
  <si>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</si>
  <si>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</si>
  <si>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</si>
  <si>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</si>
  <si>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</si>
  <si>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</si>
  <si>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</si>
  <si>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</si>
  <si>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</si>
  <si>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</si>
  <si>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</si>
  <si>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</si>
  <si>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</si>
  <si>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</si>
  <si>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</si>
  <si>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</si>
  <si>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</si>
  <si>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Odchylenie</t>
  </si>
  <si>
    <t>Srednia</t>
  </si>
  <si>
    <t>Współczynnik zmienności</t>
  </si>
  <si>
    <t>Memory used: 0.01 MB</t>
  </si>
  <si>
    <t>Execution time: 36.97824786200006</t>
  </si>
  <si>
    <t>Execution time all: 1848.9158802000002</t>
  </si>
  <si>
    <t>Execution time: 9.563511943999911</t>
  </si>
  <si>
    <t>Execution time all: 478.1790904999998</t>
  </si>
  <si>
    <t>Odchylenie std</t>
  </si>
  <si>
    <t>Memory used: 8.56 KB</t>
  </si>
  <si>
    <t>Execution time: 19.012200618000097</t>
  </si>
  <si>
    <t>Execution time all: 950.6136318999997</t>
  </si>
  <si>
    <t>Odch.Std</t>
  </si>
  <si>
    <t>Średnia</t>
  </si>
  <si>
    <t>Memory used: 9.28 KB</t>
  </si>
  <si>
    <t>Execution time: 19.094360601999796</t>
  </si>
  <si>
    <t>Execution time all: 954.7216152000001</t>
  </si>
  <si>
    <t>Odch</t>
  </si>
  <si>
    <t>Sr</t>
  </si>
  <si>
    <t>Wsp</t>
  </si>
  <si>
    <t>Memory used: 7.68 KB</t>
  </si>
  <si>
    <t>Execution time: 9.416401309999964</t>
  </si>
  <si>
    <t>Execution time all: 470.8236725000006</t>
  </si>
  <si>
    <t>Memory used: 10.40 KB</t>
  </si>
  <si>
    <t>Execution time: 27.792829039999923</t>
  </si>
  <si>
    <t>Execution time all: 1389.6449334999998</t>
  </si>
  <si>
    <t>Miin</t>
  </si>
  <si>
    <t>Memory used: -296.64 KB</t>
  </si>
  <si>
    <t>Execution time: 49.803657164000036</t>
  </si>
  <si>
    <t>Execution time all: 2490.186325300001</t>
  </si>
  <si>
    <t>Memory used: -848.88 KB</t>
  </si>
  <si>
    <t>Execution time: 60.0160173580001</t>
  </si>
  <si>
    <t>Execution time all: 3000.8059814000007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</si>
</sst>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894ECB1-73F6-4E3B-B5EC-053F7FA88F3E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4F04A-D670-40E7-BD09-F32454E2C68F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71C861-17B2-4E7B-8045-3D6DA531FC7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9F165E-98C4-41C7-A692-311F803A04C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E95242-F22D-44D5-9452-8F139C540C3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4703E98-05C8-4881-AF28-C6AE15399244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C2A381A-09F7-40E7-BCD7-504E0A4F7299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C047829-9C71-422C-A849-B77581FE3D9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01C4F-3448-44E1-9D32-3EA7036C3F96}" name="_20bees20iter15foodx50" displayName="_20bees20iter15foodx50" ref="A1:AX22" tableType="queryTable" totalsRowShown="0">
  <autoFilter ref="A1:AX22" xr:uid="{88A01C4F-3448-44E1-9D32-3EA7036C3F96}"/>
  <tableColumns count="50">
    <tableColumn id="1" xr3:uid="{1F4FDB0F-90B2-42D7-AEEE-219A09556FB6}" uniqueName="1" name="Test 1" queryTableFieldId="1"/>
    <tableColumn id="2" xr3:uid="{C62260BC-4FB1-4530-8E09-A4A04850CA15}" uniqueName="2" name="Test 2" queryTableFieldId="2"/>
    <tableColumn id="3" xr3:uid="{6104D13D-2E79-47A4-9D53-D47AD9ABD26C}" uniqueName="3" name="Test 3" queryTableFieldId="3"/>
    <tableColumn id="4" xr3:uid="{1B77D152-80BE-4656-B33E-030B1B3A67C3}" uniqueName="4" name="Test 4" queryTableFieldId="4"/>
    <tableColumn id="5" xr3:uid="{E0F6D942-6E47-4859-8301-171FD67E1AF3}" uniqueName="5" name="Test 5" queryTableFieldId="5"/>
    <tableColumn id="6" xr3:uid="{973049A0-E5E5-49C7-93FF-DBFA6F03A1CB}" uniqueName="6" name="Test 6" queryTableFieldId="6"/>
    <tableColumn id="7" xr3:uid="{8094A78C-89C9-435D-81C1-25D1BC5C4792}" uniqueName="7" name="Test 7" queryTableFieldId="7"/>
    <tableColumn id="8" xr3:uid="{C3419B39-7D64-4D86-ACA6-E7BFCEE429D9}" uniqueName="8" name="Test 8" queryTableFieldId="8"/>
    <tableColumn id="9" xr3:uid="{1ACD19FD-5BE4-40F1-A666-653731424B64}" uniqueName="9" name="Test 9" queryTableFieldId="9"/>
    <tableColumn id="10" xr3:uid="{A4B3FCD0-43FA-4F23-88DF-453B64018C82}" uniqueName="10" name="Test 10" queryTableFieldId="10"/>
    <tableColumn id="11" xr3:uid="{0A74193A-F247-4E75-89B5-91738752F9DA}" uniqueName="11" name="Test 11" queryTableFieldId="11"/>
    <tableColumn id="12" xr3:uid="{925C8528-4B65-46A9-BE16-950CAC0C56B2}" uniqueName="12" name="Test 12" queryTableFieldId="12"/>
    <tableColumn id="13" xr3:uid="{B879ED51-12C5-4F2D-90CE-7D6EA4863F61}" uniqueName="13" name="Test 13" queryTableFieldId="13"/>
    <tableColumn id="14" xr3:uid="{F74BDEA3-F034-43A2-8776-71B529CFA8C7}" uniqueName="14" name="Test 14" queryTableFieldId="14"/>
    <tableColumn id="15" xr3:uid="{23D63702-35D4-4513-B9F2-181DE227F05B}" uniqueName="15" name="Test 15" queryTableFieldId="15"/>
    <tableColumn id="16" xr3:uid="{2A9EBA26-89AA-4527-833C-508E913F5895}" uniqueName="16" name="Test 16" queryTableFieldId="16"/>
    <tableColumn id="17" xr3:uid="{C0DC1180-94AA-4833-B9B6-472F0014BAAB}" uniqueName="17" name="Test 17" queryTableFieldId="17"/>
    <tableColumn id="18" xr3:uid="{8D0FB9EF-140D-4D4C-BB58-9F03F1D8169B}" uniqueName="18" name="Test 18" queryTableFieldId="18"/>
    <tableColumn id="19" xr3:uid="{046EEC25-3743-47DA-B354-6196E97E4FAF}" uniqueName="19" name="Test 19" queryTableFieldId="19"/>
    <tableColumn id="20" xr3:uid="{1902F5C6-3032-45B0-9AA0-52637F2A3845}" uniqueName="20" name="Test 20" queryTableFieldId="20"/>
    <tableColumn id="21" xr3:uid="{484F40C9-79E7-489E-956A-C2143AEF0807}" uniqueName="21" name="Test 21" queryTableFieldId="21"/>
    <tableColumn id="22" xr3:uid="{C636F4A9-0914-496F-8E7F-7FB75921FE03}" uniqueName="22" name="Test 22" queryTableFieldId="22"/>
    <tableColumn id="23" xr3:uid="{72AFE6E8-9D9D-4467-9DC5-D9AF607B9D32}" uniqueName="23" name="Test 23" queryTableFieldId="23"/>
    <tableColumn id="24" xr3:uid="{B84B909E-8FBB-4953-AF0A-7FA6220A2589}" uniqueName="24" name="Test 24" queryTableFieldId="24"/>
    <tableColumn id="25" xr3:uid="{DC30AFFB-109E-4539-83DD-1E7721613824}" uniqueName="25" name="Test 25" queryTableFieldId="25"/>
    <tableColumn id="26" xr3:uid="{0471D015-2CC0-4932-B10D-3C29C5018844}" uniqueName="26" name="Test 26" queryTableFieldId="26"/>
    <tableColumn id="27" xr3:uid="{5D661ACF-C58B-4BBA-B0A9-EFFAF929B76B}" uniqueName="27" name="Test 27" queryTableFieldId="27"/>
    <tableColumn id="28" xr3:uid="{1589CC0F-FE7F-4A82-987A-2D82350CC3E5}" uniqueName="28" name="Test 28" queryTableFieldId="28"/>
    <tableColumn id="29" xr3:uid="{F95368C3-136D-4DEC-81D4-1D2299A849F6}" uniqueName="29" name="Test 29" queryTableFieldId="29"/>
    <tableColumn id="30" xr3:uid="{1907B0F1-1947-4F0B-BA89-88C1555EDCC0}" uniqueName="30" name="Test 30" queryTableFieldId="30"/>
    <tableColumn id="31" xr3:uid="{1B80DAF4-1F66-48D0-ABCA-8522EAA023BB}" uniqueName="31" name="Test 31" queryTableFieldId="31"/>
    <tableColumn id="32" xr3:uid="{57C61E96-6073-4D83-9008-E72CA6CBA567}" uniqueName="32" name="Test 32" queryTableFieldId="32"/>
    <tableColumn id="33" xr3:uid="{AF10A004-CE3F-4EB4-92F8-C07A0696B707}" uniqueName="33" name="Test 33" queryTableFieldId="33"/>
    <tableColumn id="34" xr3:uid="{430EA156-A5EF-465B-8F35-6BC0E2FAE5DA}" uniqueName="34" name="Test 34" queryTableFieldId="34"/>
    <tableColumn id="35" xr3:uid="{8AB2219D-2D14-4D57-BF9D-EEADE0BDEA5E}" uniqueName="35" name="Test 35" queryTableFieldId="35"/>
    <tableColumn id="36" xr3:uid="{ED328EA7-D195-49C7-9A21-79AE1DD8B8EC}" uniqueName="36" name="Test 36" queryTableFieldId="36"/>
    <tableColumn id="37" xr3:uid="{9C73C5A8-78C0-4F0A-8A08-6C3A02939A89}" uniqueName="37" name="Test 37" queryTableFieldId="37"/>
    <tableColumn id="38" xr3:uid="{FB1FC23A-C2B7-4B93-B472-89EB5D61134F}" uniqueName="38" name="Test 38" queryTableFieldId="38"/>
    <tableColumn id="39" xr3:uid="{0A701F3B-D219-4FA2-925A-FE9D032EBD99}" uniqueName="39" name="Test 39" queryTableFieldId="39"/>
    <tableColumn id="40" xr3:uid="{3488BA34-4685-42F5-A63B-4C050232D2C4}" uniqueName="40" name="Test 40" queryTableFieldId="40"/>
    <tableColumn id="41" xr3:uid="{8D4E24C0-2F19-456A-8FAC-D3C3777B486C}" uniqueName="41" name="Test 41" queryTableFieldId="41"/>
    <tableColumn id="42" xr3:uid="{114F5A95-DB7F-4594-AFBF-63C5C51F92D9}" uniqueName="42" name="Test 42" queryTableFieldId="42"/>
    <tableColumn id="43" xr3:uid="{19A6E5DC-89A7-441D-953F-31E8A0C0793B}" uniqueName="43" name="Test 43" queryTableFieldId="43"/>
    <tableColumn id="44" xr3:uid="{04330B86-51A9-4456-B616-CA64D0A2A111}" uniqueName="44" name="Test 44" queryTableFieldId="44"/>
    <tableColumn id="45" xr3:uid="{B37E24FE-F7BD-4242-A5D3-DC56DECD3E44}" uniqueName="45" name="Test 45" queryTableFieldId="45"/>
    <tableColumn id="46" xr3:uid="{0AAB6474-9CA2-445E-9E7B-974CF94D6320}" uniqueName="46" name="Test 46" queryTableFieldId="46"/>
    <tableColumn id="47" xr3:uid="{81980AEF-2D6B-4673-A267-3091BBBB46A0}" uniqueName="47" name="Test 47" queryTableFieldId="47"/>
    <tableColumn id="48" xr3:uid="{D7FD9A18-786C-4CE7-92CC-3EBD05A4AA6D}" uniqueName="48" name="Test 48" queryTableFieldId="48"/>
    <tableColumn id="49" xr3:uid="{AD82742C-379F-4302-8240-7B6091900133}" uniqueName="49" name="Test 49" queryTableFieldId="49"/>
    <tableColumn id="50" xr3:uid="{F83D86CD-663F-48D2-A47F-1D58C96F0E22}" uniqueName="50" name="Test 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C1302-727E-4EE6-A7A2-00674CE7A46A}" name="_10bees10iter10foodx50" displayName="_10bees10iter10foodx50" ref="A1:AX12" tableType="queryTable" totalsRowShown="0">
  <autoFilter ref="A1:AX12" xr:uid="{30AC1302-727E-4EE6-A7A2-00674CE7A46A}"/>
  <tableColumns count="50">
    <tableColumn id="1" xr3:uid="{A30E191E-4F11-46A3-942F-E3F8A45988A1}" uniqueName="1" name="Test 1" queryTableFieldId="1"/>
    <tableColumn id="2" xr3:uid="{FAC7499B-8903-47C3-8C26-4CC1D6D47255}" uniqueName="2" name="Test 2" queryTableFieldId="2"/>
    <tableColumn id="3" xr3:uid="{ED26DB89-48E2-4B19-9BC3-42A139B93CC8}" uniqueName="3" name="Test 3" queryTableFieldId="3"/>
    <tableColumn id="4" xr3:uid="{BBE574EA-C1A2-4A4A-A034-2DC11E148AB7}" uniqueName="4" name="Test 4" queryTableFieldId="4"/>
    <tableColumn id="5" xr3:uid="{0C53F333-E912-46AF-B707-A0E452E73A2E}" uniqueName="5" name="Test 5" queryTableFieldId="5"/>
    <tableColumn id="6" xr3:uid="{DB566E17-B604-4030-9EC2-A8A078978734}" uniqueName="6" name="Test 6" queryTableFieldId="6"/>
    <tableColumn id="7" xr3:uid="{EBF2C3E0-CC6C-41E1-AB72-5530535F8C93}" uniqueName="7" name="Test 7" queryTableFieldId="7"/>
    <tableColumn id="8" xr3:uid="{EEAA1C55-2692-409F-8CEB-36D175BB8B7A}" uniqueName="8" name="Test 8" queryTableFieldId="8"/>
    <tableColumn id="9" xr3:uid="{F29C033B-4733-4FFE-A351-784357FE2BF8}" uniqueName="9" name="Test 9" queryTableFieldId="9"/>
    <tableColumn id="10" xr3:uid="{48222BBD-7CCE-4474-94B8-CC92102B64B4}" uniqueName="10" name="Test 10" queryTableFieldId="10"/>
    <tableColumn id="11" xr3:uid="{69E81260-4A2D-4ECA-8B21-D5B1558958DA}" uniqueName="11" name="Test 11" queryTableFieldId="11"/>
    <tableColumn id="12" xr3:uid="{AE77881B-E337-4711-A0E2-C3507A23855D}" uniqueName="12" name="Test 12" queryTableFieldId="12"/>
    <tableColumn id="13" xr3:uid="{08B3867B-3CA1-4BB6-B912-637D634F7E6B}" uniqueName="13" name="Test 13" queryTableFieldId="13"/>
    <tableColumn id="14" xr3:uid="{9EA53A66-70C8-417D-8708-44578A186630}" uniqueName="14" name="Test 14" queryTableFieldId="14"/>
    <tableColumn id="15" xr3:uid="{01F2AD6B-0B5D-4DF9-906E-94381FBA82E8}" uniqueName="15" name="Test 15" queryTableFieldId="15"/>
    <tableColumn id="16" xr3:uid="{419B9285-29E8-42B6-BDD5-A7B6405CBD81}" uniqueName="16" name="Test 16" queryTableFieldId="16"/>
    <tableColumn id="17" xr3:uid="{2858AB0E-A8B9-4D31-9421-0F7AF4A2145F}" uniqueName="17" name="Test 17" queryTableFieldId="17"/>
    <tableColumn id="18" xr3:uid="{C2DFD0DE-912F-452D-829E-9780F21F1171}" uniqueName="18" name="Test 18" queryTableFieldId="18"/>
    <tableColumn id="19" xr3:uid="{CB31F734-2069-43E4-9652-9E055A1533E5}" uniqueName="19" name="Test 19" queryTableFieldId="19"/>
    <tableColumn id="20" xr3:uid="{7EC0D8A3-D894-4146-A6BD-8C67DD0D1969}" uniqueName="20" name="Test 20" queryTableFieldId="20"/>
    <tableColumn id="21" xr3:uid="{74406659-3A6A-4956-8F2D-806E5027FA80}" uniqueName="21" name="Test 21" queryTableFieldId="21"/>
    <tableColumn id="22" xr3:uid="{CAE345B4-A35B-45DD-A195-725479EDEDAA}" uniqueName="22" name="Test 22" queryTableFieldId="22"/>
    <tableColumn id="23" xr3:uid="{A826DA10-6900-469E-ABBE-3BEFB3775544}" uniqueName="23" name="Test 23" queryTableFieldId="23"/>
    <tableColumn id="24" xr3:uid="{04CECDA3-AEEB-4918-BEF0-2F2CBEAC9CDC}" uniqueName="24" name="Test 24" queryTableFieldId="24"/>
    <tableColumn id="25" xr3:uid="{C6B51D93-7735-47AE-A40E-A44AD4FA91F3}" uniqueName="25" name="Test 25" queryTableFieldId="25"/>
    <tableColumn id="26" xr3:uid="{264A5E64-6FA8-4F0D-8F6B-C56624E066A2}" uniqueName="26" name="Test 26" queryTableFieldId="26"/>
    <tableColumn id="27" xr3:uid="{B05BD5C1-4EB0-4EBD-BFF7-75E44D6B7498}" uniqueName="27" name="Test 27" queryTableFieldId="27"/>
    <tableColumn id="28" xr3:uid="{63B22FFB-327D-4CA4-9239-18B19932B3A3}" uniqueName="28" name="Test 28" queryTableFieldId="28"/>
    <tableColumn id="29" xr3:uid="{DDABF488-AA99-4EA5-986F-F2808565BCD6}" uniqueName="29" name="Test 29" queryTableFieldId="29"/>
    <tableColumn id="30" xr3:uid="{2F2D09E5-BA73-4BF8-BB21-4E6AF4BC3E23}" uniqueName="30" name="Test 30" queryTableFieldId="30"/>
    <tableColumn id="31" xr3:uid="{CFF34B0B-A668-4DF1-98DC-D8A5DD991AF6}" uniqueName="31" name="Test 31" queryTableFieldId="31"/>
    <tableColumn id="32" xr3:uid="{55DE36E6-1A31-4576-9087-93E57D4D4731}" uniqueName="32" name="Test 32" queryTableFieldId="32"/>
    <tableColumn id="33" xr3:uid="{08951E2F-461B-4A46-B9C0-51ECFEE349A6}" uniqueName="33" name="Test 33" queryTableFieldId="33"/>
    <tableColumn id="34" xr3:uid="{15C1A851-D400-4730-88BF-4E65C6435001}" uniqueName="34" name="Test 34" queryTableFieldId="34"/>
    <tableColumn id="35" xr3:uid="{02CE6D55-6ADC-4145-A5B6-265090329637}" uniqueName="35" name="Test 35" queryTableFieldId="35"/>
    <tableColumn id="36" xr3:uid="{514C946F-F051-46A8-A521-D884CAB6CAEB}" uniqueName="36" name="Test 36" queryTableFieldId="36"/>
    <tableColumn id="37" xr3:uid="{AF870DDF-8270-4588-BDD0-9A51ACC89CB2}" uniqueName="37" name="Test 37" queryTableFieldId="37"/>
    <tableColumn id="38" xr3:uid="{13298FCD-B5B6-48DB-83EE-5146785DDA95}" uniqueName="38" name="Test 38" queryTableFieldId="38"/>
    <tableColumn id="39" xr3:uid="{396F819B-C24A-443B-9E77-3765CE8496C9}" uniqueName="39" name="Test 39" queryTableFieldId="39"/>
    <tableColumn id="40" xr3:uid="{4A537322-899C-49F9-8BE4-4A0F6D1CB9E8}" uniqueName="40" name="Test 40" queryTableFieldId="40"/>
    <tableColumn id="41" xr3:uid="{FF031EDD-C78B-4356-91BB-EED50EB1780E}" uniqueName="41" name="Test 41" queryTableFieldId="41"/>
    <tableColumn id="42" xr3:uid="{40EAC542-50B7-42DE-A7FF-64B93C0AA1AD}" uniqueName="42" name="Test 42" queryTableFieldId="42"/>
    <tableColumn id="43" xr3:uid="{78F265A6-9048-4C38-8578-2974BE172C88}" uniqueName="43" name="Test 43" queryTableFieldId="43"/>
    <tableColumn id="44" xr3:uid="{02956832-7341-4AFD-8272-C31419951DA9}" uniqueName="44" name="Test 44" queryTableFieldId="44"/>
    <tableColumn id="45" xr3:uid="{467E0BB1-4575-4F43-9C55-6698E8304D16}" uniqueName="45" name="Test 45" queryTableFieldId="45"/>
    <tableColumn id="46" xr3:uid="{A775DB39-8B91-49AA-8E76-FF8A92E75454}" uniqueName="46" name="Test 46" queryTableFieldId="46"/>
    <tableColumn id="47" xr3:uid="{12FF60DF-A9D1-4580-848E-CC4B0468A329}" uniqueName="47" name="Test 47" queryTableFieldId="47"/>
    <tableColumn id="48" xr3:uid="{4B476D42-A755-45A6-9593-4D1AA3343545}" uniqueName="48" name="Test 48" queryTableFieldId="48"/>
    <tableColumn id="49" xr3:uid="{FE12A73B-1A51-48F2-BCCD-9906B531CC81}" uniqueName="49" name="Test 49" queryTableFieldId="49"/>
    <tableColumn id="50" xr3:uid="{E525584C-C9BC-48E7-8673-2755DFAEB564}" uniqueName="50" name="Test 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8BB1E-64A5-458C-97B1-2D76E937D3AF}" name="_20bees10iter10foodx50" displayName="_20bees10iter10foodx50" ref="A1:AX22" tableType="queryTable" totalsRowShown="0">
  <autoFilter ref="A1:AX22" xr:uid="{7B68BB1E-64A5-458C-97B1-2D76E937D3AF}"/>
  <tableColumns count="50">
    <tableColumn id="1" xr3:uid="{9A46F768-4EEE-4FE6-9681-89BC3BFA512D}" uniqueName="1" name="Test 1" queryTableFieldId="1"/>
    <tableColumn id="2" xr3:uid="{A11076F5-CBE6-4849-BE6E-0E934AB25F70}" uniqueName="2" name="Test 2" queryTableFieldId="2"/>
    <tableColumn id="3" xr3:uid="{27917796-D5F1-4032-9939-6081581715AF}" uniqueName="3" name="Test 3" queryTableFieldId="3"/>
    <tableColumn id="4" xr3:uid="{D6D4A0A0-3C22-40D7-B4CE-F4364E893E2F}" uniqueName="4" name="Test 4" queryTableFieldId="4"/>
    <tableColumn id="5" xr3:uid="{4D0A8153-E8DF-47F2-992D-CF5993B6260E}" uniqueName="5" name="Test 5" queryTableFieldId="5"/>
    <tableColumn id="6" xr3:uid="{3B117AD7-D9F7-468C-AE5F-7C455775E6E8}" uniqueName="6" name="Test 6" queryTableFieldId="6"/>
    <tableColumn id="7" xr3:uid="{977EF7CB-48E3-481E-98AE-437A40E65D79}" uniqueName="7" name="Test 7" queryTableFieldId="7"/>
    <tableColumn id="8" xr3:uid="{C7408374-E308-4D44-9E95-322A7B974F14}" uniqueName="8" name="Test 8" queryTableFieldId="8"/>
    <tableColumn id="9" xr3:uid="{7A8EDFBE-B94A-4805-9AFD-15D904C1DED0}" uniqueName="9" name="Test 9" queryTableFieldId="9"/>
    <tableColumn id="10" xr3:uid="{A78E2AF9-9D26-4F15-8E8A-32985914F0C9}" uniqueName="10" name="Test 10" queryTableFieldId="10"/>
    <tableColumn id="11" xr3:uid="{67B6A581-F1E0-49F2-B09F-AB9956B83E59}" uniqueName="11" name="Test 11" queryTableFieldId="11"/>
    <tableColumn id="12" xr3:uid="{1803E050-2067-4A45-803E-52472453AD06}" uniqueName="12" name="Test 12" queryTableFieldId="12"/>
    <tableColumn id="13" xr3:uid="{E25BFBC4-0A16-473B-A9F1-802BD0B8C4E9}" uniqueName="13" name="Test 13" queryTableFieldId="13"/>
    <tableColumn id="14" xr3:uid="{DD88AE8E-B341-4CF9-8C7E-1D7D038FD31D}" uniqueName="14" name="Test 14" queryTableFieldId="14"/>
    <tableColumn id="15" xr3:uid="{E79AAAE8-D961-447B-B01D-7E0390825442}" uniqueName="15" name="Test 15" queryTableFieldId="15"/>
    <tableColumn id="16" xr3:uid="{FFA38D75-E0FC-4B6D-94BE-7BA00CF91824}" uniqueName="16" name="Test 16" queryTableFieldId="16"/>
    <tableColumn id="17" xr3:uid="{9B639146-42CD-4D40-920B-FBAAC5DE287D}" uniqueName="17" name="Test 17" queryTableFieldId="17"/>
    <tableColumn id="18" xr3:uid="{AAE259A9-A1E5-4E7D-A8CA-DBDE4BEF87B0}" uniqueName="18" name="Test 18" queryTableFieldId="18"/>
    <tableColumn id="19" xr3:uid="{DA090945-8904-430E-93C1-970897C09AB5}" uniqueName="19" name="Test 19" queryTableFieldId="19"/>
    <tableColumn id="20" xr3:uid="{41ADA885-996A-4FA9-A12F-3BAD061390BA}" uniqueName="20" name="Test 20" queryTableFieldId="20"/>
    <tableColumn id="21" xr3:uid="{E9A64FFB-6BDA-4C2A-964E-2FA16F8FB47C}" uniqueName="21" name="Test 21" queryTableFieldId="21"/>
    <tableColumn id="22" xr3:uid="{B966A0CC-7F67-438E-AB14-168F89619F1D}" uniqueName="22" name="Test 22" queryTableFieldId="22"/>
    <tableColumn id="23" xr3:uid="{03A413E9-61D8-4E10-B682-89247185D9FB}" uniqueName="23" name="Test 23" queryTableFieldId="23"/>
    <tableColumn id="24" xr3:uid="{BF35FC50-393C-40DF-828A-294F0998038E}" uniqueName="24" name="Test 24" queryTableFieldId="24"/>
    <tableColumn id="25" xr3:uid="{20D7DDBD-82BA-45C4-B6BD-78D89E764B6A}" uniqueName="25" name="Test 25" queryTableFieldId="25"/>
    <tableColumn id="26" xr3:uid="{1DD2D5C8-6D9E-4F99-997C-6C4EC43EE087}" uniqueName="26" name="Test 26" queryTableFieldId="26"/>
    <tableColumn id="27" xr3:uid="{DF2B0D32-60F1-4DA4-97CC-5F7C31197478}" uniqueName="27" name="Test 27" queryTableFieldId="27"/>
    <tableColumn id="28" xr3:uid="{08A24684-1967-4DE0-A02B-5DEA31DCD175}" uniqueName="28" name="Test 28" queryTableFieldId="28"/>
    <tableColumn id="29" xr3:uid="{3D758302-A8E5-4C52-AE08-E75A46E14557}" uniqueName="29" name="Test 29" queryTableFieldId="29"/>
    <tableColumn id="30" xr3:uid="{DE52720C-71D0-4C59-B839-8C1CC5D999D9}" uniqueName="30" name="Test 30" queryTableFieldId="30"/>
    <tableColumn id="31" xr3:uid="{8DAFC42A-11C6-449D-B771-C510E749C4F8}" uniqueName="31" name="Test 31" queryTableFieldId="31"/>
    <tableColumn id="32" xr3:uid="{85AAC67B-4210-49C9-9738-8C7CBA034E1D}" uniqueName="32" name="Test 32" queryTableFieldId="32"/>
    <tableColumn id="33" xr3:uid="{4C4EFCEB-C589-4589-B40B-F7A569F4DFB3}" uniqueName="33" name="Test 33" queryTableFieldId="33"/>
    <tableColumn id="34" xr3:uid="{BF1C925C-6811-4E73-9D83-319343AEAC8C}" uniqueName="34" name="Test 34" queryTableFieldId="34"/>
    <tableColumn id="35" xr3:uid="{E5EBF0F8-683A-4DEA-B309-60A3CB3C561C}" uniqueName="35" name="Test 35" queryTableFieldId="35"/>
    <tableColumn id="36" xr3:uid="{684F64EA-44AE-4970-BA68-92708B8D75A8}" uniqueName="36" name="Test 36" queryTableFieldId="36"/>
    <tableColumn id="37" xr3:uid="{55B7E4F5-E488-407B-973E-90A0B0DC08AC}" uniqueName="37" name="Test 37" queryTableFieldId="37"/>
    <tableColumn id="38" xr3:uid="{4CC966C1-6ED1-4FC1-8708-D1FD2B91C2EA}" uniqueName="38" name="Test 38" queryTableFieldId="38"/>
    <tableColumn id="39" xr3:uid="{74CACF35-D31E-4514-BDF7-62C343C958C7}" uniqueName="39" name="Test 39" queryTableFieldId="39"/>
    <tableColumn id="40" xr3:uid="{6AF02CF0-2775-4EDD-8E09-FE634B6C20D0}" uniqueName="40" name="Test 40" queryTableFieldId="40"/>
    <tableColumn id="41" xr3:uid="{C2EC2150-26A1-4DDD-B50F-59ABACACF443}" uniqueName="41" name="Test 41" queryTableFieldId="41"/>
    <tableColumn id="42" xr3:uid="{92DBDBCA-12E0-4E4F-ADC6-ABDD26601A7B}" uniqueName="42" name="Test 42" queryTableFieldId="42"/>
    <tableColumn id="43" xr3:uid="{5449EC5B-D96A-4945-8FE3-31BC25368E90}" uniqueName="43" name="Test 43" queryTableFieldId="43"/>
    <tableColumn id="44" xr3:uid="{D7D09DC1-A8BB-4F6A-B79F-09D38ECFAECF}" uniqueName="44" name="Test 44" queryTableFieldId="44"/>
    <tableColumn id="45" xr3:uid="{006F4492-2FE6-481A-A8A9-7AD4A3D24BC0}" uniqueName="45" name="Test 45" queryTableFieldId="45"/>
    <tableColumn id="46" xr3:uid="{B3A6D9C7-8667-4D07-A03B-C21BF724D644}" uniqueName="46" name="Test 46" queryTableFieldId="46"/>
    <tableColumn id="47" xr3:uid="{CB06AFFC-BA69-431B-8DD9-B57028ACF3F9}" uniqueName="47" name="Test 47" queryTableFieldId="47"/>
    <tableColumn id="48" xr3:uid="{2E7337EF-EF41-4C16-9A7A-8D66813A711D}" uniqueName="48" name="Test 48" queryTableFieldId="48"/>
    <tableColumn id="49" xr3:uid="{CBA7CEBC-2754-4C94-A5A3-9058D3A5C393}" uniqueName="49" name="Test 49" queryTableFieldId="49"/>
    <tableColumn id="50" xr3:uid="{B3AA4D00-C095-4A05-B8B5-7582BA956283}" uniqueName="50" name="Test 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F24D8-192A-4B5C-A817-8BC0E65BE889}" name="_10bees20iter10foodx50" displayName="_10bees20iter10foodx50" ref="A1:AX12" tableType="queryTable" totalsRowShown="0">
  <autoFilter ref="A1:AX12" xr:uid="{79EF24D8-192A-4B5C-A817-8BC0E65BE889}"/>
  <tableColumns count="50">
    <tableColumn id="1" xr3:uid="{1B15FA79-EF5A-4C7A-987E-7ACE76D34E3A}" uniqueName="1" name="Test 1" queryTableFieldId="1"/>
    <tableColumn id="2" xr3:uid="{F61EB3EF-D1FE-46AF-AFEA-027C139C02FA}" uniqueName="2" name="Test 2" queryTableFieldId="2"/>
    <tableColumn id="3" xr3:uid="{F81380FA-82EF-49C6-AF1F-582CA82EA532}" uniqueName="3" name="Test 3" queryTableFieldId="3"/>
    <tableColumn id="4" xr3:uid="{76B5C495-ED98-40C2-B1B5-4A91BC657502}" uniqueName="4" name="Test 4" queryTableFieldId="4"/>
    <tableColumn id="5" xr3:uid="{506022B1-F068-4741-A752-7B8B4DCDED08}" uniqueName="5" name="Test 5" queryTableFieldId="5"/>
    <tableColumn id="6" xr3:uid="{9097B855-641C-4ED7-861E-DC82DAB34674}" uniqueName="6" name="Test 6" queryTableFieldId="6"/>
    <tableColumn id="7" xr3:uid="{842A884C-56E9-4356-9EE4-9E1B037B2F8B}" uniqueName="7" name="Test 7" queryTableFieldId="7"/>
    <tableColumn id="8" xr3:uid="{C2E7538C-07DB-47B2-8FE6-556337909B68}" uniqueName="8" name="Test 8" queryTableFieldId="8"/>
    <tableColumn id="9" xr3:uid="{D1EB8AE2-8066-4284-B55F-7200475EA10D}" uniqueName="9" name="Test 9" queryTableFieldId="9"/>
    <tableColumn id="10" xr3:uid="{9282B49F-7F88-4E00-9408-5AC12792B239}" uniqueName="10" name="Test 10" queryTableFieldId="10"/>
    <tableColumn id="11" xr3:uid="{13D303E7-0D46-481E-BD33-DEC165DA52C8}" uniqueName="11" name="Test 11" queryTableFieldId="11"/>
    <tableColumn id="12" xr3:uid="{372322A4-1DAE-4396-823A-F35C251DB0DC}" uniqueName="12" name="Test 12" queryTableFieldId="12"/>
    <tableColumn id="13" xr3:uid="{9CB31ABF-229F-48DB-B1F2-87E667058254}" uniqueName="13" name="Test 13" queryTableFieldId="13"/>
    <tableColumn id="14" xr3:uid="{3F253069-8DD1-4E1D-B6C6-A1DF195D1AEF}" uniqueName="14" name="Test 14" queryTableFieldId="14"/>
    <tableColumn id="15" xr3:uid="{4B78B7AB-8490-4952-B2E4-D069E477B00B}" uniqueName="15" name="Test 15" queryTableFieldId="15"/>
    <tableColumn id="16" xr3:uid="{51BF6648-14BA-4B1A-B705-976460B5220B}" uniqueName="16" name="Test 16" queryTableFieldId="16"/>
    <tableColumn id="17" xr3:uid="{EF8AE725-A0EF-407C-B6EE-FEB75E7F3AFC}" uniqueName="17" name="Test 17" queryTableFieldId="17"/>
    <tableColumn id="18" xr3:uid="{1A3634E7-9AF1-4043-A30D-B3D09B7DD8A3}" uniqueName="18" name="Test 18" queryTableFieldId="18"/>
    <tableColumn id="19" xr3:uid="{A050858C-40C6-4942-9A8C-0A96482C8F2C}" uniqueName="19" name="Test 19" queryTableFieldId="19"/>
    <tableColumn id="20" xr3:uid="{FB0883CE-D80D-4C31-9142-F2537E45789E}" uniqueName="20" name="Test 20" queryTableFieldId="20"/>
    <tableColumn id="21" xr3:uid="{5D15E6BE-62FD-486C-96D8-015B16F31A15}" uniqueName="21" name="Test 21" queryTableFieldId="21"/>
    <tableColumn id="22" xr3:uid="{3548FAB8-5909-479D-A755-0DCA4352F27E}" uniqueName="22" name="Test 22" queryTableFieldId="22"/>
    <tableColumn id="23" xr3:uid="{53FA8E1D-3DB0-491F-9E1C-18CB00610774}" uniqueName="23" name="Test 23" queryTableFieldId="23"/>
    <tableColumn id="24" xr3:uid="{9825FEB7-C558-46B5-8FC6-BFB9CE108E63}" uniqueName="24" name="Test 24" queryTableFieldId="24"/>
    <tableColumn id="25" xr3:uid="{365A7368-D4BD-4159-97D7-BF8243591113}" uniqueName="25" name="Test 25" queryTableFieldId="25"/>
    <tableColumn id="26" xr3:uid="{419A1D20-058A-4611-A499-4B4054712F3A}" uniqueName="26" name="Test 26" queryTableFieldId="26"/>
    <tableColumn id="27" xr3:uid="{DAF77EA7-0611-49C8-98E0-1D4EC3A5723F}" uniqueName="27" name="Test 27" queryTableFieldId="27"/>
    <tableColumn id="28" xr3:uid="{10061B41-518E-4B0B-87AA-98CC04959739}" uniqueName="28" name="Test 28" queryTableFieldId="28"/>
    <tableColumn id="29" xr3:uid="{219AE0C5-B69F-4D49-82DA-1E1852B3C173}" uniqueName="29" name="Test 29" queryTableFieldId="29"/>
    <tableColumn id="30" xr3:uid="{E5581978-E3C7-4DA9-8334-752710627E96}" uniqueName="30" name="Test 30" queryTableFieldId="30"/>
    <tableColumn id="31" xr3:uid="{ACC1A929-0BDF-43AF-9F13-B15776D7AE94}" uniqueName="31" name="Test 31" queryTableFieldId="31"/>
    <tableColumn id="32" xr3:uid="{3749044F-A89E-4A96-B24C-802F437F4C8E}" uniqueName="32" name="Test 32" queryTableFieldId="32"/>
    <tableColumn id="33" xr3:uid="{F5D91FB2-D2D6-4848-A0AF-0153FB0AC1E2}" uniqueName="33" name="Test 33" queryTableFieldId="33"/>
    <tableColumn id="34" xr3:uid="{B8AB124F-CE53-44CA-AAE5-A3367DA84918}" uniqueName="34" name="Test 34" queryTableFieldId="34"/>
    <tableColumn id="35" xr3:uid="{0C24457A-1123-4D1F-92A1-1395F6F47BE1}" uniqueName="35" name="Test 35" queryTableFieldId="35"/>
    <tableColumn id="36" xr3:uid="{09A6DB59-3119-44B6-A29E-F32AFBCAA060}" uniqueName="36" name="Test 36" queryTableFieldId="36"/>
    <tableColumn id="37" xr3:uid="{12E1E526-65E4-49D6-AF07-98A0E8415A8A}" uniqueName="37" name="Test 37" queryTableFieldId="37"/>
    <tableColumn id="38" xr3:uid="{A4C69C47-7476-45F4-96D6-2B3B1975B095}" uniqueName="38" name="Test 38" queryTableFieldId="38"/>
    <tableColumn id="39" xr3:uid="{EC6139D4-B329-420F-AD05-D2E927852D76}" uniqueName="39" name="Test 39" queryTableFieldId="39"/>
    <tableColumn id="40" xr3:uid="{76BD3E08-AF27-479D-A522-0C7A61A915C0}" uniqueName="40" name="Test 40" queryTableFieldId="40"/>
    <tableColumn id="41" xr3:uid="{ABFD710D-EF49-47D1-B84C-7B7DE4DF4288}" uniqueName="41" name="Test 41" queryTableFieldId="41"/>
    <tableColumn id="42" xr3:uid="{61258EA1-1F22-456B-A5CF-2FD74E21E001}" uniqueName="42" name="Test 42" queryTableFieldId="42"/>
    <tableColumn id="43" xr3:uid="{A1E003E3-D7F9-466E-B32D-93D6FE8D8380}" uniqueName="43" name="Test 43" queryTableFieldId="43"/>
    <tableColumn id="44" xr3:uid="{A1FEA93D-9779-42D9-A2A7-6568679027FB}" uniqueName="44" name="Test 44" queryTableFieldId="44"/>
    <tableColumn id="45" xr3:uid="{CBC79961-71ED-45B0-AE79-5172A5E065D4}" uniqueName="45" name="Test 45" queryTableFieldId="45"/>
    <tableColumn id="46" xr3:uid="{6CA1A8CA-887E-44C8-A2DE-B424D9F1773F}" uniqueName="46" name="Test 46" queryTableFieldId="46"/>
    <tableColumn id="47" xr3:uid="{4CE34BC3-F35A-4ED9-A318-77CFEF8A9A7A}" uniqueName="47" name="Test 47" queryTableFieldId="47"/>
    <tableColumn id="48" xr3:uid="{05E6674E-CEA3-4907-87F2-D90960AC60E0}" uniqueName="48" name="Test 48" queryTableFieldId="48"/>
    <tableColumn id="49" xr3:uid="{0B0A332F-8C6E-49BF-8942-C674966C917C}" uniqueName="49" name="Test 49" queryTableFieldId="49"/>
    <tableColumn id="50" xr3:uid="{F6DB1E9F-17C9-4520-97C3-C554998F213C}" uniqueName="50" name="Test 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23CBD-2BB3-49B8-A76C-E371B31C5726}" name="_10bees10iter20foodx50" displayName="_10bees10iter20foodx50" ref="A1:AX12" tableType="queryTable" totalsRowShown="0">
  <autoFilter ref="A1:AX12" xr:uid="{AAB23CBD-2BB3-49B8-A76C-E371B31C5726}"/>
  <tableColumns count="50">
    <tableColumn id="1" xr3:uid="{A52CFD2F-9E74-4B85-BE4A-6E6B3C473DC4}" uniqueName="1" name="Test 1" queryTableFieldId="1"/>
    <tableColumn id="2" xr3:uid="{8142E61B-1978-437B-AB6B-09EA00D82979}" uniqueName="2" name="Test 2" queryTableFieldId="2"/>
    <tableColumn id="3" xr3:uid="{73BCF7BD-AFC3-4F23-9B29-171F96C844A0}" uniqueName="3" name="Test 3" queryTableFieldId="3"/>
    <tableColumn id="4" xr3:uid="{0A13C13B-0674-406F-92B4-1A4C660C4B3C}" uniqueName="4" name="Test 4" queryTableFieldId="4"/>
    <tableColumn id="5" xr3:uid="{AB83E199-4E52-4AF0-BBD8-2D3EDEEAB0CA}" uniqueName="5" name="Test 5" queryTableFieldId="5"/>
    <tableColumn id="6" xr3:uid="{5AB13A17-76BD-4389-AF0E-BC4CE21273C1}" uniqueName="6" name="Test 6" queryTableFieldId="6"/>
    <tableColumn id="7" xr3:uid="{71C2B403-608F-457F-AAEE-3E8BE92A14AD}" uniqueName="7" name="Test 7" queryTableFieldId="7"/>
    <tableColumn id="8" xr3:uid="{6CA936D7-0585-4664-AE1E-9A77F606F4F2}" uniqueName="8" name="Test 8" queryTableFieldId="8"/>
    <tableColumn id="9" xr3:uid="{DC9807FB-91C8-4649-A85A-18096E7A756A}" uniqueName="9" name="Test 9" queryTableFieldId="9"/>
    <tableColumn id="10" xr3:uid="{15294399-2370-4FD1-BC95-B52575FCFF85}" uniqueName="10" name="Test 10" queryTableFieldId="10"/>
    <tableColumn id="11" xr3:uid="{E32260CB-6AB2-499C-9584-DC778D068956}" uniqueName="11" name="Test 11" queryTableFieldId="11"/>
    <tableColumn id="12" xr3:uid="{7C349756-38B5-4A7A-B84E-CA7E4E0B909E}" uniqueName="12" name="Test 12" queryTableFieldId="12"/>
    <tableColumn id="13" xr3:uid="{F56DA777-C041-4AD6-BE1D-07DD4349B154}" uniqueName="13" name="Test 13" queryTableFieldId="13"/>
    <tableColumn id="14" xr3:uid="{134E6165-A918-4E45-9D20-BC02B2532338}" uniqueName="14" name="Test 14" queryTableFieldId="14"/>
    <tableColumn id="15" xr3:uid="{6C5854BC-910F-4D88-B5DD-4AA5764FBCB4}" uniqueName="15" name="Test 15" queryTableFieldId="15"/>
    <tableColumn id="16" xr3:uid="{FFD89474-FD26-45DC-9670-23568B8EB3EB}" uniqueName="16" name="Test 16" queryTableFieldId="16"/>
    <tableColumn id="17" xr3:uid="{1A080B7A-DFB0-4875-8DDC-93A3583ADD99}" uniqueName="17" name="Test 17" queryTableFieldId="17"/>
    <tableColumn id="18" xr3:uid="{2E215EEC-1443-4000-94C9-4E9BED228873}" uniqueName="18" name="Test 18" queryTableFieldId="18"/>
    <tableColumn id="19" xr3:uid="{7C4E4759-779F-4288-A70D-00EE94D17B11}" uniqueName="19" name="Test 19" queryTableFieldId="19"/>
    <tableColumn id="20" xr3:uid="{C11BC969-5070-4868-AECF-024C2D1FD98A}" uniqueName="20" name="Test 20" queryTableFieldId="20"/>
    <tableColumn id="21" xr3:uid="{83905C50-A914-479D-B7F8-824A95089E4B}" uniqueName="21" name="Test 21" queryTableFieldId="21"/>
    <tableColumn id="22" xr3:uid="{F5E9381A-E52F-479D-9C25-89422A035515}" uniqueName="22" name="Test 22" queryTableFieldId="22"/>
    <tableColumn id="23" xr3:uid="{2E447A63-C79A-4CE5-9A5C-FEDABA55960D}" uniqueName="23" name="Test 23" queryTableFieldId="23"/>
    <tableColumn id="24" xr3:uid="{4FFE668E-A326-46E1-90E8-9467643EF17F}" uniqueName="24" name="Test 24" queryTableFieldId="24"/>
    <tableColumn id="25" xr3:uid="{E9879C60-F866-4E21-A43F-5DAAFDD373A9}" uniqueName="25" name="Test 25" queryTableFieldId="25"/>
    <tableColumn id="26" xr3:uid="{8A98132E-74DE-47D5-88DE-994E33E51CB0}" uniqueName="26" name="Test 26" queryTableFieldId="26"/>
    <tableColumn id="27" xr3:uid="{0E5CA1ED-05CD-4787-98A7-13B841809596}" uniqueName="27" name="Test 27" queryTableFieldId="27"/>
    <tableColumn id="28" xr3:uid="{D9C064D8-FC15-4A64-A499-50DC46577AE5}" uniqueName="28" name="Test 28" queryTableFieldId="28"/>
    <tableColumn id="29" xr3:uid="{CDCE3A7F-DE51-430A-A3CE-447A068BE770}" uniqueName="29" name="Test 29" queryTableFieldId="29"/>
    <tableColumn id="30" xr3:uid="{F6611878-096F-47D8-B871-2BF4AF9F2A7C}" uniqueName="30" name="Test 30" queryTableFieldId="30"/>
    <tableColumn id="31" xr3:uid="{E33B64B6-A93A-447D-9D46-DED74A07A941}" uniqueName="31" name="Test 31" queryTableFieldId="31"/>
    <tableColumn id="32" xr3:uid="{C9346986-2EEC-44B3-AFF9-3751FA33310D}" uniqueName="32" name="Test 32" queryTableFieldId="32"/>
    <tableColumn id="33" xr3:uid="{55954FF4-0DCB-43F7-9E7C-137505EB8745}" uniqueName="33" name="Test 33" queryTableFieldId="33"/>
    <tableColumn id="34" xr3:uid="{23F45F3A-7BA3-406D-A23C-C76F91E7C2C0}" uniqueName="34" name="Test 34" queryTableFieldId="34"/>
    <tableColumn id="35" xr3:uid="{0A60103B-B95A-4AFA-A294-C422F4AFD086}" uniqueName="35" name="Test 35" queryTableFieldId="35"/>
    <tableColumn id="36" xr3:uid="{4B70087E-EE8D-460D-9F04-79CD7751B95D}" uniqueName="36" name="Test 36" queryTableFieldId="36"/>
    <tableColumn id="37" xr3:uid="{0F209D8B-4ABA-4C67-8DFB-64215A6E1FA7}" uniqueName="37" name="Test 37" queryTableFieldId="37"/>
    <tableColumn id="38" xr3:uid="{19BB0D91-8C37-4896-B86B-B565CB4F697D}" uniqueName="38" name="Test 38" queryTableFieldId="38"/>
    <tableColumn id="39" xr3:uid="{4094E5BD-6240-4897-9657-FAF01117F6E4}" uniqueName="39" name="Test 39" queryTableFieldId="39"/>
    <tableColumn id="40" xr3:uid="{09696E10-5BC8-49DE-8BEC-3A9C1C464E15}" uniqueName="40" name="Test 40" queryTableFieldId="40"/>
    <tableColumn id="41" xr3:uid="{3597C46D-7AD1-41A4-A1B7-60A382F211E9}" uniqueName="41" name="Test 41" queryTableFieldId="41"/>
    <tableColumn id="42" xr3:uid="{022A6137-C489-44D6-86A3-E2FF6826DB71}" uniqueName="42" name="Test 42" queryTableFieldId="42"/>
    <tableColumn id="43" xr3:uid="{6EE0A5F1-885D-471F-BEA9-B9CCEC22DE5F}" uniqueName="43" name="Test 43" queryTableFieldId="43"/>
    <tableColumn id="44" xr3:uid="{E120113B-DF53-4975-9490-0C208FADB9AE}" uniqueName="44" name="Test 44" queryTableFieldId="44"/>
    <tableColumn id="45" xr3:uid="{8BEDCBE4-C05C-42BA-87E2-9DED77213CFC}" uniqueName="45" name="Test 45" queryTableFieldId="45"/>
    <tableColumn id="46" xr3:uid="{048FF1C3-97E6-4319-994C-744BE7FB4A74}" uniqueName="46" name="Test 46" queryTableFieldId="46"/>
    <tableColumn id="47" xr3:uid="{33C56759-62DC-4485-A464-AC041CD9A4BC}" uniqueName="47" name="Test 47" queryTableFieldId="47"/>
    <tableColumn id="48" xr3:uid="{0A0D6E6E-35B0-4D26-9EA7-936DFCC0C565}" uniqueName="48" name="Test 48" queryTableFieldId="48"/>
    <tableColumn id="49" xr3:uid="{E466806E-44CB-435F-9E0C-24BC8EB92AA7}" uniqueName="49" name="Test 49" queryTableFieldId="49"/>
    <tableColumn id="50" xr3:uid="{CDCE01A9-DDA9-42E0-9A74-27767DAB694D}" uniqueName="50" name="Test 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F19FD-AF7C-4548-8EE2-B3008FDF6C34}" name="_30iter10bees10foodx50" displayName="_30iter10bees10foodx50" ref="A1:AX32" tableType="queryTable" totalsRowShown="0">
  <autoFilter ref="A1:AX32" xr:uid="{61AF19FD-AF7C-4548-8EE2-B3008FDF6C34}"/>
  <tableColumns count="50">
    <tableColumn id="1" xr3:uid="{AD3059BB-6E61-442B-A5BD-1123C7C738E2}" uniqueName="1" name="Test 1" queryTableFieldId="1"/>
    <tableColumn id="2" xr3:uid="{CD566124-24AE-46F4-99CC-945886D0F428}" uniqueName="2" name="Test 2" queryTableFieldId="2"/>
    <tableColumn id="3" xr3:uid="{6D8D3B3F-767C-4586-8AC5-26005AFA48D4}" uniqueName="3" name="Test 3" queryTableFieldId="3"/>
    <tableColumn id="4" xr3:uid="{C3D12455-95F3-46EB-8185-D876DCF4CEB6}" uniqueName="4" name="Test 4" queryTableFieldId="4"/>
    <tableColumn id="5" xr3:uid="{F78E08A2-1EC2-470E-9090-3E3252C7861A}" uniqueName="5" name="Test 5" queryTableFieldId="5"/>
    <tableColumn id="6" xr3:uid="{DAB62316-5621-474B-BF35-CCBB75DE1EB8}" uniqueName="6" name="Test 6" queryTableFieldId="6"/>
    <tableColumn id="7" xr3:uid="{8C3E8F6A-7B4F-4DD4-80FA-2A16B4E76719}" uniqueName="7" name="Test 7" queryTableFieldId="7"/>
    <tableColumn id="8" xr3:uid="{06C1A045-BB03-4B51-899E-90D7D65C72DC}" uniqueName="8" name="Test 8" queryTableFieldId="8"/>
    <tableColumn id="9" xr3:uid="{C9E45F5D-CBBE-4584-96ED-778465D28BCF}" uniqueName="9" name="Test 9" queryTableFieldId="9"/>
    <tableColumn id="10" xr3:uid="{D7DAA0F0-28C3-4F70-BFDE-B2D8E324E98E}" uniqueName="10" name="Test 10" queryTableFieldId="10"/>
    <tableColumn id="11" xr3:uid="{CBCDF22F-78D6-4625-8106-030DB655F6D6}" uniqueName="11" name="Test 11" queryTableFieldId="11"/>
    <tableColumn id="12" xr3:uid="{4B4D97A0-24A5-4583-A984-7C9C94A7A1D8}" uniqueName="12" name="Test 12" queryTableFieldId="12"/>
    <tableColumn id="13" xr3:uid="{F9981EE9-51D5-4B18-998A-11AF1F655B03}" uniqueName="13" name="Test 13" queryTableFieldId="13"/>
    <tableColumn id="14" xr3:uid="{D38B57B0-C19B-4FBD-9A47-247D75557A67}" uniqueName="14" name="Test 14" queryTableFieldId="14"/>
    <tableColumn id="15" xr3:uid="{642437E9-A025-4E39-85A7-54CEEFF8840A}" uniqueName="15" name="Test 15" queryTableFieldId="15"/>
    <tableColumn id="16" xr3:uid="{CCEA92DC-4739-47FA-B089-89EC8E03DF95}" uniqueName="16" name="Test 16" queryTableFieldId="16"/>
    <tableColumn id="17" xr3:uid="{826D1D20-594D-43ED-960D-37ADB12B8856}" uniqueName="17" name="Test 17" queryTableFieldId="17"/>
    <tableColumn id="18" xr3:uid="{D58DA3B0-994C-4B03-87BD-3262CC5712F2}" uniqueName="18" name="Test 18" queryTableFieldId="18"/>
    <tableColumn id="19" xr3:uid="{BC807ABC-1769-4ED8-8712-79EE0C3A398C}" uniqueName="19" name="Test 19" queryTableFieldId="19"/>
    <tableColumn id="20" xr3:uid="{B944DACE-323B-4CB0-B422-00AF16D98906}" uniqueName="20" name="Test 20" queryTableFieldId="20"/>
    <tableColumn id="21" xr3:uid="{D46CCE4A-2B85-499E-9254-D073ACE286C8}" uniqueName="21" name="Test 21" queryTableFieldId="21"/>
    <tableColumn id="22" xr3:uid="{28E27BED-42C3-4EC6-8C49-6084F0010B35}" uniqueName="22" name="Test 22" queryTableFieldId="22"/>
    <tableColumn id="23" xr3:uid="{7D19D961-65D3-40F1-9771-4894BF349393}" uniqueName="23" name="Test 23" queryTableFieldId="23"/>
    <tableColumn id="24" xr3:uid="{CE1849C0-24B8-4B79-85CF-37C08A9EBC4C}" uniqueName="24" name="Test 24" queryTableFieldId="24"/>
    <tableColumn id="25" xr3:uid="{35F6E4F5-EB93-44A6-BB1B-0C41827337D4}" uniqueName="25" name="Test 25" queryTableFieldId="25"/>
    <tableColumn id="26" xr3:uid="{7CFEC723-B9C4-4436-A413-659FDB45CAB3}" uniqueName="26" name="Test 26" queryTableFieldId="26"/>
    <tableColumn id="27" xr3:uid="{96AE98C7-1D91-4646-ADD3-20DB7BBCCDA4}" uniqueName="27" name="Test 27" queryTableFieldId="27"/>
    <tableColumn id="28" xr3:uid="{5B62977F-4F3A-4DAA-A9F2-79119A20422B}" uniqueName="28" name="Test 28" queryTableFieldId="28"/>
    <tableColumn id="29" xr3:uid="{E2AD386A-232E-48F3-8B0C-EA130139ACF8}" uniqueName="29" name="Test 29" queryTableFieldId="29"/>
    <tableColumn id="30" xr3:uid="{886F2723-5DEB-4D3F-8502-5158364A18AB}" uniqueName="30" name="Test 30" queryTableFieldId="30"/>
    <tableColumn id="31" xr3:uid="{C8143474-7FB9-44C8-8F71-F3BE44F843DA}" uniqueName="31" name="Test 31" queryTableFieldId="31"/>
    <tableColumn id="32" xr3:uid="{CAC45535-0C65-4FEB-9050-835CF4A82A65}" uniqueName="32" name="Test 32" queryTableFieldId="32"/>
    <tableColumn id="33" xr3:uid="{4B1137C7-7178-40BC-815F-DB35630BE040}" uniqueName="33" name="Test 33" queryTableFieldId="33"/>
    <tableColumn id="34" xr3:uid="{E4CD65FB-2142-44CD-ACB3-F1FCFFF573A4}" uniqueName="34" name="Test 34" queryTableFieldId="34"/>
    <tableColumn id="35" xr3:uid="{FB73EDCF-76A2-4EE7-9481-1AE000C8BE6B}" uniqueName="35" name="Test 35" queryTableFieldId="35"/>
    <tableColumn id="36" xr3:uid="{AEC8F71C-9FE4-4577-BBA7-6E17E2F98D27}" uniqueName="36" name="Test 36" queryTableFieldId="36"/>
    <tableColumn id="37" xr3:uid="{F8FCFC08-A145-427E-BCDD-D6A400DC81C4}" uniqueName="37" name="Test 37" queryTableFieldId="37"/>
    <tableColumn id="38" xr3:uid="{499F97C3-E123-4D03-9CCD-DF6B6D3F84D6}" uniqueName="38" name="Test 38" queryTableFieldId="38"/>
    <tableColumn id="39" xr3:uid="{9B521845-83CA-4872-BBB6-B218E96F99A5}" uniqueName="39" name="Test 39" queryTableFieldId="39"/>
    <tableColumn id="40" xr3:uid="{3BC5A95F-0C51-4E27-A1C6-2BE0BF1FD8DC}" uniqueName="40" name="Test 40" queryTableFieldId="40"/>
    <tableColumn id="41" xr3:uid="{9C2D87DA-2311-48A6-8CA5-A47E39824EA7}" uniqueName="41" name="Test 41" queryTableFieldId="41"/>
    <tableColumn id="42" xr3:uid="{0FA13E99-7293-4DDB-9613-4258412BC418}" uniqueName="42" name="Test 42" queryTableFieldId="42"/>
    <tableColumn id="43" xr3:uid="{B62020EB-BC04-459B-BB0C-8CC09A14FBDC}" uniqueName="43" name="Test 43" queryTableFieldId="43"/>
    <tableColumn id="44" xr3:uid="{FA0D4D02-ED1D-4A29-B5C8-04BAB8488374}" uniqueName="44" name="Test 44" queryTableFieldId="44"/>
    <tableColumn id="45" xr3:uid="{AA52D1B4-9BF6-4712-B0BB-59BE000D8077}" uniqueName="45" name="Test 45" queryTableFieldId="45"/>
    <tableColumn id="46" xr3:uid="{3C87C1C5-2530-44A5-8E2B-241FFDB4C538}" uniqueName="46" name="Test 46" queryTableFieldId="46"/>
    <tableColumn id="47" xr3:uid="{05AA02F1-556F-4587-A3E5-7F4DB4329340}" uniqueName="47" name="Test 47" queryTableFieldId="47"/>
    <tableColumn id="48" xr3:uid="{78A93A35-BB07-497D-ACFC-BB94A51A5A00}" uniqueName="48" name="Test 48" queryTableFieldId="48"/>
    <tableColumn id="49" xr3:uid="{52C15627-2E82-442A-9BB6-4E349EB9DFC1}" uniqueName="49" name="Test 49" queryTableFieldId="49"/>
    <tableColumn id="50" xr3:uid="{CAB30163-D1F1-495B-901D-AC05E8DBF54A}" uniqueName="50" name="Test 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499D9A-1179-4094-8401-7920AA1FF7D0}" name="_50iter10bees10foodx50" displayName="_50iter10bees10foodx50" ref="A1:AX52" tableType="queryTable" totalsRowShown="0">
  <autoFilter ref="A1:AX52" xr:uid="{61499D9A-1179-4094-8401-7920AA1FF7D0}"/>
  <tableColumns count="50">
    <tableColumn id="1" xr3:uid="{D90BBD41-F50E-4D51-B9FF-125BCAB1B831}" uniqueName="1" name="Test 1" queryTableFieldId="1"/>
    <tableColumn id="2" xr3:uid="{913F9963-1A7E-4A63-A12B-68D6BD399013}" uniqueName="2" name="Test 2" queryTableFieldId="2"/>
    <tableColumn id="3" xr3:uid="{2DFE091D-266A-45D9-AA98-5FD225F1F0BB}" uniqueName="3" name="Test 3" queryTableFieldId="3"/>
    <tableColumn id="4" xr3:uid="{1FB449CA-1DCC-40BC-A7B4-68AA54E7FB38}" uniqueName="4" name="Test 4" queryTableFieldId="4"/>
    <tableColumn id="5" xr3:uid="{6FAC3F0F-3436-4505-B354-5DA94EE404A9}" uniqueName="5" name="Test 5" queryTableFieldId="5"/>
    <tableColumn id="6" xr3:uid="{86941EDB-7097-4CEE-BAC7-8CE8345FFBB0}" uniqueName="6" name="Test 6" queryTableFieldId="6"/>
    <tableColumn id="7" xr3:uid="{FD7A0A01-189B-4865-8B76-BF7BAC5DD9F0}" uniqueName="7" name="Test 7" queryTableFieldId="7"/>
    <tableColumn id="8" xr3:uid="{003BDDDB-1E92-48BA-AA24-CF94A51773B1}" uniqueName="8" name="Test 8" queryTableFieldId="8"/>
    <tableColumn id="9" xr3:uid="{0EF9E7A3-FF78-4EF6-9DB8-49762D17EC2F}" uniqueName="9" name="Test 9" queryTableFieldId="9"/>
    <tableColumn id="10" xr3:uid="{1FAD666E-15E7-4E41-9F9A-785FEE876D3D}" uniqueName="10" name="Test 10" queryTableFieldId="10"/>
    <tableColumn id="11" xr3:uid="{86529FFC-1915-48CA-9872-89F68AE7A08D}" uniqueName="11" name="Test 11" queryTableFieldId="11"/>
    <tableColumn id="12" xr3:uid="{A635BB31-8D86-4B4C-B2E7-148E8549EBEE}" uniqueName="12" name="Test 12" queryTableFieldId="12"/>
    <tableColumn id="13" xr3:uid="{E334240B-5C14-45CD-BDB6-318FA20DFC8A}" uniqueName="13" name="Test 13" queryTableFieldId="13"/>
    <tableColumn id="14" xr3:uid="{82CFEA30-EE3A-49A8-BCCC-CCAC469809DA}" uniqueName="14" name="Test 14" queryTableFieldId="14"/>
    <tableColumn id="15" xr3:uid="{A70CDAA7-3A11-47CC-BD83-1F3E343AEDD8}" uniqueName="15" name="Test 15" queryTableFieldId="15"/>
    <tableColumn id="16" xr3:uid="{5E811081-CC6D-4981-84D4-11E48AFFCC39}" uniqueName="16" name="Test 16" queryTableFieldId="16"/>
    <tableColumn id="17" xr3:uid="{DC575831-D77D-4687-8E67-026EC09F06F8}" uniqueName="17" name="Test 17" queryTableFieldId="17"/>
    <tableColumn id="18" xr3:uid="{376A936C-7EE1-410E-8FE3-C7D6C291C0C1}" uniqueName="18" name="Test 18" queryTableFieldId="18"/>
    <tableColumn id="19" xr3:uid="{98B5D624-40FB-45C0-AF12-47F74FDBB66E}" uniqueName="19" name="Test 19" queryTableFieldId="19"/>
    <tableColumn id="20" xr3:uid="{B2D9FE34-42D9-48D3-8D57-522241A1A17B}" uniqueName="20" name="Test 20" queryTableFieldId="20"/>
    <tableColumn id="21" xr3:uid="{A8C08EE8-E053-46EF-86BE-C567D5C800A6}" uniqueName="21" name="Test 21" queryTableFieldId="21"/>
    <tableColumn id="22" xr3:uid="{AB71F171-A953-4BD4-8E0C-C3A4789D1B73}" uniqueName="22" name="Test 22" queryTableFieldId="22"/>
    <tableColumn id="23" xr3:uid="{92239591-A9D8-4324-872A-F56E4BDBA77A}" uniqueName="23" name="Test 23" queryTableFieldId="23"/>
    <tableColumn id="24" xr3:uid="{2A855497-5557-432F-9524-259BF1B11899}" uniqueName="24" name="Test 24" queryTableFieldId="24"/>
    <tableColumn id="25" xr3:uid="{AFFEF432-72D3-49FF-A384-3DD2EBE74A19}" uniqueName="25" name="Test 25" queryTableFieldId="25"/>
    <tableColumn id="26" xr3:uid="{6B479CCD-980F-4736-9C28-508CA056A7BC}" uniqueName="26" name="Test 26" queryTableFieldId="26"/>
    <tableColumn id="27" xr3:uid="{408F7603-8E59-4190-AB89-0814B3F2FB68}" uniqueName="27" name="Test 27" queryTableFieldId="27"/>
    <tableColumn id="28" xr3:uid="{3DE518B9-B740-4A2E-8B40-ED96AB62091C}" uniqueName="28" name="Test 28" queryTableFieldId="28"/>
    <tableColumn id="29" xr3:uid="{62384722-E4A5-488E-A977-814A5FC231C7}" uniqueName="29" name="Test 29" queryTableFieldId="29"/>
    <tableColumn id="30" xr3:uid="{B803F85F-C16F-40C2-95B3-61899E8B62DF}" uniqueName="30" name="Test 30" queryTableFieldId="30"/>
    <tableColumn id="31" xr3:uid="{588E8801-6FAD-4876-A56A-14E555A7D19F}" uniqueName="31" name="Test 31" queryTableFieldId="31"/>
    <tableColumn id="32" xr3:uid="{E0BD7F15-A405-46CE-B8F5-BE961489473D}" uniqueName="32" name="Test 32" queryTableFieldId="32"/>
    <tableColumn id="33" xr3:uid="{97AEA873-7191-4B8C-8EC9-5097BB113C98}" uniqueName="33" name="Test 33" queryTableFieldId="33"/>
    <tableColumn id="34" xr3:uid="{8F57AC81-D1A6-4869-9E52-CAAF07680423}" uniqueName="34" name="Test 34" queryTableFieldId="34"/>
    <tableColumn id="35" xr3:uid="{86C9CD14-3460-4046-9086-CA9E9A434BE2}" uniqueName="35" name="Test 35" queryTableFieldId="35"/>
    <tableColumn id="36" xr3:uid="{9B796042-4828-417F-BF7B-263794D4F565}" uniqueName="36" name="Test 36" queryTableFieldId="36"/>
    <tableColumn id="37" xr3:uid="{B6F730AF-0C07-42C0-9BB0-43F56D6EFBC6}" uniqueName="37" name="Test 37" queryTableFieldId="37"/>
    <tableColumn id="38" xr3:uid="{4B065A95-AC58-4278-AD7F-41C951A8B9F3}" uniqueName="38" name="Test 38" queryTableFieldId="38"/>
    <tableColumn id="39" xr3:uid="{5B802A52-6610-48E3-B533-06E05F60F8C8}" uniqueName="39" name="Test 39" queryTableFieldId="39"/>
    <tableColumn id="40" xr3:uid="{EB3AED79-B6BE-4FE1-BD5F-037510F3D99A}" uniqueName="40" name="Test 40" queryTableFieldId="40"/>
    <tableColumn id="41" xr3:uid="{43774BD6-0024-4498-BDA3-726258150B32}" uniqueName="41" name="Test 41" queryTableFieldId="41"/>
    <tableColumn id="42" xr3:uid="{697052DB-FDBF-4E10-B87C-E56F010BB0C0}" uniqueName="42" name="Test 42" queryTableFieldId="42"/>
    <tableColumn id="43" xr3:uid="{E5030260-1C62-4A1C-A8F2-6243B02D039E}" uniqueName="43" name="Test 43" queryTableFieldId="43"/>
    <tableColumn id="44" xr3:uid="{836A5B5D-2A3A-422C-969D-83B9F5B42975}" uniqueName="44" name="Test 44" queryTableFieldId="44"/>
    <tableColumn id="45" xr3:uid="{96592CCA-EE39-4DA3-BCC6-0D802AEFD292}" uniqueName="45" name="Test 45" queryTableFieldId="45"/>
    <tableColumn id="46" xr3:uid="{1BD16C45-5B80-4AF1-B462-8AC6ACDED950}" uniqueName="46" name="Test 46" queryTableFieldId="46"/>
    <tableColumn id="47" xr3:uid="{582EF717-6AB1-4721-8C6B-BBF8A1D1798F}" uniqueName="47" name="Test 47" queryTableFieldId="47"/>
    <tableColumn id="48" xr3:uid="{2E301540-384D-4319-90F4-C8FFD204F298}" uniqueName="48" name="Test 48" queryTableFieldId="48"/>
    <tableColumn id="49" xr3:uid="{27BF7780-7FBA-424D-8ED7-270775C9B2D6}" uniqueName="49" name="Test 49" queryTableFieldId="49"/>
    <tableColumn id="50" xr3:uid="{939BBF69-17FD-43D3-829A-602DE59F12D4}" uniqueName="50" name="Test 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302E4-FF73-4C73-A86E-780C4C83FEF5}" name="_40iter10bees10foodx50" displayName="_40iter10bees10foodx50" ref="A1:AX42" tableType="queryTable" totalsRowShown="0">
  <autoFilter ref="A1:AX42" xr:uid="{4AE302E4-FF73-4C73-A86E-780C4C83FEF5}"/>
  <tableColumns count="50">
    <tableColumn id="1" xr3:uid="{187A9151-EE3C-4826-AC19-AF2B65CD3F64}" uniqueName="1" name="Test 1" queryTableFieldId="1"/>
    <tableColumn id="2" xr3:uid="{9B9098C8-B605-4BF4-A2F4-03E40F886D8D}" uniqueName="2" name="Test 2" queryTableFieldId="2"/>
    <tableColumn id="3" xr3:uid="{FF223FE4-D2B1-43A2-ABA7-07E36F4FB322}" uniqueName="3" name="Test 3" queryTableFieldId="3"/>
    <tableColumn id="4" xr3:uid="{69CE9352-D5BD-409F-8BC9-9D56943C136D}" uniqueName="4" name="Test 4" queryTableFieldId="4"/>
    <tableColumn id="5" xr3:uid="{2A6D7810-1763-4375-BCC9-66AFAA88B837}" uniqueName="5" name="Test 5" queryTableFieldId="5"/>
    <tableColumn id="6" xr3:uid="{07ED2416-6321-4036-856E-D58BC003ED43}" uniqueName="6" name="Test 6" queryTableFieldId="6"/>
    <tableColumn id="7" xr3:uid="{0F770455-576F-4E39-8AF6-BB8B7EC887FE}" uniqueName="7" name="Test 7" queryTableFieldId="7"/>
    <tableColumn id="8" xr3:uid="{B1F855ED-6CA4-4189-A3AF-124232BB8978}" uniqueName="8" name="Test 8" queryTableFieldId="8"/>
    <tableColumn id="9" xr3:uid="{A0055147-024B-4B9E-A104-D386A83BB2DA}" uniqueName="9" name="Test 9" queryTableFieldId="9"/>
    <tableColumn id="10" xr3:uid="{1A5EDFF5-A07C-48BC-9812-8E3CA75789BE}" uniqueName="10" name="Test 10" queryTableFieldId="10"/>
    <tableColumn id="11" xr3:uid="{1845AB6B-9FAF-4F50-BA8D-C9D7F2EE8264}" uniqueName="11" name="Test 11" queryTableFieldId="11"/>
    <tableColumn id="12" xr3:uid="{84958E80-B399-42E2-AAF4-0FB4B40CF911}" uniqueName="12" name="Test 12" queryTableFieldId="12"/>
    <tableColumn id="13" xr3:uid="{DBA8E2EE-4831-4C84-B907-16CBD610BD83}" uniqueName="13" name="Test 13" queryTableFieldId="13"/>
    <tableColumn id="14" xr3:uid="{E03666EE-3AC7-455E-8248-FC1680B764B8}" uniqueName="14" name="Test 14" queryTableFieldId="14"/>
    <tableColumn id="15" xr3:uid="{806402FC-D1FD-4453-9D4E-57502C020EA2}" uniqueName="15" name="Test 15" queryTableFieldId="15"/>
    <tableColumn id="16" xr3:uid="{54B1CC1E-9717-4937-99FE-52154FC48E21}" uniqueName="16" name="Test 16" queryTableFieldId="16"/>
    <tableColumn id="17" xr3:uid="{2CC348FD-189A-4966-A10F-DD4B8109BEA8}" uniqueName="17" name="Test 17" queryTableFieldId="17"/>
    <tableColumn id="18" xr3:uid="{BFEEC545-D2A8-4DF8-BAF0-A65027F2CBFB}" uniqueName="18" name="Test 18" queryTableFieldId="18"/>
    <tableColumn id="19" xr3:uid="{E05BE488-A40F-4B50-91F7-29331F1BE2AB}" uniqueName="19" name="Test 19" queryTableFieldId="19"/>
    <tableColumn id="20" xr3:uid="{8AB8A250-4B94-47FF-87D4-BA228D94CBEE}" uniqueName="20" name="Test 20" queryTableFieldId="20"/>
    <tableColumn id="21" xr3:uid="{24790F8B-0D4C-4C12-A9D1-D72AF3AE206B}" uniqueName="21" name="Test 21" queryTableFieldId="21"/>
    <tableColumn id="22" xr3:uid="{051B8A9C-8159-4279-ADED-7A4C9616C5F3}" uniqueName="22" name="Test 22" queryTableFieldId="22"/>
    <tableColumn id="23" xr3:uid="{A9E2C4BD-4871-447B-B2AB-C860ED54C8F3}" uniqueName="23" name="Test 23" queryTableFieldId="23"/>
    <tableColumn id="24" xr3:uid="{AAFB91BD-0AC3-4B24-8D8F-63068CB51BCE}" uniqueName="24" name="Test 24" queryTableFieldId="24"/>
    <tableColumn id="25" xr3:uid="{B06DA842-5AB0-466B-ABF7-E0105EB6B5C4}" uniqueName="25" name="Test 25" queryTableFieldId="25"/>
    <tableColumn id="26" xr3:uid="{6EBB8638-7D70-4D3A-8AD5-6DA1C85DE69B}" uniqueName="26" name="Test 26" queryTableFieldId="26"/>
    <tableColumn id="27" xr3:uid="{12EFD7C6-ED1B-4D1B-B842-D9232A123B59}" uniqueName="27" name="Test 27" queryTableFieldId="27"/>
    <tableColumn id="28" xr3:uid="{C906ADCC-A2B8-4145-8FBC-7D8E02CB275F}" uniqueName="28" name="Test 28" queryTableFieldId="28"/>
    <tableColumn id="29" xr3:uid="{804BB56F-41D2-4C88-AD5C-19BF979E94B9}" uniqueName="29" name="Test 29" queryTableFieldId="29"/>
    <tableColumn id="30" xr3:uid="{9854A4CF-4254-4824-809D-1352E60D5B99}" uniqueName="30" name="Test 30" queryTableFieldId="30"/>
    <tableColumn id="31" xr3:uid="{4E9C4D70-33DC-4BA4-ADFA-D9A87C7E7DEF}" uniqueName="31" name="Test 31" queryTableFieldId="31"/>
    <tableColumn id="32" xr3:uid="{F2C5E572-C447-489C-AB72-49EF2AB5EF66}" uniqueName="32" name="Test 32" queryTableFieldId="32"/>
    <tableColumn id="33" xr3:uid="{CDEECCC8-728B-4C5E-87CF-A36E300C10AE}" uniqueName="33" name="Test 33" queryTableFieldId="33"/>
    <tableColumn id="34" xr3:uid="{8EA0299F-1709-41F1-8A94-B9B5F568B46C}" uniqueName="34" name="Test 34" queryTableFieldId="34"/>
    <tableColumn id="35" xr3:uid="{603CEB4B-D48F-4C11-B79C-AB986A1E8EB6}" uniqueName="35" name="Test 35" queryTableFieldId="35"/>
    <tableColumn id="36" xr3:uid="{9DF50118-77A5-4E8D-A51A-C2E7314A0C4B}" uniqueName="36" name="Test 36" queryTableFieldId="36"/>
    <tableColumn id="37" xr3:uid="{5A5151B2-5025-434C-9F17-B009961B8FA0}" uniqueName="37" name="Test 37" queryTableFieldId="37"/>
    <tableColumn id="38" xr3:uid="{49CBAAEA-DB95-42FE-BD91-603149BA710A}" uniqueName="38" name="Test 38" queryTableFieldId="38"/>
    <tableColumn id="39" xr3:uid="{BCAFBCAB-083D-4374-BAFB-9937013B944C}" uniqueName="39" name="Test 39" queryTableFieldId="39"/>
    <tableColumn id="40" xr3:uid="{8FD60191-B186-43E7-881C-63E90F3195D2}" uniqueName="40" name="Test 40" queryTableFieldId="40"/>
    <tableColumn id="41" xr3:uid="{53282E9E-22F3-4D8C-9AEA-897224BCF1A3}" uniqueName="41" name="Test 41" queryTableFieldId="41"/>
    <tableColumn id="42" xr3:uid="{DC147F99-BDB1-4BF7-B01B-90ED5E4DE68F}" uniqueName="42" name="Test 42" queryTableFieldId="42"/>
    <tableColumn id="43" xr3:uid="{D3AD8AE9-9A1D-4A2F-85AF-D76E0314013D}" uniqueName="43" name="Test 43" queryTableFieldId="43"/>
    <tableColumn id="44" xr3:uid="{52AD2570-FFA9-4297-831C-17D870E3FD95}" uniqueName="44" name="Test 44" queryTableFieldId="44"/>
    <tableColumn id="45" xr3:uid="{58E0EBAC-14ED-494C-8BB2-4FB078F07924}" uniqueName="45" name="Test 45" queryTableFieldId="45"/>
    <tableColumn id="46" xr3:uid="{BADE60E4-2B1A-432E-B483-3CD547DA18EF}" uniqueName="46" name="Test 46" queryTableFieldId="46"/>
    <tableColumn id="47" xr3:uid="{9EE5E625-6760-4CDA-9844-84A2D21101CB}" uniqueName="47" name="Test 47" queryTableFieldId="47"/>
    <tableColumn id="48" xr3:uid="{AEC14529-66E5-404B-B36D-7336E27FC2F7}" uniqueName="48" name="Test 48" queryTableFieldId="48"/>
    <tableColumn id="49" xr3:uid="{A4222F95-927E-4E3D-87CB-3669C276528E}" uniqueName="49" name="Test 49" queryTableFieldId="49"/>
    <tableColumn id="50" xr3:uid="{D193FF98-AE4C-4A54-90E1-FE7C99076615}" uniqueName="50" name="Test 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82F-A8D6-47E3-9C70-DB85EDEC288E}">
  <dimension ref="A1:AX38"/>
  <sheetViews>
    <sheetView workbookViewId="0">
      <selection activeCell="A37" sqref="A37"/>
    </sheetView>
  </sheetViews>
  <sheetFormatPr defaultRowHeight="15" x14ac:dyDescent="0.25"/>
  <cols>
    <col min="1" max="1" width="21.28515625" customWidth="1"/>
    <col min="2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80045.294000000024</v>
      </c>
      <c r="B2">
        <v>124807.67872916668</v>
      </c>
      <c r="C2">
        <v>104017.66875</v>
      </c>
      <c r="D2">
        <v>104170.90377083333</v>
      </c>
      <c r="E2">
        <v>88849.416666666584</v>
      </c>
      <c r="F2">
        <v>107199.17599999996</v>
      </c>
      <c r="G2">
        <v>86986.166666666599</v>
      </c>
      <c r="H2">
        <v>93391.572750000007</v>
      </c>
      <c r="I2">
        <v>120024.29104166669</v>
      </c>
      <c r="J2">
        <v>103230.41666666651</v>
      </c>
      <c r="K2">
        <v>90886.487999999983</v>
      </c>
      <c r="L2">
        <v>75721.684666666639</v>
      </c>
      <c r="M2">
        <v>102621.75416666667</v>
      </c>
      <c r="N2">
        <v>88557.392000000007</v>
      </c>
      <c r="O2">
        <v>102706.38191666661</v>
      </c>
      <c r="P2">
        <v>128225.19454166655</v>
      </c>
      <c r="Q2">
        <v>119990.72708333336</v>
      </c>
      <c r="R2">
        <v>135521.04031250003</v>
      </c>
      <c r="S2">
        <v>116952.35054166666</v>
      </c>
      <c r="T2">
        <v>80601.104541666704</v>
      </c>
      <c r="U2">
        <v>83138.299999999945</v>
      </c>
      <c r="V2">
        <v>126130.78041666665</v>
      </c>
      <c r="W2">
        <v>97618.775999999954</v>
      </c>
      <c r="X2">
        <v>121346.85366666671</v>
      </c>
      <c r="Y2">
        <v>106920.00866666663</v>
      </c>
      <c r="Z2">
        <v>89149.793749999997</v>
      </c>
      <c r="AA2">
        <v>70666.166666666744</v>
      </c>
      <c r="AB2">
        <v>90462.356104166684</v>
      </c>
      <c r="AC2">
        <v>99660.09600000002</v>
      </c>
      <c r="AD2">
        <v>82265.448541666599</v>
      </c>
      <c r="AE2">
        <v>79703.656250000029</v>
      </c>
      <c r="AF2">
        <v>77793.415666666682</v>
      </c>
      <c r="AG2">
        <v>76112.02399999999</v>
      </c>
      <c r="AH2">
        <v>110011.32799999998</v>
      </c>
      <c r="AI2">
        <v>89160.767666666754</v>
      </c>
      <c r="AJ2">
        <v>92959.648499999967</v>
      </c>
      <c r="AK2">
        <v>71250.66666666673</v>
      </c>
      <c r="AL2">
        <v>92899.573437500047</v>
      </c>
      <c r="AM2">
        <v>108082.4166666665</v>
      </c>
      <c r="AN2">
        <v>102740.20066666671</v>
      </c>
      <c r="AO2">
        <v>110044.66666666644</v>
      </c>
      <c r="AP2">
        <v>92961.143604166675</v>
      </c>
      <c r="AQ2">
        <v>96493.599416666751</v>
      </c>
      <c r="AR2">
        <v>126615.46041666664</v>
      </c>
      <c r="AS2">
        <v>87063.801854166668</v>
      </c>
      <c r="AT2">
        <v>109044.45833333336</v>
      </c>
      <c r="AU2">
        <v>116513.61341666663</v>
      </c>
      <c r="AV2">
        <v>94945.195166666701</v>
      </c>
      <c r="AW2">
        <v>95508.842187499962</v>
      </c>
      <c r="AX2">
        <v>84521.50866666669</v>
      </c>
    </row>
    <row r="3" spans="1:50" x14ac:dyDescent="0.25">
      <c r="A3">
        <v>80045.294000000024</v>
      </c>
      <c r="B3">
        <v>116446.91666666642</v>
      </c>
      <c r="C3">
        <v>93706.720833333398</v>
      </c>
      <c r="D3">
        <v>104170.90377083333</v>
      </c>
      <c r="E3">
        <v>80400.860719166696</v>
      </c>
      <c r="F3">
        <v>83607.763184999931</v>
      </c>
      <c r="G3">
        <v>71741.768250000066</v>
      </c>
      <c r="H3">
        <v>90529.576916666658</v>
      </c>
      <c r="I3">
        <v>102857.27916666666</v>
      </c>
      <c r="J3">
        <v>81325.658897500049</v>
      </c>
      <c r="K3">
        <v>90886.487999999983</v>
      </c>
      <c r="L3">
        <v>73849.623720000061</v>
      </c>
      <c r="M3">
        <v>98477.040016666695</v>
      </c>
      <c r="N3">
        <v>67360.366666666669</v>
      </c>
      <c r="O3">
        <v>86088.765120000025</v>
      </c>
      <c r="P3">
        <v>109613.66666666647</v>
      </c>
      <c r="Q3">
        <v>111606.67116666667</v>
      </c>
      <c r="R3">
        <v>74150.31528666665</v>
      </c>
      <c r="S3">
        <v>103727.65116666665</v>
      </c>
      <c r="T3">
        <v>78001.713857500057</v>
      </c>
      <c r="U3">
        <v>83138.299999999945</v>
      </c>
      <c r="V3">
        <v>109036.00966666666</v>
      </c>
      <c r="W3">
        <v>96735.746041666658</v>
      </c>
      <c r="X3">
        <v>116969.5662916666</v>
      </c>
      <c r="Y3">
        <v>95729.962106666702</v>
      </c>
      <c r="Z3">
        <v>75889.43604416665</v>
      </c>
      <c r="AA3">
        <v>70666.166666666744</v>
      </c>
      <c r="AB3">
        <v>83967.874354166663</v>
      </c>
      <c r="AC3">
        <v>99660.09600000002</v>
      </c>
      <c r="AD3">
        <v>73067.509960000039</v>
      </c>
      <c r="AE3">
        <v>79677.540604166672</v>
      </c>
      <c r="AF3">
        <v>77793.415666666682</v>
      </c>
      <c r="AG3">
        <v>76112.02399999999</v>
      </c>
      <c r="AH3">
        <v>103625.72991666672</v>
      </c>
      <c r="AI3">
        <v>76644.774346666672</v>
      </c>
      <c r="AJ3">
        <v>85759.372794166644</v>
      </c>
      <c r="AK3">
        <v>71250.66666666673</v>
      </c>
      <c r="AL3">
        <v>91659.331249999974</v>
      </c>
      <c r="AM3">
        <v>108082.4166666665</v>
      </c>
      <c r="AN3">
        <v>93984.116666666683</v>
      </c>
      <c r="AO3">
        <v>93026.819333333333</v>
      </c>
      <c r="AP3">
        <v>92961.143604166675</v>
      </c>
      <c r="AQ3">
        <v>76170.225884999963</v>
      </c>
      <c r="AR3">
        <v>78627.284386666652</v>
      </c>
      <c r="AS3">
        <v>77279.01085416667</v>
      </c>
      <c r="AT3">
        <v>82569.759374999994</v>
      </c>
      <c r="AU3">
        <v>113479.13066666666</v>
      </c>
      <c r="AV3">
        <v>94945.195166666701</v>
      </c>
      <c r="AW3">
        <v>74209.086291666681</v>
      </c>
      <c r="AX3">
        <v>77939.956000000006</v>
      </c>
    </row>
    <row r="4" spans="1:50" x14ac:dyDescent="0.25">
      <c r="A4">
        <v>75318.94375000002</v>
      </c>
      <c r="B4">
        <v>104691.59930666663</v>
      </c>
      <c r="C4">
        <v>83304.30833333332</v>
      </c>
      <c r="D4">
        <v>78558.341719999953</v>
      </c>
      <c r="E4">
        <v>79987.228742499996</v>
      </c>
      <c r="F4">
        <v>80548.412819999954</v>
      </c>
      <c r="G4">
        <v>71741.768250000066</v>
      </c>
      <c r="H4">
        <v>81444.448974166662</v>
      </c>
      <c r="I4">
        <v>94994.528291666677</v>
      </c>
      <c r="J4">
        <v>76019.746026666631</v>
      </c>
      <c r="K4">
        <v>78584.200819999998</v>
      </c>
      <c r="L4">
        <v>71953.021504166638</v>
      </c>
      <c r="M4">
        <v>82533.53260416667</v>
      </c>
      <c r="N4">
        <v>67360.366666666669</v>
      </c>
      <c r="O4">
        <v>80799.698686666627</v>
      </c>
      <c r="P4">
        <v>82153.947786666657</v>
      </c>
      <c r="Q4">
        <v>78972.810416666704</v>
      </c>
      <c r="R4">
        <v>74150.31528666665</v>
      </c>
      <c r="S4">
        <v>81814.215211666684</v>
      </c>
      <c r="T4">
        <v>78001.713857500057</v>
      </c>
      <c r="U4">
        <v>78234.010416666628</v>
      </c>
      <c r="V4">
        <v>109036.00966666666</v>
      </c>
      <c r="W4">
        <v>79895.69041666665</v>
      </c>
      <c r="X4">
        <v>116969.5662916666</v>
      </c>
      <c r="Y4">
        <v>87590.149999999951</v>
      </c>
      <c r="Z4">
        <v>75889.43604416665</v>
      </c>
      <c r="AA4">
        <v>70666.166666666744</v>
      </c>
      <c r="AB4">
        <v>77004.563166666645</v>
      </c>
      <c r="AC4">
        <v>94653.00741666666</v>
      </c>
      <c r="AD4">
        <v>73067.509960000039</v>
      </c>
      <c r="AE4">
        <v>76692.352580000035</v>
      </c>
      <c r="AF4">
        <v>73244.999166666676</v>
      </c>
      <c r="AG4">
        <v>71827.082666666713</v>
      </c>
      <c r="AH4">
        <v>86939.539541666731</v>
      </c>
      <c r="AI4">
        <v>75962.076291666628</v>
      </c>
      <c r="AJ4">
        <v>76629.720561666647</v>
      </c>
      <c r="AK4">
        <v>71250.66666666673</v>
      </c>
      <c r="AL4">
        <v>87751.998791666658</v>
      </c>
      <c r="AM4">
        <v>94050.617234166682</v>
      </c>
      <c r="AN4">
        <v>77211.6961966667</v>
      </c>
      <c r="AO4">
        <v>89192.535416666666</v>
      </c>
      <c r="AP4">
        <v>83988.416666666613</v>
      </c>
      <c r="AQ4">
        <v>76170.225884999963</v>
      </c>
      <c r="AR4">
        <v>75545.704166666648</v>
      </c>
      <c r="AS4">
        <v>74408.386541666638</v>
      </c>
      <c r="AT4">
        <v>82569.759374999994</v>
      </c>
      <c r="AU4">
        <v>105367.64964500003</v>
      </c>
      <c r="AV4">
        <v>84198.106646666682</v>
      </c>
      <c r="AW4">
        <v>72073.335666666666</v>
      </c>
      <c r="AX4">
        <v>77245.649611666653</v>
      </c>
    </row>
    <row r="5" spans="1:50" x14ac:dyDescent="0.25">
      <c r="A5">
        <v>74741.510826666708</v>
      </c>
      <c r="B5">
        <v>102893.66666666648</v>
      </c>
      <c r="C5">
        <v>76937.897291666712</v>
      </c>
      <c r="D5">
        <v>76488.204041666671</v>
      </c>
      <c r="E5">
        <v>77871.597479166667</v>
      </c>
      <c r="F5">
        <v>75422.163734999966</v>
      </c>
      <c r="G5">
        <v>71741.768250000066</v>
      </c>
      <c r="H5">
        <v>78907.127496666668</v>
      </c>
      <c r="I5">
        <v>77754.043041666679</v>
      </c>
      <c r="J5">
        <v>74050.594906666665</v>
      </c>
      <c r="K5">
        <v>76696.561276666645</v>
      </c>
      <c r="L5">
        <v>71953.021504166638</v>
      </c>
      <c r="M5">
        <v>77184.704541666593</v>
      </c>
      <c r="N5">
        <v>67360.366666666669</v>
      </c>
      <c r="O5">
        <v>71436.885249999919</v>
      </c>
      <c r="P5">
        <v>75786.141666666721</v>
      </c>
      <c r="Q5">
        <v>78972.810416666704</v>
      </c>
      <c r="R5">
        <v>74150.31528666665</v>
      </c>
      <c r="S5">
        <v>78210.154229166656</v>
      </c>
      <c r="T5">
        <v>78001.713857500057</v>
      </c>
      <c r="U5">
        <v>78234.010416666628</v>
      </c>
      <c r="V5">
        <v>107873.3256566667</v>
      </c>
      <c r="W5">
        <v>79895.69041666665</v>
      </c>
      <c r="X5">
        <v>111731.15212666668</v>
      </c>
      <c r="Y5">
        <v>75628.895312499983</v>
      </c>
      <c r="Z5">
        <v>74870.942819999997</v>
      </c>
      <c r="AA5">
        <v>67226.666666666788</v>
      </c>
      <c r="AB5">
        <v>69296.916666666759</v>
      </c>
      <c r="AC5">
        <v>94653.00741666666</v>
      </c>
      <c r="AD5">
        <v>73067.509960000039</v>
      </c>
      <c r="AE5">
        <v>74332.062240000014</v>
      </c>
      <c r="AF5">
        <v>72230.104166666672</v>
      </c>
      <c r="AG5">
        <v>71827.082666666713</v>
      </c>
      <c r="AH5">
        <v>83048.679166666698</v>
      </c>
      <c r="AI5">
        <v>73568.985666666675</v>
      </c>
      <c r="AJ5">
        <v>76629.720561666647</v>
      </c>
      <c r="AK5">
        <v>71250.66666666673</v>
      </c>
      <c r="AL5">
        <v>82667.560041666715</v>
      </c>
      <c r="AM5">
        <v>77799.880186666676</v>
      </c>
      <c r="AN5">
        <v>75377.628266666696</v>
      </c>
      <c r="AO5">
        <v>83922.535416666738</v>
      </c>
      <c r="AP5">
        <v>72230.263749999998</v>
      </c>
      <c r="AQ5">
        <v>75061.778916666677</v>
      </c>
      <c r="AR5">
        <v>72913.474666666662</v>
      </c>
      <c r="AS5">
        <v>72865.536541666675</v>
      </c>
      <c r="AT5">
        <v>75580.307812499974</v>
      </c>
      <c r="AU5">
        <v>103015.96566666658</v>
      </c>
      <c r="AV5">
        <v>80744.008729166657</v>
      </c>
      <c r="AW5">
        <v>72073.335666666666</v>
      </c>
      <c r="AX5">
        <v>73214.305894999998</v>
      </c>
    </row>
    <row r="6" spans="1:50" x14ac:dyDescent="0.25">
      <c r="A6">
        <v>70281.391006666658</v>
      </c>
      <c r="B6">
        <v>95824.329541666681</v>
      </c>
      <c r="C6">
        <v>74461.839729166692</v>
      </c>
      <c r="D6">
        <v>76488.204041666671</v>
      </c>
      <c r="E6">
        <v>73976.767449999999</v>
      </c>
      <c r="F6">
        <v>75422.163734999966</v>
      </c>
      <c r="G6">
        <v>71741.768250000066</v>
      </c>
      <c r="H6">
        <v>77554.90889833332</v>
      </c>
      <c r="I6">
        <v>73352.07766666665</v>
      </c>
      <c r="J6">
        <v>74050.594906666665</v>
      </c>
      <c r="K6">
        <v>75055.132479166641</v>
      </c>
      <c r="L6">
        <v>71953.021504166638</v>
      </c>
      <c r="M6">
        <v>76095.19654166665</v>
      </c>
      <c r="N6">
        <v>67360.366666666669</v>
      </c>
      <c r="O6">
        <v>71436.885249999919</v>
      </c>
      <c r="P6">
        <v>70475.518226666652</v>
      </c>
      <c r="Q6">
        <v>73667.669666666668</v>
      </c>
      <c r="R6">
        <v>69933.921779999975</v>
      </c>
      <c r="S6">
        <v>77671.810229166702</v>
      </c>
      <c r="T6">
        <v>72957.338166666683</v>
      </c>
      <c r="U6">
        <v>78221.551885000037</v>
      </c>
      <c r="V6">
        <v>101468.18958333337</v>
      </c>
      <c r="W6">
        <v>74465.760416666686</v>
      </c>
      <c r="X6">
        <v>111731.15212666668</v>
      </c>
      <c r="Y6">
        <v>72902.34941666665</v>
      </c>
      <c r="Z6">
        <v>74472.510946666676</v>
      </c>
      <c r="AA6">
        <v>67226.666666666788</v>
      </c>
      <c r="AB6">
        <v>69296.916666666759</v>
      </c>
      <c r="AC6">
        <v>76909.964760000017</v>
      </c>
      <c r="AD6">
        <v>73067.509960000039</v>
      </c>
      <c r="AE6">
        <v>73407.548030000034</v>
      </c>
      <c r="AF6">
        <v>72230.104166666672</v>
      </c>
      <c r="AG6">
        <v>71827.082666666713</v>
      </c>
      <c r="AH6">
        <v>81543.611166666669</v>
      </c>
      <c r="AI6">
        <v>73568.985666666675</v>
      </c>
      <c r="AJ6">
        <v>69885.635886666656</v>
      </c>
      <c r="AK6">
        <v>71250.66666666673</v>
      </c>
      <c r="AL6">
        <v>75190.986501666615</v>
      </c>
      <c r="AM6">
        <v>77799.880186666676</v>
      </c>
      <c r="AN6">
        <v>72985.247279999996</v>
      </c>
      <c r="AO6">
        <v>80678.399041666649</v>
      </c>
      <c r="AP6">
        <v>72230.263749999998</v>
      </c>
      <c r="AQ6">
        <v>74824.125001666675</v>
      </c>
      <c r="AR6">
        <v>70174.042759999924</v>
      </c>
      <c r="AS6">
        <v>72865.536541666675</v>
      </c>
      <c r="AT6">
        <v>75580.307812499974</v>
      </c>
      <c r="AU6">
        <v>91595.277083333378</v>
      </c>
      <c r="AV6">
        <v>76708.5259766667</v>
      </c>
      <c r="AW6">
        <v>72073.335666666666</v>
      </c>
      <c r="AX6">
        <v>73214.305894999998</v>
      </c>
    </row>
    <row r="7" spans="1:50" x14ac:dyDescent="0.25">
      <c r="A7">
        <v>70281.391006666658</v>
      </c>
      <c r="B7">
        <v>95725.144541666697</v>
      </c>
      <c r="C7">
        <v>73387.562291666662</v>
      </c>
      <c r="D7">
        <v>71483.136059999975</v>
      </c>
      <c r="E7">
        <v>73976.767449999999</v>
      </c>
      <c r="F7">
        <v>75050.872826666644</v>
      </c>
      <c r="G7">
        <v>67744.913506666635</v>
      </c>
      <c r="H7">
        <v>75065.723386666621</v>
      </c>
      <c r="I7">
        <v>73352.07766666665</v>
      </c>
      <c r="J7">
        <v>74050.594906666665</v>
      </c>
      <c r="K7">
        <v>71381.346104166689</v>
      </c>
      <c r="L7">
        <v>71953.021504166638</v>
      </c>
      <c r="M7">
        <v>72920.355416666673</v>
      </c>
      <c r="N7">
        <v>67360.366666666669</v>
      </c>
      <c r="O7">
        <v>69837.472379999992</v>
      </c>
      <c r="P7">
        <v>70475.518226666652</v>
      </c>
      <c r="Q7">
        <v>71006.374541666693</v>
      </c>
      <c r="R7">
        <v>69933.921779999975</v>
      </c>
      <c r="S7">
        <v>74165.314464999945</v>
      </c>
      <c r="T7">
        <v>71028.542541666684</v>
      </c>
      <c r="U7">
        <v>71340.701822500021</v>
      </c>
      <c r="V7">
        <v>100046.55208333334</v>
      </c>
      <c r="W7">
        <v>74465.760416666686</v>
      </c>
      <c r="X7">
        <v>111731.15212666668</v>
      </c>
      <c r="Y7">
        <v>71942.306586666629</v>
      </c>
      <c r="Z7">
        <v>71831.905666666687</v>
      </c>
      <c r="AA7">
        <v>67226.666666666788</v>
      </c>
      <c r="AB7">
        <v>69095.499007499995</v>
      </c>
      <c r="AC7">
        <v>76909.964760000017</v>
      </c>
      <c r="AD7">
        <v>73067.509960000039</v>
      </c>
      <c r="AE7">
        <v>72971.870946666677</v>
      </c>
      <c r="AF7">
        <v>72230.104166666672</v>
      </c>
      <c r="AG7">
        <v>71827.082666666713</v>
      </c>
      <c r="AH7">
        <v>80719.916291666639</v>
      </c>
      <c r="AI7">
        <v>71878.126519999976</v>
      </c>
      <c r="AJ7">
        <v>69885.635886666656</v>
      </c>
      <c r="AK7">
        <v>71250.66666666673</v>
      </c>
      <c r="AL7">
        <v>75190.986501666615</v>
      </c>
      <c r="AM7">
        <v>77799.880186666676</v>
      </c>
      <c r="AN7">
        <v>68148.370134166646</v>
      </c>
      <c r="AO7">
        <v>76839.163729166714</v>
      </c>
      <c r="AP7">
        <v>72230.263749999998</v>
      </c>
      <c r="AQ7">
        <v>73325.016286666665</v>
      </c>
      <c r="AR7">
        <v>67577.150229166655</v>
      </c>
      <c r="AS7">
        <v>72865.536541666675</v>
      </c>
      <c r="AT7">
        <v>74631.912854166672</v>
      </c>
      <c r="AU7">
        <v>87235.391666666663</v>
      </c>
      <c r="AV7">
        <v>73925.828604166658</v>
      </c>
      <c r="AW7">
        <v>72073.335666666666</v>
      </c>
      <c r="AX7">
        <v>65577.916666666802</v>
      </c>
    </row>
    <row r="8" spans="1:50" x14ac:dyDescent="0.25">
      <c r="A8">
        <v>68368.166666666773</v>
      </c>
      <c r="B8">
        <v>89440.207259999981</v>
      </c>
      <c r="C8">
        <v>73133.961786666652</v>
      </c>
      <c r="D8">
        <v>71483.136059999975</v>
      </c>
      <c r="E8">
        <v>73976.767449999999</v>
      </c>
      <c r="F8">
        <v>70684.605239999975</v>
      </c>
      <c r="G8">
        <v>67744.913506666635</v>
      </c>
      <c r="H8">
        <v>72443.074666666696</v>
      </c>
      <c r="I8">
        <v>73352.07766666665</v>
      </c>
      <c r="J8">
        <v>71347.776089999985</v>
      </c>
      <c r="K8">
        <v>71381.346104166689</v>
      </c>
      <c r="L8">
        <v>68908.702540000013</v>
      </c>
      <c r="M8">
        <v>72920.355416666673</v>
      </c>
      <c r="N8">
        <v>67360.366666666669</v>
      </c>
      <c r="O8">
        <v>69837.472379999992</v>
      </c>
      <c r="P8">
        <v>69619.654895000029</v>
      </c>
      <c r="Q8">
        <v>67763.378291666697</v>
      </c>
      <c r="R8">
        <v>67820.916666666788</v>
      </c>
      <c r="S8">
        <v>72967.688479166696</v>
      </c>
      <c r="T8">
        <v>71028.542541666684</v>
      </c>
      <c r="U8">
        <v>71340.701822500021</v>
      </c>
      <c r="V8">
        <v>95112.287666666642</v>
      </c>
      <c r="W8">
        <v>74465.760416666686</v>
      </c>
      <c r="X8">
        <v>111731.15212666668</v>
      </c>
      <c r="Y8">
        <v>69198.876354166656</v>
      </c>
      <c r="Z8">
        <v>71831.905666666687</v>
      </c>
      <c r="AA8">
        <v>66528.916666666788</v>
      </c>
      <c r="AB8">
        <v>69095.499007499995</v>
      </c>
      <c r="AC8">
        <v>76871.01079166666</v>
      </c>
      <c r="AD8">
        <v>73067.509960000039</v>
      </c>
      <c r="AE8">
        <v>72709.385979166662</v>
      </c>
      <c r="AF8">
        <v>72230.104166666672</v>
      </c>
      <c r="AG8">
        <v>71827.082666666713</v>
      </c>
      <c r="AH8">
        <v>78327.695781666684</v>
      </c>
      <c r="AI8">
        <v>65011.038666666667</v>
      </c>
      <c r="AJ8">
        <v>69885.635886666656</v>
      </c>
      <c r="AK8">
        <v>71250.66666666673</v>
      </c>
      <c r="AL8">
        <v>74177.511188333359</v>
      </c>
      <c r="AM8">
        <v>77770.470489999978</v>
      </c>
      <c r="AN8">
        <v>68148.370134166646</v>
      </c>
      <c r="AO8">
        <v>73934.558041666649</v>
      </c>
      <c r="AP8">
        <v>72230.263749999998</v>
      </c>
      <c r="AQ8">
        <v>73325.016286666665</v>
      </c>
      <c r="AR8">
        <v>67577.150229166655</v>
      </c>
      <c r="AS8">
        <v>72865.536541666675</v>
      </c>
      <c r="AT8">
        <v>70782.942416666658</v>
      </c>
      <c r="AU8">
        <v>87235.391666666663</v>
      </c>
      <c r="AV8">
        <v>71208.873999999996</v>
      </c>
      <c r="AW8">
        <v>70735.485666666689</v>
      </c>
      <c r="AX8">
        <v>65577.916666666802</v>
      </c>
    </row>
    <row r="9" spans="1:50" x14ac:dyDescent="0.25">
      <c r="A9">
        <v>65286.16666666681</v>
      </c>
      <c r="B9">
        <v>78439.631259999995</v>
      </c>
      <c r="C9">
        <v>73133.961786666652</v>
      </c>
      <c r="D9">
        <v>71483.136059999975</v>
      </c>
      <c r="E9">
        <v>67424.896166666673</v>
      </c>
      <c r="F9">
        <v>70684.605239999975</v>
      </c>
      <c r="G9">
        <v>67744.913506666635</v>
      </c>
      <c r="H9">
        <v>72443.074666666696</v>
      </c>
      <c r="I9">
        <v>73352.07766666665</v>
      </c>
      <c r="J9">
        <v>69615.387104999987</v>
      </c>
      <c r="K9">
        <v>71381.346104166689</v>
      </c>
      <c r="L9">
        <v>68908.702540000013</v>
      </c>
      <c r="M9">
        <v>71254.708604166677</v>
      </c>
      <c r="N9">
        <v>67360.366666666669</v>
      </c>
      <c r="O9">
        <v>69837.472379999992</v>
      </c>
      <c r="P9">
        <v>65200.315271666725</v>
      </c>
      <c r="Q9">
        <v>67763.378291666697</v>
      </c>
      <c r="R9">
        <v>67820.916666666788</v>
      </c>
      <c r="S9">
        <v>69585.855416666687</v>
      </c>
      <c r="T9">
        <v>70757.511916666685</v>
      </c>
      <c r="U9">
        <v>71340.701822500021</v>
      </c>
      <c r="V9">
        <v>95112.287666666642</v>
      </c>
      <c r="W9">
        <v>70000.570541666719</v>
      </c>
      <c r="X9">
        <v>111731.15212666668</v>
      </c>
      <c r="Y9">
        <v>69198.876354166656</v>
      </c>
      <c r="Z9">
        <v>70065.677666666685</v>
      </c>
      <c r="AA9">
        <v>66528.916666666788</v>
      </c>
      <c r="AB9">
        <v>69095.499007499995</v>
      </c>
      <c r="AC9">
        <v>71698.01541666672</v>
      </c>
      <c r="AD9">
        <v>73067.509960000039</v>
      </c>
      <c r="AE9">
        <v>72119.875</v>
      </c>
      <c r="AF9">
        <v>72230.104166666672</v>
      </c>
      <c r="AG9">
        <v>70987.544066666655</v>
      </c>
      <c r="AH9">
        <v>78104.164916666661</v>
      </c>
      <c r="AI9">
        <v>65011.038666666667</v>
      </c>
      <c r="AJ9">
        <v>69885.635886666656</v>
      </c>
      <c r="AK9">
        <v>71250.66666666673</v>
      </c>
      <c r="AL9">
        <v>74177.511188333359</v>
      </c>
      <c r="AM9">
        <v>67636.136256666694</v>
      </c>
      <c r="AN9">
        <v>68148.370134166646</v>
      </c>
      <c r="AO9">
        <v>73934.558041666649</v>
      </c>
      <c r="AP9">
        <v>68980.931459999978</v>
      </c>
      <c r="AQ9">
        <v>73325.016286666665</v>
      </c>
      <c r="AR9">
        <v>67577.150229166655</v>
      </c>
      <c r="AS9">
        <v>70642.642229166682</v>
      </c>
      <c r="AT9">
        <v>70782.942416666658</v>
      </c>
      <c r="AU9">
        <v>84816.041666666701</v>
      </c>
      <c r="AV9">
        <v>71208.873999999996</v>
      </c>
      <c r="AW9">
        <v>68592.076854166677</v>
      </c>
      <c r="AX9">
        <v>65577.916666666802</v>
      </c>
    </row>
    <row r="10" spans="1:50" x14ac:dyDescent="0.25">
      <c r="A10">
        <v>65286.16666666681</v>
      </c>
      <c r="B10">
        <v>78439.631259999995</v>
      </c>
      <c r="C10">
        <v>70587.565604166666</v>
      </c>
      <c r="D10">
        <v>71483.136059999975</v>
      </c>
      <c r="E10">
        <v>67424.896166666673</v>
      </c>
      <c r="F10">
        <v>67725.259676666668</v>
      </c>
      <c r="G10">
        <v>67744.913506666635</v>
      </c>
      <c r="H10">
        <v>72443.074666666696</v>
      </c>
      <c r="I10">
        <v>72377.983166666658</v>
      </c>
      <c r="J10">
        <v>69615.387104999987</v>
      </c>
      <c r="K10">
        <v>71381.346104166689</v>
      </c>
      <c r="L10">
        <v>68908.702540000013</v>
      </c>
      <c r="M10">
        <v>71254.708604166677</v>
      </c>
      <c r="N10">
        <v>67360.366666666669</v>
      </c>
      <c r="O10">
        <v>69837.472379999992</v>
      </c>
      <c r="P10">
        <v>65200.315271666725</v>
      </c>
      <c r="Q10">
        <v>67763.378291666697</v>
      </c>
      <c r="R10">
        <v>67820.916666666788</v>
      </c>
      <c r="S10">
        <v>69585.855416666687</v>
      </c>
      <c r="T10">
        <v>70757.511916666685</v>
      </c>
      <c r="U10">
        <v>71340.701822500021</v>
      </c>
      <c r="V10">
        <v>93974.444266666658</v>
      </c>
      <c r="W10">
        <v>70000.570541666719</v>
      </c>
      <c r="X10">
        <v>111731.15212666668</v>
      </c>
      <c r="Y10">
        <v>69198.876354166656</v>
      </c>
      <c r="Z10">
        <v>70065.677666666685</v>
      </c>
      <c r="AA10">
        <v>66528.916666666788</v>
      </c>
      <c r="AB10">
        <v>67396.838061666684</v>
      </c>
      <c r="AC10">
        <v>70177.549916666641</v>
      </c>
      <c r="AD10">
        <v>70986.661791666658</v>
      </c>
      <c r="AE10">
        <v>71282.979979166659</v>
      </c>
      <c r="AF10">
        <v>69532.291104166696</v>
      </c>
      <c r="AG10">
        <v>70987.544066666655</v>
      </c>
      <c r="AH10">
        <v>76908.998613333388</v>
      </c>
      <c r="AI10">
        <v>65011.038666666667</v>
      </c>
      <c r="AJ10">
        <v>69885.635886666656</v>
      </c>
      <c r="AK10">
        <v>71250.66666666673</v>
      </c>
      <c r="AL10">
        <v>74177.511188333359</v>
      </c>
      <c r="AM10">
        <v>67636.136256666694</v>
      </c>
      <c r="AN10">
        <v>68148.370134166646</v>
      </c>
      <c r="AO10">
        <v>73934.558041666649</v>
      </c>
      <c r="AP10">
        <v>68980.931459999978</v>
      </c>
      <c r="AQ10">
        <v>71442.023306666641</v>
      </c>
      <c r="AR10">
        <v>67577.150229166655</v>
      </c>
      <c r="AS10">
        <v>70642.642229166682</v>
      </c>
      <c r="AT10">
        <v>67211.748729166662</v>
      </c>
      <c r="AU10">
        <v>84816.041666666701</v>
      </c>
      <c r="AV10">
        <v>71208.873999999996</v>
      </c>
      <c r="AW10">
        <v>67826.659916666642</v>
      </c>
      <c r="AX10">
        <v>65577.916666666802</v>
      </c>
    </row>
    <row r="11" spans="1:50" x14ac:dyDescent="0.25">
      <c r="A11">
        <v>65286.16666666681</v>
      </c>
      <c r="B11">
        <v>77542.465541666737</v>
      </c>
      <c r="C11">
        <v>70587.565604166666</v>
      </c>
      <c r="D11">
        <v>70905.125769999999</v>
      </c>
      <c r="E11">
        <v>67424.896166666673</v>
      </c>
      <c r="F11">
        <v>67725.259676666668</v>
      </c>
      <c r="G11">
        <v>67744.913506666635</v>
      </c>
      <c r="H11">
        <v>72443.074666666696</v>
      </c>
      <c r="I11">
        <v>72377.983166666658</v>
      </c>
      <c r="J11">
        <v>69615.387104999987</v>
      </c>
      <c r="K11">
        <v>71381.346104166689</v>
      </c>
      <c r="L11">
        <v>68908.702540000013</v>
      </c>
      <c r="M11">
        <v>70689.852666666688</v>
      </c>
      <c r="N11">
        <v>70059.03641666667</v>
      </c>
      <c r="O11">
        <v>69837.472379999992</v>
      </c>
      <c r="P11">
        <v>65200.315271666725</v>
      </c>
      <c r="Q11">
        <v>67763.378291666697</v>
      </c>
      <c r="R11">
        <v>67820.916666666788</v>
      </c>
      <c r="S11">
        <v>68475.953541666677</v>
      </c>
      <c r="T11">
        <v>70757.511916666685</v>
      </c>
      <c r="U11">
        <v>71340.701822500021</v>
      </c>
      <c r="V11">
        <v>93974.444266666658</v>
      </c>
      <c r="W11">
        <v>70000.570541666719</v>
      </c>
      <c r="X11">
        <v>111731.15212666668</v>
      </c>
      <c r="Y11">
        <v>69198.876354166656</v>
      </c>
      <c r="Z11">
        <v>68872.402041666675</v>
      </c>
      <c r="AA11">
        <v>66528.916666666788</v>
      </c>
      <c r="AB11">
        <v>67396.838061666684</v>
      </c>
      <c r="AC11">
        <v>70177.549916666641</v>
      </c>
      <c r="AD11">
        <v>69857.32610416667</v>
      </c>
      <c r="AE11">
        <v>67231.616791666689</v>
      </c>
      <c r="AF11">
        <v>69532.291104166696</v>
      </c>
      <c r="AG11">
        <v>70987.544066666655</v>
      </c>
      <c r="AH11">
        <v>75380.66029166666</v>
      </c>
      <c r="AI11">
        <v>65011.038666666667</v>
      </c>
      <c r="AJ11">
        <v>67915.871776666667</v>
      </c>
      <c r="AK11">
        <v>69459.62079166669</v>
      </c>
      <c r="AL11">
        <v>73639.740276666707</v>
      </c>
      <c r="AM11">
        <v>67636.136256666694</v>
      </c>
      <c r="AN11">
        <v>68148.370134166646</v>
      </c>
      <c r="AO11">
        <v>73934.558041666649</v>
      </c>
      <c r="AP11">
        <v>68980.931459999978</v>
      </c>
      <c r="AQ11">
        <v>71442.023306666641</v>
      </c>
      <c r="AR11">
        <v>67532.568380000026</v>
      </c>
      <c r="AS11">
        <v>70642.642229166682</v>
      </c>
      <c r="AT11">
        <v>67211.748729166662</v>
      </c>
      <c r="AU11">
        <v>84816.041666666701</v>
      </c>
      <c r="AV11">
        <v>67525.363479166655</v>
      </c>
      <c r="AW11">
        <v>67826.659916666642</v>
      </c>
      <c r="AX11">
        <v>65577.916666666802</v>
      </c>
    </row>
    <row r="12" spans="1:50" x14ac:dyDescent="0.25">
      <c r="A12">
        <v>65286.16666666681</v>
      </c>
      <c r="B12">
        <v>71955.666541666695</v>
      </c>
      <c r="C12">
        <v>70242.780499999964</v>
      </c>
      <c r="D12">
        <v>69078.111744166672</v>
      </c>
      <c r="E12">
        <v>67424.896166666673</v>
      </c>
      <c r="F12">
        <v>67725.259676666668</v>
      </c>
      <c r="G12">
        <v>67744.913506666635</v>
      </c>
      <c r="H12">
        <v>72443.074666666696</v>
      </c>
      <c r="I12">
        <v>72377.983166666658</v>
      </c>
      <c r="J12">
        <v>69427.61679166666</v>
      </c>
      <c r="K12">
        <v>71381.346104166689</v>
      </c>
      <c r="L12">
        <v>68908.702540000013</v>
      </c>
      <c r="M12">
        <v>70632.486166666669</v>
      </c>
      <c r="N12">
        <v>70059.03641666667</v>
      </c>
      <c r="O12">
        <v>69837.472379999992</v>
      </c>
      <c r="P12">
        <v>65200.315271666725</v>
      </c>
      <c r="Q12">
        <v>67763.378291666697</v>
      </c>
      <c r="R12">
        <v>67820.916666666788</v>
      </c>
      <c r="S12">
        <v>68475.953541666677</v>
      </c>
      <c r="T12">
        <v>70757.511916666685</v>
      </c>
      <c r="U12">
        <v>71340.701822500021</v>
      </c>
      <c r="V12">
        <v>93974.444266666658</v>
      </c>
      <c r="W12">
        <v>70000.570541666719</v>
      </c>
      <c r="X12">
        <v>111731.15212666668</v>
      </c>
      <c r="Y12">
        <v>69198.876354166656</v>
      </c>
      <c r="Z12">
        <v>68638.145901666678</v>
      </c>
      <c r="AA12">
        <v>66528.916666666788</v>
      </c>
      <c r="AB12">
        <v>67396.838061666684</v>
      </c>
      <c r="AC12">
        <v>66731.899416666667</v>
      </c>
      <c r="AD12">
        <v>69857.32610416667</v>
      </c>
      <c r="AE12">
        <v>67231.616791666689</v>
      </c>
      <c r="AF12">
        <v>69532.291104166696</v>
      </c>
      <c r="AG12">
        <v>70987.544066666655</v>
      </c>
      <c r="AH12">
        <v>73436.287541666679</v>
      </c>
      <c r="AI12">
        <v>65011.038666666667</v>
      </c>
      <c r="AJ12">
        <v>67915.871776666667</v>
      </c>
      <c r="AK12">
        <v>69459.62079166669</v>
      </c>
      <c r="AL12">
        <v>72541.843973333293</v>
      </c>
      <c r="AM12">
        <v>67636.136256666694</v>
      </c>
      <c r="AN12">
        <v>68148.370134166646</v>
      </c>
      <c r="AO12">
        <v>68041.352479166686</v>
      </c>
      <c r="AP12">
        <v>68980.931459999978</v>
      </c>
      <c r="AQ12">
        <v>71442.023306666641</v>
      </c>
      <c r="AR12">
        <v>67532.568380000026</v>
      </c>
      <c r="AS12">
        <v>69887.250979166667</v>
      </c>
      <c r="AT12">
        <v>67211.748729166662</v>
      </c>
      <c r="AU12">
        <v>83111.343749999971</v>
      </c>
      <c r="AV12">
        <v>67525.363479166655</v>
      </c>
      <c r="AW12">
        <v>67826.659916666642</v>
      </c>
      <c r="AX12">
        <v>65577.916666666802</v>
      </c>
    </row>
    <row r="13" spans="1:50" x14ac:dyDescent="0.25">
      <c r="A13">
        <v>65286.16666666681</v>
      </c>
      <c r="B13">
        <v>69761.160017500006</v>
      </c>
      <c r="C13">
        <v>70242.780499999964</v>
      </c>
      <c r="D13">
        <v>69078.111744166672</v>
      </c>
      <c r="E13">
        <v>67424.896166666673</v>
      </c>
      <c r="F13">
        <v>67725.259676666668</v>
      </c>
      <c r="G13">
        <v>67744.913506666635</v>
      </c>
      <c r="H13">
        <v>72443.074666666696</v>
      </c>
      <c r="I13">
        <v>66974.388166666671</v>
      </c>
      <c r="J13">
        <v>69427.61679166666</v>
      </c>
      <c r="K13">
        <v>71381.346104166689</v>
      </c>
      <c r="L13">
        <v>68691.237041666667</v>
      </c>
      <c r="M13">
        <v>66413.748666666695</v>
      </c>
      <c r="N13">
        <v>68581.540291666679</v>
      </c>
      <c r="O13">
        <v>69837.472379999992</v>
      </c>
      <c r="P13">
        <v>65200.315271666725</v>
      </c>
      <c r="Q13">
        <v>67763.378291666697</v>
      </c>
      <c r="R13">
        <v>67820.916666666788</v>
      </c>
      <c r="S13">
        <v>68475.953541666677</v>
      </c>
      <c r="T13">
        <v>70757.511916666685</v>
      </c>
      <c r="U13">
        <v>71340.701822500021</v>
      </c>
      <c r="V13">
        <v>93974.444266666658</v>
      </c>
      <c r="W13">
        <v>67389.538794999971</v>
      </c>
      <c r="X13">
        <v>111731.15212666668</v>
      </c>
      <c r="Y13">
        <v>68456.274719999972</v>
      </c>
      <c r="Z13">
        <v>68638.145901666678</v>
      </c>
      <c r="AA13">
        <v>66528.916666666788</v>
      </c>
      <c r="AB13">
        <v>67396.838061666684</v>
      </c>
      <c r="AC13">
        <v>66731.899416666667</v>
      </c>
      <c r="AD13">
        <v>69857.32610416667</v>
      </c>
      <c r="AE13">
        <v>67231.616791666689</v>
      </c>
      <c r="AF13">
        <v>69532.291104166696</v>
      </c>
      <c r="AG13">
        <v>70987.544066666655</v>
      </c>
      <c r="AH13">
        <v>73436.287541666679</v>
      </c>
      <c r="AI13">
        <v>65011.038666666667</v>
      </c>
      <c r="AJ13">
        <v>67915.871776666667</v>
      </c>
      <c r="AK13">
        <v>69459.62079166669</v>
      </c>
      <c r="AL13">
        <v>72541.843973333293</v>
      </c>
      <c r="AM13">
        <v>67636.136256666694</v>
      </c>
      <c r="AN13">
        <v>68148.370134166646</v>
      </c>
      <c r="AO13">
        <v>68041.352479166686</v>
      </c>
      <c r="AP13">
        <v>68980.931459999978</v>
      </c>
      <c r="AQ13">
        <v>71442.023306666641</v>
      </c>
      <c r="AR13">
        <v>67532.568380000026</v>
      </c>
      <c r="AS13">
        <v>69887.250979166667</v>
      </c>
      <c r="AT13">
        <v>67211.748729166662</v>
      </c>
      <c r="AU13">
        <v>83111.343749999971</v>
      </c>
      <c r="AV13">
        <v>67525.363479166655</v>
      </c>
      <c r="AW13">
        <v>67826.659916666642</v>
      </c>
      <c r="AX13">
        <v>65577.916666666802</v>
      </c>
    </row>
    <row r="14" spans="1:50" x14ac:dyDescent="0.25">
      <c r="A14">
        <v>65286.16666666681</v>
      </c>
      <c r="B14">
        <v>69761.160017500006</v>
      </c>
      <c r="C14">
        <v>70242.780499999964</v>
      </c>
      <c r="D14">
        <v>69078.111744166672</v>
      </c>
      <c r="E14">
        <v>67424.896166666673</v>
      </c>
      <c r="F14">
        <v>67725.259676666668</v>
      </c>
      <c r="G14">
        <v>67744.913506666635</v>
      </c>
      <c r="H14">
        <v>72443.074666666696</v>
      </c>
      <c r="I14">
        <v>66974.388166666671</v>
      </c>
      <c r="J14">
        <v>69427.61679166666</v>
      </c>
      <c r="K14">
        <v>68216.91505999997</v>
      </c>
      <c r="L14">
        <v>68691.237041666667</v>
      </c>
      <c r="M14">
        <v>66413.748666666695</v>
      </c>
      <c r="N14">
        <v>68581.540291666679</v>
      </c>
      <c r="O14">
        <v>68363.279979166662</v>
      </c>
      <c r="P14">
        <v>65200.315271666725</v>
      </c>
      <c r="Q14">
        <v>67763.378291666697</v>
      </c>
      <c r="R14">
        <v>67820.916666666788</v>
      </c>
      <c r="S14">
        <v>68475.953541666677</v>
      </c>
      <c r="T14">
        <v>70757.511916666685</v>
      </c>
      <c r="U14">
        <v>70361.960039999991</v>
      </c>
      <c r="V14">
        <v>87081.949666666653</v>
      </c>
      <c r="W14">
        <v>67389.538794999971</v>
      </c>
      <c r="X14">
        <v>108250.05181</v>
      </c>
      <c r="Y14">
        <v>68166.60110416665</v>
      </c>
      <c r="Z14">
        <v>68638.145901666678</v>
      </c>
      <c r="AA14">
        <v>66528.916666666788</v>
      </c>
      <c r="AB14">
        <v>67396.838061666684</v>
      </c>
      <c r="AC14">
        <v>66731.899416666667</v>
      </c>
      <c r="AD14">
        <v>69857.32610416667</v>
      </c>
      <c r="AE14">
        <v>67231.616791666689</v>
      </c>
      <c r="AF14">
        <v>69532.291104166696</v>
      </c>
      <c r="AG14">
        <v>70987.544066666655</v>
      </c>
      <c r="AH14">
        <v>73436.287541666679</v>
      </c>
      <c r="AI14">
        <v>65011.038666666667</v>
      </c>
      <c r="AJ14">
        <v>67915.871776666667</v>
      </c>
      <c r="AK14">
        <v>69459.62079166669</v>
      </c>
      <c r="AL14">
        <v>72541.843973333293</v>
      </c>
      <c r="AM14">
        <v>67636.136256666694</v>
      </c>
      <c r="AN14">
        <v>65672.792041666689</v>
      </c>
      <c r="AO14">
        <v>68041.352479166686</v>
      </c>
      <c r="AP14">
        <v>68980.931459999978</v>
      </c>
      <c r="AQ14">
        <v>71442.023306666641</v>
      </c>
      <c r="AR14">
        <v>67532.568380000026</v>
      </c>
      <c r="AS14">
        <v>69887.250979166667</v>
      </c>
      <c r="AT14">
        <v>67211.748729166662</v>
      </c>
      <c r="AU14">
        <v>83048.084826666687</v>
      </c>
      <c r="AV14">
        <v>67525.363479166655</v>
      </c>
      <c r="AW14">
        <v>67826.659916666642</v>
      </c>
      <c r="AX14">
        <v>65577.916666666802</v>
      </c>
    </row>
    <row r="15" spans="1:50" x14ac:dyDescent="0.25">
      <c r="A15">
        <v>65286.16666666681</v>
      </c>
      <c r="B15">
        <v>69761.160017500006</v>
      </c>
      <c r="C15">
        <v>70242.780499999964</v>
      </c>
      <c r="D15">
        <v>69078.111744166672</v>
      </c>
      <c r="E15">
        <v>67424.896166666673</v>
      </c>
      <c r="F15">
        <v>67725.259676666668</v>
      </c>
      <c r="G15">
        <v>67744.913506666635</v>
      </c>
      <c r="H15">
        <v>72443.074666666696</v>
      </c>
      <c r="I15">
        <v>66974.388166666671</v>
      </c>
      <c r="J15">
        <v>69427.61679166666</v>
      </c>
      <c r="K15">
        <v>68216.91505999997</v>
      </c>
      <c r="L15">
        <v>68691.237041666667</v>
      </c>
      <c r="M15">
        <v>66413.748666666695</v>
      </c>
      <c r="N15">
        <v>68581.540291666679</v>
      </c>
      <c r="O15">
        <v>68363.279979166662</v>
      </c>
      <c r="P15">
        <v>65200.315271666725</v>
      </c>
      <c r="Q15">
        <v>67763.378291666697</v>
      </c>
      <c r="R15">
        <v>67820.916666666788</v>
      </c>
      <c r="S15">
        <v>68475.953541666677</v>
      </c>
      <c r="T15">
        <v>70757.511916666685</v>
      </c>
      <c r="U15">
        <v>70361.960039999991</v>
      </c>
      <c r="V15">
        <v>87081.949666666653</v>
      </c>
      <c r="W15">
        <v>67389.538794999971</v>
      </c>
      <c r="X15">
        <v>107571.2836666667</v>
      </c>
      <c r="Y15">
        <v>68166.60110416665</v>
      </c>
      <c r="Z15">
        <v>66866.29290666664</v>
      </c>
      <c r="AA15">
        <v>66528.916666666788</v>
      </c>
      <c r="AB15">
        <v>67396.838061666684</v>
      </c>
      <c r="AC15">
        <v>66731.899416666667</v>
      </c>
      <c r="AD15">
        <v>69857.32610416667</v>
      </c>
      <c r="AE15">
        <v>67231.616791666689</v>
      </c>
      <c r="AF15">
        <v>69532.291104166696</v>
      </c>
      <c r="AG15">
        <v>70987.544066666655</v>
      </c>
      <c r="AH15">
        <v>70767.917031666657</v>
      </c>
      <c r="AI15">
        <v>67604.328291666665</v>
      </c>
      <c r="AJ15">
        <v>67915.871776666667</v>
      </c>
      <c r="AK15">
        <v>69459.62079166669</v>
      </c>
      <c r="AL15">
        <v>72541.843973333293</v>
      </c>
      <c r="AM15">
        <v>70505.410041666633</v>
      </c>
      <c r="AN15">
        <v>65672.792041666689</v>
      </c>
      <c r="AO15">
        <v>68041.352479166686</v>
      </c>
      <c r="AP15">
        <v>68980.931459999978</v>
      </c>
      <c r="AQ15">
        <v>69413.540541666662</v>
      </c>
      <c r="AR15">
        <v>67532.568380000026</v>
      </c>
      <c r="AS15">
        <v>69887.250979166667</v>
      </c>
      <c r="AT15">
        <v>67211.748729166662</v>
      </c>
      <c r="AU15">
        <v>83048.084826666687</v>
      </c>
      <c r="AV15">
        <v>67525.363479166655</v>
      </c>
      <c r="AW15">
        <v>67826.659916666642</v>
      </c>
      <c r="AX15">
        <v>65577.916666666802</v>
      </c>
    </row>
    <row r="16" spans="1:50" x14ac:dyDescent="0.25">
      <c r="A16">
        <v>63168.804750000032</v>
      </c>
      <c r="B16">
        <v>69761.160017500006</v>
      </c>
      <c r="C16">
        <v>70242.780499999964</v>
      </c>
      <c r="D16">
        <v>69078.111744166672</v>
      </c>
      <c r="E16">
        <v>65985.740519999992</v>
      </c>
      <c r="F16">
        <v>67725.259676666668</v>
      </c>
      <c r="G16">
        <v>67744.913506666635</v>
      </c>
      <c r="H16">
        <v>72798.260479166667</v>
      </c>
      <c r="I16">
        <v>66974.388166666671</v>
      </c>
      <c r="J16">
        <v>69427.61679166666</v>
      </c>
      <c r="K16">
        <v>67659.485791666666</v>
      </c>
      <c r="L16">
        <v>68691.237041666667</v>
      </c>
      <c r="M16">
        <v>66413.748666666695</v>
      </c>
      <c r="N16">
        <v>68581.540291666679</v>
      </c>
      <c r="O16">
        <v>68363.279979166662</v>
      </c>
      <c r="P16">
        <v>65072.536697500014</v>
      </c>
      <c r="Q16">
        <v>67763.378291666697</v>
      </c>
      <c r="R16">
        <v>67820.916666666788</v>
      </c>
      <c r="S16">
        <v>68475.953541666677</v>
      </c>
      <c r="T16">
        <v>70757.511916666685</v>
      </c>
      <c r="U16">
        <v>70361.960039999991</v>
      </c>
      <c r="V16">
        <v>83165.790761666634</v>
      </c>
      <c r="W16">
        <v>67389.538794999971</v>
      </c>
      <c r="X16">
        <v>107571.2836666667</v>
      </c>
      <c r="Y16">
        <v>68166.60110416665</v>
      </c>
      <c r="Z16">
        <v>66866.29290666664</v>
      </c>
      <c r="AA16">
        <v>64585.916666666802</v>
      </c>
      <c r="AB16">
        <v>67396.838061666684</v>
      </c>
      <c r="AC16">
        <v>66731.899416666667</v>
      </c>
      <c r="AD16">
        <v>69857.32610416667</v>
      </c>
      <c r="AE16">
        <v>68175.031935000035</v>
      </c>
      <c r="AF16">
        <v>69532.291104166696</v>
      </c>
      <c r="AG16">
        <v>70987.544066666655</v>
      </c>
      <c r="AH16">
        <v>67305.341173333334</v>
      </c>
      <c r="AI16">
        <v>66819.12404000001</v>
      </c>
      <c r="AJ16">
        <v>67915.871776666667</v>
      </c>
      <c r="AK16">
        <v>69459.62079166669</v>
      </c>
      <c r="AL16">
        <v>67474.121666666659</v>
      </c>
      <c r="AM16">
        <v>70505.410041666633</v>
      </c>
      <c r="AN16">
        <v>65672.792041666689</v>
      </c>
      <c r="AO16">
        <v>68041.352479166686</v>
      </c>
      <c r="AP16">
        <v>70884.666666666744</v>
      </c>
      <c r="AQ16">
        <v>69413.540541666662</v>
      </c>
      <c r="AR16">
        <v>67532.568380000026</v>
      </c>
      <c r="AS16">
        <v>69887.250979166667</v>
      </c>
      <c r="AT16">
        <v>67211.748729166662</v>
      </c>
      <c r="AU16">
        <v>82752.85914666664</v>
      </c>
      <c r="AV16">
        <v>67525.363479166655</v>
      </c>
      <c r="AW16">
        <v>67826.659916666642</v>
      </c>
      <c r="AX16">
        <v>65577.916666666802</v>
      </c>
    </row>
    <row r="17" spans="1:50" x14ac:dyDescent="0.25">
      <c r="A17">
        <v>63168.804750000032</v>
      </c>
      <c r="B17">
        <v>69761.160017500006</v>
      </c>
      <c r="C17">
        <v>70184.471060000011</v>
      </c>
      <c r="D17">
        <v>69078.111744166672</v>
      </c>
      <c r="E17">
        <v>65985.740519999992</v>
      </c>
      <c r="F17">
        <v>67725.259676666668</v>
      </c>
      <c r="G17">
        <v>68934.166666666759</v>
      </c>
      <c r="H17">
        <v>72798.260479166667</v>
      </c>
      <c r="I17">
        <v>66974.388166666671</v>
      </c>
      <c r="J17">
        <v>69427.61679166666</v>
      </c>
      <c r="K17">
        <v>67659.485791666666</v>
      </c>
      <c r="L17">
        <v>68691.237041666667</v>
      </c>
      <c r="M17">
        <v>66413.748666666695</v>
      </c>
      <c r="N17">
        <v>66745.123265000017</v>
      </c>
      <c r="O17">
        <v>68363.279979166662</v>
      </c>
      <c r="P17">
        <v>64354.551679166638</v>
      </c>
      <c r="Q17">
        <v>67763.378291666697</v>
      </c>
      <c r="R17">
        <v>68586.166666666773</v>
      </c>
      <c r="S17">
        <v>68475.953541666677</v>
      </c>
      <c r="T17">
        <v>70757.511916666685</v>
      </c>
      <c r="U17">
        <v>70361.960039999991</v>
      </c>
      <c r="V17">
        <v>73348.458407499988</v>
      </c>
      <c r="W17">
        <v>67389.538794999971</v>
      </c>
      <c r="X17">
        <v>106280.66666666648</v>
      </c>
      <c r="Y17">
        <v>68166.60110416665</v>
      </c>
      <c r="Z17">
        <v>66866.29290666664</v>
      </c>
      <c r="AA17">
        <v>64585.916666666802</v>
      </c>
      <c r="AB17">
        <v>67396.838061666684</v>
      </c>
      <c r="AC17">
        <v>66731.899416666667</v>
      </c>
      <c r="AD17">
        <v>69857.32610416667</v>
      </c>
      <c r="AE17">
        <v>68175.031935000035</v>
      </c>
      <c r="AF17">
        <v>69532.291104166696</v>
      </c>
      <c r="AG17">
        <v>70987.544066666655</v>
      </c>
      <c r="AH17">
        <v>67305.341173333334</v>
      </c>
      <c r="AI17">
        <v>66819.12404000001</v>
      </c>
      <c r="AJ17">
        <v>69314.370106666654</v>
      </c>
      <c r="AK17">
        <v>69459.62079166669</v>
      </c>
      <c r="AL17">
        <v>67474.121666666659</v>
      </c>
      <c r="AM17">
        <v>70505.410041666633</v>
      </c>
      <c r="AN17">
        <v>65672.792041666689</v>
      </c>
      <c r="AO17">
        <v>68041.352479166686</v>
      </c>
      <c r="AP17">
        <v>70884.666666666744</v>
      </c>
      <c r="AQ17">
        <v>69413.540541666662</v>
      </c>
      <c r="AR17">
        <v>67532.568380000026</v>
      </c>
      <c r="AS17">
        <v>69887.250979166667</v>
      </c>
      <c r="AT17">
        <v>67211.748729166662</v>
      </c>
      <c r="AU17">
        <v>82752.85914666664</v>
      </c>
      <c r="AV17">
        <v>67525.363479166655</v>
      </c>
      <c r="AW17">
        <v>67826.659916666642</v>
      </c>
      <c r="AX17">
        <v>65577.916666666802</v>
      </c>
    </row>
    <row r="18" spans="1:50" x14ac:dyDescent="0.25">
      <c r="A18">
        <v>63168.804750000032</v>
      </c>
      <c r="B18">
        <v>69761.160017500006</v>
      </c>
      <c r="C18">
        <v>70184.471060000011</v>
      </c>
      <c r="D18">
        <v>69078.111744166672</v>
      </c>
      <c r="E18">
        <v>65985.740519999992</v>
      </c>
      <c r="F18">
        <v>68486.311176666641</v>
      </c>
      <c r="G18">
        <v>69698.685354166679</v>
      </c>
      <c r="H18">
        <v>72798.260479166667</v>
      </c>
      <c r="I18">
        <v>66974.388166666671</v>
      </c>
      <c r="J18">
        <v>69427.61679166666</v>
      </c>
      <c r="K18">
        <v>67659.485791666666</v>
      </c>
      <c r="L18">
        <v>68691.237041666667</v>
      </c>
      <c r="M18">
        <v>66413.748666666695</v>
      </c>
      <c r="N18">
        <v>66745.123265000017</v>
      </c>
      <c r="O18">
        <v>68363.279979166662</v>
      </c>
      <c r="P18">
        <v>64354.551679166638</v>
      </c>
      <c r="Q18">
        <v>67962.640963333339</v>
      </c>
      <c r="R18">
        <v>68586.166666666773</v>
      </c>
      <c r="S18">
        <v>67718.887791666668</v>
      </c>
      <c r="T18">
        <v>73047.14522166668</v>
      </c>
      <c r="U18">
        <v>70361.960039999991</v>
      </c>
      <c r="V18">
        <v>71715.043827499976</v>
      </c>
      <c r="W18">
        <v>67389.538794999971</v>
      </c>
      <c r="X18">
        <v>104333.97379166669</v>
      </c>
      <c r="Y18">
        <v>68166.60110416665</v>
      </c>
      <c r="Z18">
        <v>66297.284051666662</v>
      </c>
      <c r="AA18">
        <v>64585.916666666802</v>
      </c>
      <c r="AB18">
        <v>67634.26969666667</v>
      </c>
      <c r="AC18">
        <v>66731.899416666667</v>
      </c>
      <c r="AD18">
        <v>69857.32610416667</v>
      </c>
      <c r="AE18">
        <v>68175.031935000035</v>
      </c>
      <c r="AF18">
        <v>71743.036426666673</v>
      </c>
      <c r="AG18">
        <v>70987.544066666655</v>
      </c>
      <c r="AH18">
        <v>67305.341173333334</v>
      </c>
      <c r="AI18">
        <v>66819.12404000001</v>
      </c>
      <c r="AJ18">
        <v>68403.202746666677</v>
      </c>
      <c r="AK18">
        <v>69459.62079166669</v>
      </c>
      <c r="AL18">
        <v>67474.121666666659</v>
      </c>
      <c r="AM18">
        <v>69865.656179999991</v>
      </c>
      <c r="AN18">
        <v>65672.792041666689</v>
      </c>
      <c r="AO18">
        <v>68041.352479166686</v>
      </c>
      <c r="AP18">
        <v>69721.754470000014</v>
      </c>
      <c r="AQ18">
        <v>69413.540541666662</v>
      </c>
      <c r="AR18">
        <v>67585.941466666642</v>
      </c>
      <c r="AS18">
        <v>69887.250979166667</v>
      </c>
      <c r="AT18">
        <v>68774.21567166668</v>
      </c>
      <c r="AU18">
        <v>82752.85914666664</v>
      </c>
      <c r="AV18">
        <v>67525.363479166655</v>
      </c>
      <c r="AW18">
        <v>67921.847166666674</v>
      </c>
      <c r="AX18">
        <v>67753.144</v>
      </c>
    </row>
    <row r="19" spans="1:50" x14ac:dyDescent="0.25">
      <c r="A19">
        <v>63168.804750000032</v>
      </c>
      <c r="B19">
        <v>69761.160017500006</v>
      </c>
      <c r="C19">
        <v>70184.471060000011</v>
      </c>
      <c r="D19">
        <v>69078.111744166672</v>
      </c>
      <c r="E19">
        <v>65985.740519999992</v>
      </c>
      <c r="F19">
        <v>68486.311176666641</v>
      </c>
      <c r="G19">
        <v>67048.679916666661</v>
      </c>
      <c r="H19">
        <v>72798.260479166667</v>
      </c>
      <c r="I19">
        <v>66974.388166666671</v>
      </c>
      <c r="J19">
        <v>69427.61679166666</v>
      </c>
      <c r="K19">
        <v>67659.485791666666</v>
      </c>
      <c r="L19">
        <v>68691.237041666667</v>
      </c>
      <c r="M19">
        <v>66413.748666666695</v>
      </c>
      <c r="N19">
        <v>66745.123265000017</v>
      </c>
      <c r="O19">
        <v>68363.279979166662</v>
      </c>
      <c r="P19">
        <v>64354.551679166638</v>
      </c>
      <c r="Q19">
        <v>67962.640963333339</v>
      </c>
      <c r="R19">
        <v>68586.166666666773</v>
      </c>
      <c r="S19">
        <v>67718.887791666668</v>
      </c>
      <c r="T19">
        <v>73047.14522166668</v>
      </c>
      <c r="U19">
        <v>70345.957791666704</v>
      </c>
      <c r="V19">
        <v>71715.043827499976</v>
      </c>
      <c r="W19">
        <v>67389.538794999971</v>
      </c>
      <c r="X19">
        <v>102201.66825</v>
      </c>
      <c r="Y19">
        <v>68166.60110416665</v>
      </c>
      <c r="Z19">
        <v>66161.916666666802</v>
      </c>
      <c r="AA19">
        <v>64585.916666666802</v>
      </c>
      <c r="AB19">
        <v>67634.26969666667</v>
      </c>
      <c r="AC19">
        <v>66731.899416666667</v>
      </c>
      <c r="AD19">
        <v>69857.32610416667</v>
      </c>
      <c r="AE19">
        <v>68175.031935000035</v>
      </c>
      <c r="AF19">
        <v>71215.277160000012</v>
      </c>
      <c r="AG19">
        <v>68109.995666666669</v>
      </c>
      <c r="AH19">
        <v>67305.341173333334</v>
      </c>
      <c r="AI19">
        <v>66819.12404000001</v>
      </c>
      <c r="AJ19">
        <v>68403.202746666677</v>
      </c>
      <c r="AK19">
        <v>69459.62079166669</v>
      </c>
      <c r="AL19">
        <v>67474.121666666659</v>
      </c>
      <c r="AM19">
        <v>69865.656179999991</v>
      </c>
      <c r="AN19">
        <v>65672.792041666689</v>
      </c>
      <c r="AO19">
        <v>68041.352479166686</v>
      </c>
      <c r="AP19">
        <v>69721.754470000014</v>
      </c>
      <c r="AQ19">
        <v>68917.053041666688</v>
      </c>
      <c r="AR19">
        <v>67585.941466666642</v>
      </c>
      <c r="AS19">
        <v>69887.250979166667</v>
      </c>
      <c r="AT19">
        <v>68774.21567166668</v>
      </c>
      <c r="AU19">
        <v>80252.493687500028</v>
      </c>
      <c r="AV19">
        <v>67525.363479166655</v>
      </c>
      <c r="AW19">
        <v>67921.847166666674</v>
      </c>
      <c r="AX19">
        <v>67753.144</v>
      </c>
    </row>
    <row r="20" spans="1:50" x14ac:dyDescent="0.25">
      <c r="A20">
        <v>63168.804750000032</v>
      </c>
      <c r="B20">
        <v>69761.160017500006</v>
      </c>
      <c r="C20">
        <v>69966.536059999984</v>
      </c>
      <c r="D20">
        <v>69078.111744166672</v>
      </c>
      <c r="E20">
        <v>65985.740519999992</v>
      </c>
      <c r="F20">
        <v>68486.311176666641</v>
      </c>
      <c r="G20">
        <v>67048.679916666661</v>
      </c>
      <c r="H20">
        <v>72798.260479166667</v>
      </c>
      <c r="I20">
        <v>66974.388166666671</v>
      </c>
      <c r="J20">
        <v>71223.795419999966</v>
      </c>
      <c r="K20">
        <v>67659.485791666666</v>
      </c>
      <c r="L20">
        <v>68691.237041666667</v>
      </c>
      <c r="M20">
        <v>66413.748666666695</v>
      </c>
      <c r="N20">
        <v>66745.123265000017</v>
      </c>
      <c r="O20">
        <v>68363.279979166662</v>
      </c>
      <c r="P20">
        <v>64354.551679166638</v>
      </c>
      <c r="Q20">
        <v>67962.640963333339</v>
      </c>
      <c r="R20">
        <v>65688.166666666817</v>
      </c>
      <c r="S20">
        <v>67718.887791666668</v>
      </c>
      <c r="T20">
        <v>69999.994229166667</v>
      </c>
      <c r="U20">
        <v>70345.957791666704</v>
      </c>
      <c r="V20">
        <v>71715.043827499976</v>
      </c>
      <c r="W20">
        <v>67389.538794999971</v>
      </c>
      <c r="X20">
        <v>101380.71516666669</v>
      </c>
      <c r="Y20">
        <v>68207.898109999995</v>
      </c>
      <c r="Z20">
        <v>66161.916666666802</v>
      </c>
      <c r="AA20">
        <v>64585.916666666802</v>
      </c>
      <c r="AB20">
        <v>67634.26969666667</v>
      </c>
      <c r="AC20">
        <v>66731.899416666667</v>
      </c>
      <c r="AD20">
        <v>69721.289519999991</v>
      </c>
      <c r="AE20">
        <v>65517.577653333385</v>
      </c>
      <c r="AF20">
        <v>71215.277160000012</v>
      </c>
      <c r="AG20">
        <v>68109.995666666669</v>
      </c>
      <c r="AH20">
        <v>67305.341173333334</v>
      </c>
      <c r="AI20">
        <v>66819.12404000001</v>
      </c>
      <c r="AJ20">
        <v>68403.202746666677</v>
      </c>
      <c r="AK20">
        <v>69459.62079166669</v>
      </c>
      <c r="AL20">
        <v>67474.121666666659</v>
      </c>
      <c r="AM20">
        <v>69865.656179999991</v>
      </c>
      <c r="AN20">
        <v>65672.792041666689</v>
      </c>
      <c r="AO20">
        <v>70980.218791666644</v>
      </c>
      <c r="AP20">
        <v>69721.754470000014</v>
      </c>
      <c r="AQ20">
        <v>68053.666666666773</v>
      </c>
      <c r="AR20">
        <v>67585.941466666642</v>
      </c>
      <c r="AS20">
        <v>70846.916666666744</v>
      </c>
      <c r="AT20">
        <v>68774.21567166668</v>
      </c>
      <c r="AU20">
        <v>80252.493687500028</v>
      </c>
      <c r="AV20">
        <v>71005.047540000058</v>
      </c>
      <c r="AW20">
        <v>67921.847166666674</v>
      </c>
      <c r="AX20">
        <v>67753.144</v>
      </c>
    </row>
    <row r="21" spans="1:50" x14ac:dyDescent="0.25">
      <c r="A21">
        <v>63168.804750000032</v>
      </c>
      <c r="B21">
        <v>69761.160017500006</v>
      </c>
      <c r="C21">
        <v>68742.863780000014</v>
      </c>
      <c r="D21">
        <v>69078.111744166672</v>
      </c>
      <c r="E21">
        <v>65985.740519999992</v>
      </c>
      <c r="F21">
        <v>68486.311176666641</v>
      </c>
      <c r="G21">
        <v>67048.679916666661</v>
      </c>
      <c r="H21">
        <v>72798.260479166667</v>
      </c>
      <c r="I21">
        <v>66974.388166666671</v>
      </c>
      <c r="J21">
        <v>69087.739426666623</v>
      </c>
      <c r="K21">
        <v>67659.485791666666</v>
      </c>
      <c r="L21">
        <v>68691.237041666667</v>
      </c>
      <c r="M21">
        <v>66413.748666666695</v>
      </c>
      <c r="N21">
        <v>66745.123265000017</v>
      </c>
      <c r="O21">
        <v>68363.279979166662</v>
      </c>
      <c r="P21">
        <v>64354.551679166638</v>
      </c>
      <c r="Q21">
        <v>67962.640963333339</v>
      </c>
      <c r="R21">
        <v>65688.166666666817</v>
      </c>
      <c r="S21">
        <v>67718.887791666668</v>
      </c>
      <c r="T21">
        <v>69999.994229166667</v>
      </c>
      <c r="U21">
        <v>70345.957791666704</v>
      </c>
      <c r="V21">
        <v>71715.043827499976</v>
      </c>
      <c r="W21">
        <v>67389.538794999971</v>
      </c>
      <c r="X21">
        <v>101380.71516666669</v>
      </c>
      <c r="Y21">
        <v>68207.898109999995</v>
      </c>
      <c r="Z21">
        <v>66161.916666666802</v>
      </c>
      <c r="AA21">
        <v>64585.916666666802</v>
      </c>
      <c r="AB21">
        <v>67634.26969666667</v>
      </c>
      <c r="AC21">
        <v>66731.899416666667</v>
      </c>
      <c r="AD21">
        <v>69721.289519999991</v>
      </c>
      <c r="AE21">
        <v>65517.577653333385</v>
      </c>
      <c r="AF21">
        <v>71215.277160000012</v>
      </c>
      <c r="AG21">
        <v>68109.995666666669</v>
      </c>
      <c r="AH21">
        <v>67305.341173333334</v>
      </c>
      <c r="AI21">
        <v>66819.12404000001</v>
      </c>
      <c r="AJ21">
        <v>68403.202746666677</v>
      </c>
      <c r="AK21">
        <v>70361.148791666681</v>
      </c>
      <c r="AL21">
        <v>67474.121666666659</v>
      </c>
      <c r="AM21">
        <v>69865.656179999991</v>
      </c>
      <c r="AN21">
        <v>65672.792041666689</v>
      </c>
      <c r="AO21">
        <v>65951.158916666638</v>
      </c>
      <c r="AP21">
        <v>69721.754470000014</v>
      </c>
      <c r="AQ21">
        <v>68053.666666666773</v>
      </c>
      <c r="AR21">
        <v>68037.387166666696</v>
      </c>
      <c r="AS21">
        <v>70846.916666666744</v>
      </c>
      <c r="AT21">
        <v>68159.430166666702</v>
      </c>
      <c r="AU21">
        <v>80252.493687500028</v>
      </c>
      <c r="AV21">
        <v>70362.884041666621</v>
      </c>
      <c r="AW21">
        <v>67921.847166666674</v>
      </c>
      <c r="AX21">
        <v>67753.144</v>
      </c>
    </row>
    <row r="22" spans="1:50" x14ac:dyDescent="0.25">
      <c r="A22">
        <v>63168.804750000032</v>
      </c>
      <c r="B22">
        <v>70108.78247999998</v>
      </c>
      <c r="C22">
        <v>68742.863780000014</v>
      </c>
      <c r="D22">
        <v>69078.111744166672</v>
      </c>
      <c r="E22">
        <v>65985.740519999992</v>
      </c>
      <c r="F22">
        <v>69143.956229166666</v>
      </c>
      <c r="G22">
        <v>67048.679916666661</v>
      </c>
      <c r="H22">
        <v>72668.398284166673</v>
      </c>
      <c r="I22">
        <v>68814.845791666667</v>
      </c>
      <c r="J22">
        <v>69087.739426666623</v>
      </c>
      <c r="K22">
        <v>67659.485791666666</v>
      </c>
      <c r="L22">
        <v>68691.237041666667</v>
      </c>
      <c r="M22">
        <v>66413.748666666695</v>
      </c>
      <c r="N22">
        <v>66222.73516666668</v>
      </c>
      <c r="O22">
        <v>68363.279979166662</v>
      </c>
      <c r="P22">
        <v>64354.551679166638</v>
      </c>
      <c r="Q22">
        <v>70370.959869999991</v>
      </c>
      <c r="R22">
        <v>65688.166666666817</v>
      </c>
      <c r="S22">
        <v>67718.887791666668</v>
      </c>
      <c r="T22">
        <v>66153.111916666661</v>
      </c>
      <c r="U22">
        <v>70345.957791666704</v>
      </c>
      <c r="V22">
        <v>71715.043827499976</v>
      </c>
      <c r="W22">
        <v>71760.985386666624</v>
      </c>
      <c r="X22">
        <v>101380.71516666669</v>
      </c>
      <c r="Y22">
        <v>68207.898109999995</v>
      </c>
      <c r="Z22">
        <v>66161.916666666802</v>
      </c>
      <c r="AA22">
        <v>64585.916666666802</v>
      </c>
      <c r="AB22">
        <v>68621.782460000002</v>
      </c>
      <c r="AC22">
        <v>66731.899416666667</v>
      </c>
      <c r="AD22">
        <v>69721.289519999991</v>
      </c>
      <c r="AE22">
        <v>65517.577653333385</v>
      </c>
      <c r="AF22">
        <v>70731.041893333284</v>
      </c>
      <c r="AG22">
        <v>67624.894207500009</v>
      </c>
      <c r="AH22">
        <v>67305.341173333334</v>
      </c>
      <c r="AI22">
        <v>66819.12404000001</v>
      </c>
      <c r="AJ22">
        <v>68359.051306666675</v>
      </c>
      <c r="AK22">
        <v>70361.148791666681</v>
      </c>
      <c r="AL22">
        <v>67474.121666666659</v>
      </c>
      <c r="AM22">
        <v>69865.656179999991</v>
      </c>
      <c r="AN22">
        <v>69008.166666666773</v>
      </c>
      <c r="AO22">
        <v>65951.158916666638</v>
      </c>
      <c r="AP22">
        <v>69721.754470000014</v>
      </c>
      <c r="AQ22">
        <v>68053.666666666773</v>
      </c>
      <c r="AR22">
        <v>68037.387166666696</v>
      </c>
      <c r="AS22">
        <v>70846.916666666744</v>
      </c>
      <c r="AT22">
        <v>68159.430166666702</v>
      </c>
      <c r="AU22">
        <v>80252.493687500028</v>
      </c>
      <c r="AV22">
        <v>70362.884041666621</v>
      </c>
      <c r="AW22">
        <v>67921.847166666674</v>
      </c>
      <c r="AX22">
        <v>67147.332485000006</v>
      </c>
    </row>
    <row r="24" spans="1:50" x14ac:dyDescent="0.25">
      <c r="A24">
        <f>MIN(_20bees20iter15foodx50[Test 1])</f>
        <v>63168.804750000032</v>
      </c>
      <c r="B24">
        <f>MIN(_20bees20iter15foodx50[Test 2])</f>
        <v>69761.160017500006</v>
      </c>
      <c r="C24">
        <f>MIN(_20bees20iter15foodx50[Test 3])</f>
        <v>68742.863780000014</v>
      </c>
      <c r="D24">
        <f>MIN(_20bees20iter15foodx50[Test 4])</f>
        <v>69078.111744166672</v>
      </c>
      <c r="E24">
        <f>MIN(_20bees20iter15foodx50[Test 5])</f>
        <v>65985.740519999992</v>
      </c>
      <c r="F24">
        <f>MIN(_20bees20iter15foodx50[Test 6])</f>
        <v>67725.259676666668</v>
      </c>
      <c r="G24">
        <f>MIN(_20bees20iter15foodx50[Test 7])</f>
        <v>67048.679916666661</v>
      </c>
      <c r="H24">
        <f>MIN(_20bees20iter15foodx50[Test 8])</f>
        <v>72443.074666666696</v>
      </c>
      <c r="I24">
        <f>MIN(_20bees20iter15foodx50[Test 9])</f>
        <v>66974.388166666671</v>
      </c>
      <c r="J24">
        <f>MIN(_20bees20iter15foodx50[Test 10])</f>
        <v>69087.739426666623</v>
      </c>
      <c r="K24">
        <f>MIN(_20bees20iter15foodx50[Test 11])</f>
        <v>67659.485791666666</v>
      </c>
      <c r="L24">
        <f>MIN(_20bees20iter15foodx50[Test 12])</f>
        <v>68691.237041666667</v>
      </c>
      <c r="M24">
        <f>MIN(_20bees20iter15foodx50[Test 13])</f>
        <v>66413.748666666695</v>
      </c>
      <c r="N24">
        <f>MIN(_20bees20iter15foodx50[Test 14])</f>
        <v>66222.73516666668</v>
      </c>
      <c r="O24">
        <f>MIN(_20bees20iter15foodx50[Test 15])</f>
        <v>68363.279979166662</v>
      </c>
      <c r="P24">
        <f>MIN(_20bees20iter15foodx50[Test 16])</f>
        <v>64354.551679166638</v>
      </c>
      <c r="Q24">
        <f>MIN(_20bees20iter15foodx50[Test 17])</f>
        <v>67763.378291666697</v>
      </c>
      <c r="R24">
        <f>MIN(_20bees20iter15foodx50[Test 18])</f>
        <v>65688.166666666817</v>
      </c>
      <c r="S24">
        <f>MIN(_20bees20iter15foodx50[Test 19])</f>
        <v>67718.887791666668</v>
      </c>
      <c r="T24">
        <f>MIN(_20bees20iter15foodx50[Test 20])</f>
        <v>66153.111916666661</v>
      </c>
      <c r="U24">
        <f>MIN(_20bees20iter15foodx50[Test 21])</f>
        <v>70345.957791666704</v>
      </c>
      <c r="V24">
        <f>MIN(_20bees20iter15foodx50[Test 22])</f>
        <v>71715.043827499976</v>
      </c>
      <c r="W24">
        <f>MIN(_20bees20iter15foodx50[Test 23])</f>
        <v>67389.538794999971</v>
      </c>
      <c r="X24">
        <f>MIN(_20bees20iter15foodx50[Test 24])</f>
        <v>101380.71516666669</v>
      </c>
      <c r="Y24">
        <f>MIN(_20bees20iter15foodx50[Test 25])</f>
        <v>68166.60110416665</v>
      </c>
      <c r="Z24">
        <f>MIN(_20bees20iter15foodx50[Test 26])</f>
        <v>66161.916666666802</v>
      </c>
      <c r="AA24">
        <f>MIN(_20bees20iter15foodx50[Test 27])</f>
        <v>64585.916666666802</v>
      </c>
      <c r="AB24">
        <f>MIN(_20bees20iter15foodx50[Test 28])</f>
        <v>67396.838061666684</v>
      </c>
      <c r="AC24">
        <f>MIN(_20bees20iter15foodx50[Test 29])</f>
        <v>66731.899416666667</v>
      </c>
      <c r="AD24">
        <f>MIN(_20bees20iter15foodx50[Test 30])</f>
        <v>69721.289519999991</v>
      </c>
      <c r="AE24">
        <f>MIN(_20bees20iter15foodx50[Test 31])</f>
        <v>65517.577653333385</v>
      </c>
      <c r="AF24">
        <f>MIN(_20bees20iter15foodx50[Test 32])</f>
        <v>69532.291104166696</v>
      </c>
      <c r="AG24">
        <f>MIN(_20bees20iter15foodx50[Test 33])</f>
        <v>67624.894207500009</v>
      </c>
      <c r="AH24">
        <f>MIN(_20bees20iter15foodx50[Test 34])</f>
        <v>67305.341173333334</v>
      </c>
      <c r="AI24">
        <f>MIN(_20bees20iter15foodx50[Test 35])</f>
        <v>65011.038666666667</v>
      </c>
      <c r="AJ24">
        <f>MIN(_20bees20iter15foodx50[Test 36])</f>
        <v>67915.871776666667</v>
      </c>
      <c r="AK24">
        <f>MIN(_20bees20iter15foodx50[Test 37])</f>
        <v>69459.62079166669</v>
      </c>
      <c r="AL24">
        <f>MIN(_20bees20iter15foodx50[Test 38])</f>
        <v>67474.121666666659</v>
      </c>
      <c r="AM24">
        <f>MIN(_20bees20iter15foodx50[Test 39])</f>
        <v>67636.136256666694</v>
      </c>
      <c r="AN24">
        <f>MIN(_20bees20iter15foodx50[Test 40])</f>
        <v>65672.792041666689</v>
      </c>
      <c r="AO24">
        <f>MIN(_20bees20iter15foodx50[Test 41])</f>
        <v>65951.158916666638</v>
      </c>
      <c r="AP24">
        <f>MIN(_20bees20iter15foodx50[Test 42])</f>
        <v>68980.931459999978</v>
      </c>
      <c r="AQ24">
        <f>MIN(_20bees20iter15foodx50[Test 43])</f>
        <v>68053.666666666773</v>
      </c>
      <c r="AR24">
        <f>MIN(_20bees20iter15foodx50[Test 44])</f>
        <v>67532.568380000026</v>
      </c>
      <c r="AS24">
        <f>MIN(_20bees20iter15foodx50[Test 45])</f>
        <v>69887.250979166667</v>
      </c>
      <c r="AT24">
        <f>MIN(_20bees20iter15foodx50[Test 46])</f>
        <v>67211.748729166662</v>
      </c>
      <c r="AU24">
        <f>MIN(_20bees20iter15foodx50[Test 47])</f>
        <v>80252.493687500028</v>
      </c>
      <c r="AV24">
        <f>MIN(_20bees20iter15foodx50[Test 48])</f>
        <v>67525.363479166655</v>
      </c>
      <c r="AW24">
        <f>MIN(_20bees20iter15foodx50[Test 49])</f>
        <v>67826.659916666642</v>
      </c>
      <c r="AX24">
        <f>MIN(_20bees20iter15foodx50[Test 50])</f>
        <v>65577.916666666802</v>
      </c>
    </row>
    <row r="27" spans="1:50" x14ac:dyDescent="0.25">
      <c r="A27" t="s">
        <v>50</v>
      </c>
      <c r="B27" t="s">
        <v>51</v>
      </c>
    </row>
    <row r="28" spans="1:50" x14ac:dyDescent="0.25">
      <c r="A28">
        <f>STDEV(A24:AX24)</f>
        <v>5378.4227351635582</v>
      </c>
      <c r="B28">
        <f>AVERAGE(A24:AX24)</f>
        <v>68491.791337866685</v>
      </c>
    </row>
    <row r="30" spans="1:50" x14ac:dyDescent="0.25">
      <c r="A30" t="s">
        <v>52</v>
      </c>
    </row>
    <row r="31" spans="1:50" x14ac:dyDescent="0.25">
      <c r="A31" s="1">
        <f>(A28/B28)</f>
        <v>7.8526530407593803E-2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0E7-7F31-4B0A-83D8-FAE0F17444F6}">
  <dimension ref="A1"/>
  <sheetViews>
    <sheetView workbookViewId="0">
      <selection activeCell="A26" sqref="A26:A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A1DD-EA9C-4EA7-8702-BF1B5CCFBC69}">
  <dimension ref="A1:AX26"/>
  <sheetViews>
    <sheetView workbookViewId="0">
      <selection activeCell="D18" sqref="D18"/>
    </sheetView>
  </sheetViews>
  <sheetFormatPr defaultRowHeight="15" x14ac:dyDescent="0.25"/>
  <cols>
    <col min="1" max="46" width="12" bestFit="1" customWidth="1"/>
    <col min="47" max="47" width="11" bestFit="1" customWidth="1"/>
    <col min="48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81648.103541666613</v>
      </c>
      <c r="B2">
        <v>88628.986416666667</v>
      </c>
      <c r="C2">
        <v>99860.993750000009</v>
      </c>
      <c r="D2">
        <v>95094.240666666679</v>
      </c>
      <c r="E2">
        <v>95497.295999999988</v>
      </c>
      <c r="F2">
        <v>125358.00166666669</v>
      </c>
      <c r="G2">
        <v>99797.706416666653</v>
      </c>
      <c r="H2">
        <v>102025.52822916665</v>
      </c>
      <c r="I2">
        <v>174940.83322916669</v>
      </c>
      <c r="J2">
        <v>84016.76966666666</v>
      </c>
      <c r="K2">
        <v>131974.21095833334</v>
      </c>
      <c r="L2">
        <v>121881.75774999996</v>
      </c>
      <c r="M2">
        <v>107663.24531250002</v>
      </c>
      <c r="N2">
        <v>126345.08800000003</v>
      </c>
      <c r="O2">
        <v>92904.259666666694</v>
      </c>
      <c r="P2">
        <v>93110.38916666669</v>
      </c>
      <c r="Q2">
        <v>161854.5529999999</v>
      </c>
      <c r="R2">
        <v>112665.31779166662</v>
      </c>
      <c r="S2">
        <v>116010.08972916669</v>
      </c>
      <c r="T2">
        <v>83363.231791666636</v>
      </c>
      <c r="U2">
        <v>96511.896854166684</v>
      </c>
      <c r="V2">
        <v>96522.235479166702</v>
      </c>
      <c r="W2">
        <v>122846.44531249999</v>
      </c>
      <c r="X2">
        <v>129446.18927083333</v>
      </c>
      <c r="Y2">
        <v>97011.287041666699</v>
      </c>
      <c r="Z2">
        <v>104007.12000000004</v>
      </c>
      <c r="AA2">
        <v>130010.80624999999</v>
      </c>
      <c r="AB2">
        <v>139127.72904166667</v>
      </c>
      <c r="AC2">
        <v>135837.92593749997</v>
      </c>
      <c r="AD2">
        <v>96393.031416666665</v>
      </c>
      <c r="AE2">
        <v>84895.826666666719</v>
      </c>
      <c r="AF2">
        <v>154839.99166666655</v>
      </c>
      <c r="AG2">
        <v>89878.287666666685</v>
      </c>
      <c r="AH2">
        <v>111334.93750000003</v>
      </c>
      <c r="AI2">
        <v>92926.282416666625</v>
      </c>
      <c r="AJ2">
        <v>69772.900500000047</v>
      </c>
      <c r="AK2">
        <v>140206.79829166655</v>
      </c>
      <c r="AL2">
        <v>111891.66666666664</v>
      </c>
      <c r="AM2">
        <v>112411.40000000002</v>
      </c>
      <c r="AN2">
        <v>94483.12472916668</v>
      </c>
      <c r="AO2">
        <v>125196.04</v>
      </c>
      <c r="AP2">
        <v>147810.13620833334</v>
      </c>
      <c r="AQ2">
        <v>88926.107916666675</v>
      </c>
      <c r="AR2">
        <v>124309.95766666664</v>
      </c>
      <c r="AS2">
        <v>124725.01533333329</v>
      </c>
      <c r="AT2">
        <v>92745.592749999938</v>
      </c>
      <c r="AU2">
        <v>75478.085604166583</v>
      </c>
      <c r="AV2">
        <v>109662.04000000001</v>
      </c>
      <c r="AW2">
        <v>78079.665416666656</v>
      </c>
      <c r="AX2">
        <v>87018.369104166661</v>
      </c>
    </row>
    <row r="3" spans="1:50" x14ac:dyDescent="0.25">
      <c r="A3">
        <v>76550.493279999981</v>
      </c>
      <c r="B3">
        <v>88628.986416666667</v>
      </c>
      <c r="C3">
        <v>99860.993750000009</v>
      </c>
      <c r="D3">
        <v>81559.160916666719</v>
      </c>
      <c r="E3">
        <v>81003.492916666713</v>
      </c>
      <c r="F3">
        <v>125352.02594666666</v>
      </c>
      <c r="G3">
        <v>99797.706416666653</v>
      </c>
      <c r="H3">
        <v>102025.52822916665</v>
      </c>
      <c r="I3">
        <v>150229.73720000009</v>
      </c>
      <c r="J3">
        <v>84016.76966666666</v>
      </c>
      <c r="K3">
        <v>131974.21095833334</v>
      </c>
      <c r="L3">
        <v>110589.20991666667</v>
      </c>
      <c r="M3">
        <v>82633.319074166677</v>
      </c>
      <c r="N3">
        <v>112950.61341666663</v>
      </c>
      <c r="O3">
        <v>92904.259666666694</v>
      </c>
      <c r="P3">
        <v>86794.338666666648</v>
      </c>
      <c r="Q3">
        <v>136893.36716666666</v>
      </c>
      <c r="R3">
        <v>112665.31779166662</v>
      </c>
      <c r="S3">
        <v>97876.189916666684</v>
      </c>
      <c r="T3">
        <v>83363.231791666636</v>
      </c>
      <c r="U3">
        <v>85132.860354166653</v>
      </c>
      <c r="V3">
        <v>96522.235479166702</v>
      </c>
      <c r="W3">
        <v>122112.8558916667</v>
      </c>
      <c r="X3">
        <v>94380.255416666667</v>
      </c>
      <c r="Y3">
        <v>76210.243916666717</v>
      </c>
      <c r="Z3">
        <v>94685.786416666728</v>
      </c>
      <c r="AA3">
        <v>129776.39004166666</v>
      </c>
      <c r="AB3">
        <v>109761.54152666662</v>
      </c>
      <c r="AC3">
        <v>123070.8875416666</v>
      </c>
      <c r="AD3">
        <v>84297.278361666715</v>
      </c>
      <c r="AE3">
        <v>82189.767999999938</v>
      </c>
      <c r="AF3">
        <v>114412.37741999995</v>
      </c>
      <c r="AG3">
        <v>89878.287666666685</v>
      </c>
      <c r="AH3">
        <v>111334.93750000003</v>
      </c>
      <c r="AI3">
        <v>88780.254104166641</v>
      </c>
      <c r="AJ3">
        <v>69772.900500000047</v>
      </c>
      <c r="AK3">
        <v>133836.41666666642</v>
      </c>
      <c r="AL3">
        <v>111891.66666666664</v>
      </c>
      <c r="AM3">
        <v>74851.416666666701</v>
      </c>
      <c r="AN3">
        <v>93403.615541666702</v>
      </c>
      <c r="AO3">
        <v>75963.04654166667</v>
      </c>
      <c r="AP3">
        <v>141596.61618666668</v>
      </c>
      <c r="AQ3">
        <v>88926.107916666675</v>
      </c>
      <c r="AR3">
        <v>124309.95766666664</v>
      </c>
      <c r="AS3">
        <v>121999.91178000001</v>
      </c>
      <c r="AT3">
        <v>92745.592749999938</v>
      </c>
      <c r="AU3">
        <v>75478.085604166583</v>
      </c>
      <c r="AV3">
        <v>109662.04000000001</v>
      </c>
      <c r="AW3">
        <v>78079.665416666656</v>
      </c>
      <c r="AX3">
        <v>81327.625666666674</v>
      </c>
    </row>
    <row r="4" spans="1:50" x14ac:dyDescent="0.25">
      <c r="A4">
        <v>76550.493279999981</v>
      </c>
      <c r="B4">
        <v>76932.649166666655</v>
      </c>
      <c r="C4">
        <v>85783.567062499977</v>
      </c>
      <c r="D4">
        <v>81559.160916666719</v>
      </c>
      <c r="E4">
        <v>81003.492916666713</v>
      </c>
      <c r="F4">
        <v>110176.72076000005</v>
      </c>
      <c r="G4">
        <v>78300.940791666653</v>
      </c>
      <c r="H4">
        <v>82478.939094999994</v>
      </c>
      <c r="I4">
        <v>133201.99791666662</v>
      </c>
      <c r="J4">
        <v>79571.398916666658</v>
      </c>
      <c r="K4">
        <v>131974.21095833334</v>
      </c>
      <c r="L4">
        <v>99797.334916666689</v>
      </c>
      <c r="M4">
        <v>82633.319074166677</v>
      </c>
      <c r="N4">
        <v>106096.56461666661</v>
      </c>
      <c r="O4">
        <v>91099.051041666666</v>
      </c>
      <c r="P4">
        <v>82161.665326666713</v>
      </c>
      <c r="Q4">
        <v>136893.36716666666</v>
      </c>
      <c r="R4">
        <v>112665.31779166662</v>
      </c>
      <c r="S4">
        <v>85229.918479166678</v>
      </c>
      <c r="T4">
        <v>83363.231791666636</v>
      </c>
      <c r="U4">
        <v>72263.589506666671</v>
      </c>
      <c r="V4">
        <v>76395.880066666679</v>
      </c>
      <c r="W4">
        <v>73452.052926666671</v>
      </c>
      <c r="X4">
        <v>94380.255416666667</v>
      </c>
      <c r="Y4">
        <v>76210.243916666717</v>
      </c>
      <c r="Z4">
        <v>83940.018117500003</v>
      </c>
      <c r="AA4">
        <v>94527.216791666666</v>
      </c>
      <c r="AB4">
        <v>87523.896989999994</v>
      </c>
      <c r="AC4">
        <v>112477.76943999999</v>
      </c>
      <c r="AD4">
        <v>75109.392041666695</v>
      </c>
      <c r="AE4">
        <v>74797.141604166653</v>
      </c>
      <c r="AF4">
        <v>107790.64510000002</v>
      </c>
      <c r="AG4">
        <v>89878.287666666685</v>
      </c>
      <c r="AH4">
        <v>111334.93750000003</v>
      </c>
      <c r="AI4">
        <v>87356.269791666637</v>
      </c>
      <c r="AJ4">
        <v>69772.900500000047</v>
      </c>
      <c r="AK4">
        <v>121424.34166666665</v>
      </c>
      <c r="AL4">
        <v>93400.282264999943</v>
      </c>
      <c r="AM4">
        <v>74851.416666666701</v>
      </c>
      <c r="AN4">
        <v>80310.812791666656</v>
      </c>
      <c r="AO4">
        <v>75963.04654166667</v>
      </c>
      <c r="AP4">
        <v>136431.71479166669</v>
      </c>
      <c r="AQ4">
        <v>86412.683819999977</v>
      </c>
      <c r="AR4">
        <v>110512.41456416664</v>
      </c>
      <c r="AS4">
        <v>119163.03529166665</v>
      </c>
      <c r="AT4">
        <v>92745.592749999938</v>
      </c>
      <c r="AU4">
        <v>75478.085604166583</v>
      </c>
      <c r="AV4">
        <v>88493.404945000031</v>
      </c>
      <c r="AW4">
        <v>77261.481249999939</v>
      </c>
      <c r="AX4">
        <v>80093.463358333291</v>
      </c>
    </row>
    <row r="5" spans="1:50" x14ac:dyDescent="0.25">
      <c r="A5">
        <v>76550.493279999981</v>
      </c>
      <c r="B5">
        <v>76051.566541666645</v>
      </c>
      <c r="C5">
        <v>84722.657812500009</v>
      </c>
      <c r="D5">
        <v>80410.413306666698</v>
      </c>
      <c r="E5">
        <v>81003.492916666713</v>
      </c>
      <c r="F5">
        <v>101924.86716666661</v>
      </c>
      <c r="G5">
        <v>69303.795166666678</v>
      </c>
      <c r="H5">
        <v>82478.939094999994</v>
      </c>
      <c r="I5">
        <v>124335.75383999999</v>
      </c>
      <c r="J5">
        <v>71544.508333333346</v>
      </c>
      <c r="K5">
        <v>106638.36615666666</v>
      </c>
      <c r="L5">
        <v>99797.334916666689</v>
      </c>
      <c r="M5">
        <v>69573.080159999983</v>
      </c>
      <c r="N5">
        <v>100170.67499999993</v>
      </c>
      <c r="O5">
        <v>76376.174041666673</v>
      </c>
      <c r="P5">
        <v>81977.775999999998</v>
      </c>
      <c r="Q5">
        <v>136893.36716666666</v>
      </c>
      <c r="R5">
        <v>104776.91254166672</v>
      </c>
      <c r="S5">
        <v>83980.997916666645</v>
      </c>
      <c r="T5">
        <v>76301.11800000006</v>
      </c>
      <c r="U5">
        <v>72263.589506666671</v>
      </c>
      <c r="V5">
        <v>76395.880066666679</v>
      </c>
      <c r="W5">
        <v>73452.052926666671</v>
      </c>
      <c r="X5">
        <v>92167.103999999992</v>
      </c>
      <c r="Y5">
        <v>76210.243916666717</v>
      </c>
      <c r="Z5">
        <v>83940.018117500003</v>
      </c>
      <c r="AA5">
        <v>94527.216791666666</v>
      </c>
      <c r="AB5">
        <v>84204.291159999964</v>
      </c>
      <c r="AC5">
        <v>106457.2446533334</v>
      </c>
      <c r="AD5">
        <v>75109.392041666695</v>
      </c>
      <c r="AE5">
        <v>74797.141604166653</v>
      </c>
      <c r="AF5">
        <v>105910.67121999996</v>
      </c>
      <c r="AG5">
        <v>85732.585626666681</v>
      </c>
      <c r="AH5">
        <v>95772.831416666668</v>
      </c>
      <c r="AI5">
        <v>72959.003041666656</v>
      </c>
      <c r="AJ5">
        <v>69772.900500000047</v>
      </c>
      <c r="AK5">
        <v>111795.75160166665</v>
      </c>
      <c r="AL5">
        <v>73993.365436666645</v>
      </c>
      <c r="AM5">
        <v>72898.042944166649</v>
      </c>
      <c r="AN5">
        <v>79061.974491666682</v>
      </c>
      <c r="AO5">
        <v>75594.194156666636</v>
      </c>
      <c r="AP5">
        <v>89043.455731666705</v>
      </c>
      <c r="AQ5">
        <v>86412.683819999977</v>
      </c>
      <c r="AR5">
        <v>104060.02816500004</v>
      </c>
      <c r="AS5">
        <v>116612.36241000003</v>
      </c>
      <c r="AT5">
        <v>92745.592749999938</v>
      </c>
      <c r="AU5">
        <v>75478.085604166583</v>
      </c>
      <c r="AV5">
        <v>81671.284479166687</v>
      </c>
      <c r="AW5">
        <v>75087.658916666638</v>
      </c>
      <c r="AX5">
        <v>77557.675041666618</v>
      </c>
    </row>
    <row r="6" spans="1:50" x14ac:dyDescent="0.25">
      <c r="A6">
        <v>75784.374100000001</v>
      </c>
      <c r="B6">
        <v>76051.566541666645</v>
      </c>
      <c r="C6">
        <v>81187.185541666651</v>
      </c>
      <c r="D6">
        <v>73613.36397916665</v>
      </c>
      <c r="E6">
        <v>81003.492916666713</v>
      </c>
      <c r="F6">
        <v>96340.188916666681</v>
      </c>
      <c r="G6">
        <v>69303.795166666678</v>
      </c>
      <c r="H6">
        <v>80795.971541666659</v>
      </c>
      <c r="I6">
        <v>82325.491666666727</v>
      </c>
      <c r="J6">
        <v>71544.508333333346</v>
      </c>
      <c r="K6">
        <v>104800.8541666667</v>
      </c>
      <c r="L6">
        <v>89860.503916666683</v>
      </c>
      <c r="M6">
        <v>69573.080159999983</v>
      </c>
      <c r="N6">
        <v>100170.67499999993</v>
      </c>
      <c r="O6">
        <v>75323.399291666676</v>
      </c>
      <c r="P6">
        <v>79432.677166666661</v>
      </c>
      <c r="Q6">
        <v>85001.369476666703</v>
      </c>
      <c r="R6">
        <v>102822.17141666669</v>
      </c>
      <c r="S6">
        <v>83690.106916666671</v>
      </c>
      <c r="T6">
        <v>76301.11800000006</v>
      </c>
      <c r="U6">
        <v>72263.589506666671</v>
      </c>
      <c r="V6">
        <v>76395.880066666679</v>
      </c>
      <c r="W6">
        <v>72900.072091666647</v>
      </c>
      <c r="X6">
        <v>88378.422206666699</v>
      </c>
      <c r="Y6">
        <v>71449.476729166636</v>
      </c>
      <c r="Z6">
        <v>80296.24391666663</v>
      </c>
      <c r="AA6">
        <v>94527.216791666666</v>
      </c>
      <c r="AB6">
        <v>78773.728666666691</v>
      </c>
      <c r="AC6">
        <v>105698.5464833334</v>
      </c>
      <c r="AD6">
        <v>74217.673041666654</v>
      </c>
      <c r="AE6">
        <v>74797.141604166653</v>
      </c>
      <c r="AF6">
        <v>92319.124935000014</v>
      </c>
      <c r="AG6">
        <v>74477.689666666673</v>
      </c>
      <c r="AH6">
        <v>74315.928000000058</v>
      </c>
      <c r="AI6">
        <v>72959.003041666656</v>
      </c>
      <c r="AJ6">
        <v>69772.900500000047</v>
      </c>
      <c r="AK6">
        <v>89835.28333333334</v>
      </c>
      <c r="AL6">
        <v>73993.365436666645</v>
      </c>
      <c r="AM6">
        <v>72898.042944166649</v>
      </c>
      <c r="AN6">
        <v>77356.123729166677</v>
      </c>
      <c r="AO6">
        <v>75203.875916666642</v>
      </c>
      <c r="AP6">
        <v>85867.164083333395</v>
      </c>
      <c r="AQ6">
        <v>83585.661747500009</v>
      </c>
      <c r="AR6">
        <v>104060.02816500004</v>
      </c>
      <c r="AS6">
        <v>114466.43199999999</v>
      </c>
      <c r="AT6">
        <v>92745.592749999938</v>
      </c>
      <c r="AU6">
        <v>75478.085604166583</v>
      </c>
      <c r="AV6">
        <v>77105.308333333334</v>
      </c>
      <c r="AW6">
        <v>72758.987114166637</v>
      </c>
      <c r="AX6">
        <v>77557.675041666618</v>
      </c>
    </row>
    <row r="7" spans="1:50" x14ac:dyDescent="0.25">
      <c r="A7">
        <v>75784.374100000001</v>
      </c>
      <c r="B7">
        <v>74249.151041666686</v>
      </c>
      <c r="C7">
        <v>80012.964291666663</v>
      </c>
      <c r="D7">
        <v>73613.36397916665</v>
      </c>
      <c r="E7">
        <v>79623.659626666646</v>
      </c>
      <c r="F7">
        <v>96340.188916666681</v>
      </c>
      <c r="G7">
        <v>69303.795166666678</v>
      </c>
      <c r="H7">
        <v>75614.773604166679</v>
      </c>
      <c r="I7">
        <v>82193.05114000001</v>
      </c>
      <c r="J7">
        <v>71544.508333333346</v>
      </c>
      <c r="K7">
        <v>95508.521266666736</v>
      </c>
      <c r="L7">
        <v>87389.878916666668</v>
      </c>
      <c r="M7">
        <v>69573.080159999983</v>
      </c>
      <c r="N7">
        <v>91648.175324999989</v>
      </c>
      <c r="O7">
        <v>74862.685416666718</v>
      </c>
      <c r="P7">
        <v>75849.767380000019</v>
      </c>
      <c r="Q7">
        <v>85001.369476666703</v>
      </c>
      <c r="R7">
        <v>102822.17141666669</v>
      </c>
      <c r="S7">
        <v>75046.499541666664</v>
      </c>
      <c r="T7">
        <v>75661.152666666647</v>
      </c>
      <c r="U7">
        <v>72263.589506666671</v>
      </c>
      <c r="V7">
        <v>74551.543006666659</v>
      </c>
      <c r="W7">
        <v>72900.072091666647</v>
      </c>
      <c r="X7">
        <v>88378.422206666699</v>
      </c>
      <c r="Y7">
        <v>71449.476729166636</v>
      </c>
      <c r="Z7">
        <v>74716.944104166701</v>
      </c>
      <c r="AA7">
        <v>94527.216791666666</v>
      </c>
      <c r="AB7">
        <v>78773.728666666691</v>
      </c>
      <c r="AC7">
        <v>105698.5464833334</v>
      </c>
      <c r="AD7">
        <v>74217.673041666654</v>
      </c>
      <c r="AE7">
        <v>74380.310120000009</v>
      </c>
      <c r="AF7">
        <v>92319.124935000014</v>
      </c>
      <c r="AG7">
        <v>69492.818240000037</v>
      </c>
      <c r="AH7">
        <v>74315.928000000058</v>
      </c>
      <c r="AI7">
        <v>71014.685476666637</v>
      </c>
      <c r="AJ7">
        <v>69772.900500000047</v>
      </c>
      <c r="AK7">
        <v>87148.055759999988</v>
      </c>
      <c r="AL7">
        <v>73993.365436666645</v>
      </c>
      <c r="AM7">
        <v>72898.042944166649</v>
      </c>
      <c r="AN7">
        <v>76553.111501666688</v>
      </c>
      <c r="AO7">
        <v>74541.463791666683</v>
      </c>
      <c r="AP7">
        <v>85867.164083333395</v>
      </c>
      <c r="AQ7">
        <v>78277.236120000001</v>
      </c>
      <c r="AR7">
        <v>101671.40491666668</v>
      </c>
      <c r="AS7">
        <v>107657.89804166665</v>
      </c>
      <c r="AT7">
        <v>92592.5112516667</v>
      </c>
      <c r="AU7">
        <v>72547.537500000006</v>
      </c>
      <c r="AV7">
        <v>77105.308333333334</v>
      </c>
      <c r="AW7">
        <v>72758.987114166637</v>
      </c>
      <c r="AX7">
        <v>76953.946680000023</v>
      </c>
    </row>
    <row r="8" spans="1:50" x14ac:dyDescent="0.25">
      <c r="A8">
        <v>73743.183280000027</v>
      </c>
      <c r="B8">
        <v>74249.151041666686</v>
      </c>
      <c r="C8">
        <v>75443.672416666697</v>
      </c>
      <c r="D8">
        <v>69428.261989999955</v>
      </c>
      <c r="E8">
        <v>78047.403609999994</v>
      </c>
      <c r="F8">
        <v>96340.188916666681</v>
      </c>
      <c r="G8">
        <v>69303.795166666678</v>
      </c>
      <c r="H8">
        <v>75614.773604166679</v>
      </c>
      <c r="I8">
        <v>82193.05114000001</v>
      </c>
      <c r="J8">
        <v>71544.508333333346</v>
      </c>
      <c r="K8">
        <v>93750.402713333329</v>
      </c>
      <c r="L8">
        <v>87389.878916666668</v>
      </c>
      <c r="M8">
        <v>69573.080159999983</v>
      </c>
      <c r="N8">
        <v>87913.923901666669</v>
      </c>
      <c r="O8">
        <v>71915.511166666663</v>
      </c>
      <c r="P8">
        <v>75849.767380000019</v>
      </c>
      <c r="Q8">
        <v>85001.369476666703</v>
      </c>
      <c r="R8">
        <v>93724.461541666635</v>
      </c>
      <c r="S8">
        <v>75046.499541666664</v>
      </c>
      <c r="T8">
        <v>75661.152666666647</v>
      </c>
      <c r="U8">
        <v>72263.589506666671</v>
      </c>
      <c r="V8">
        <v>74551.543006666659</v>
      </c>
      <c r="W8">
        <v>71921.069706666647</v>
      </c>
      <c r="X8">
        <v>78697.286291666664</v>
      </c>
      <c r="Y8">
        <v>71449.476729166636</v>
      </c>
      <c r="Z8">
        <v>74716.944104166701</v>
      </c>
      <c r="AA8">
        <v>94527.216791666666</v>
      </c>
      <c r="AB8">
        <v>78773.728666666691</v>
      </c>
      <c r="AC8">
        <v>105492.77835416669</v>
      </c>
      <c r="AD8">
        <v>71216.535416666651</v>
      </c>
      <c r="AE8">
        <v>68884.676729166691</v>
      </c>
      <c r="AF8">
        <v>86428.427890000021</v>
      </c>
      <c r="AG8">
        <v>69492.818240000037</v>
      </c>
      <c r="AH8">
        <v>74315.928000000058</v>
      </c>
      <c r="AI8">
        <v>70808.431459999993</v>
      </c>
      <c r="AJ8">
        <v>73620.954734166648</v>
      </c>
      <c r="AK8">
        <v>86254.066666666651</v>
      </c>
      <c r="AL8">
        <v>73993.365436666645</v>
      </c>
      <c r="AM8">
        <v>72898.042944166649</v>
      </c>
      <c r="AN8">
        <v>76553.111501666688</v>
      </c>
      <c r="AO8">
        <v>72106.171291666658</v>
      </c>
      <c r="AP8">
        <v>83631.699499999988</v>
      </c>
      <c r="AQ8">
        <v>74504.166666666715</v>
      </c>
      <c r="AR8">
        <v>101671.40491666668</v>
      </c>
      <c r="AS8">
        <v>107657.89804166665</v>
      </c>
      <c r="AT8">
        <v>92592.5112516667</v>
      </c>
      <c r="AU8">
        <v>72547.537500000006</v>
      </c>
      <c r="AV8">
        <v>72383.001291666675</v>
      </c>
      <c r="AW8">
        <v>72758.987114166637</v>
      </c>
      <c r="AX8">
        <v>70571.286666666696</v>
      </c>
    </row>
    <row r="9" spans="1:50" x14ac:dyDescent="0.25">
      <c r="A9">
        <v>70881.914788333364</v>
      </c>
      <c r="B9">
        <v>74249.151041666686</v>
      </c>
      <c r="C9">
        <v>75443.672416666697</v>
      </c>
      <c r="D9">
        <v>69428.261989999955</v>
      </c>
      <c r="E9">
        <v>73000.608789999998</v>
      </c>
      <c r="F9">
        <v>87807.992186666655</v>
      </c>
      <c r="G9">
        <v>69303.795166666678</v>
      </c>
      <c r="H9">
        <v>74361.274354166686</v>
      </c>
      <c r="I9">
        <v>81099.709600000002</v>
      </c>
      <c r="J9">
        <v>71544.508333333346</v>
      </c>
      <c r="K9">
        <v>89036.141666666663</v>
      </c>
      <c r="L9">
        <v>87389.878916666668</v>
      </c>
      <c r="M9">
        <v>69573.080159999983</v>
      </c>
      <c r="N9">
        <v>87913.923901666669</v>
      </c>
      <c r="O9">
        <v>71915.511166666663</v>
      </c>
      <c r="P9">
        <v>74553.697439999989</v>
      </c>
      <c r="Q9">
        <v>77547.091735000053</v>
      </c>
      <c r="R9">
        <v>93724.461541666635</v>
      </c>
      <c r="S9">
        <v>75046.499541666664</v>
      </c>
      <c r="T9">
        <v>73646.55104666666</v>
      </c>
      <c r="U9">
        <v>72263.589506666671</v>
      </c>
      <c r="V9">
        <v>74551.543006666659</v>
      </c>
      <c r="W9">
        <v>71921.069706666647</v>
      </c>
      <c r="X9">
        <v>78697.286291666664</v>
      </c>
      <c r="Y9">
        <v>71449.476729166636</v>
      </c>
      <c r="Z9">
        <v>72411.087041666658</v>
      </c>
      <c r="AA9">
        <v>82367.132229166717</v>
      </c>
      <c r="AB9">
        <v>75003.017979166645</v>
      </c>
      <c r="AC9">
        <v>105492.77835416669</v>
      </c>
      <c r="AD9">
        <v>71216.535416666651</v>
      </c>
      <c r="AE9">
        <v>68884.676729166691</v>
      </c>
      <c r="AF9">
        <v>73759.255786666661</v>
      </c>
      <c r="AG9">
        <v>69492.818240000037</v>
      </c>
      <c r="AH9">
        <v>74315.928000000058</v>
      </c>
      <c r="AI9">
        <v>68786.791791666663</v>
      </c>
      <c r="AJ9">
        <v>73620.954734166648</v>
      </c>
      <c r="AK9">
        <v>82938.72859416659</v>
      </c>
      <c r="AL9">
        <v>73993.365436666645</v>
      </c>
      <c r="AM9">
        <v>72898.042944166649</v>
      </c>
      <c r="AN9">
        <v>72086.827354166686</v>
      </c>
      <c r="AO9">
        <v>69738.584166666638</v>
      </c>
      <c r="AP9">
        <v>80179.660541666686</v>
      </c>
      <c r="AQ9">
        <v>74504.166666666715</v>
      </c>
      <c r="AR9">
        <v>101671.40491666668</v>
      </c>
      <c r="AS9">
        <v>107657.89804166665</v>
      </c>
      <c r="AT9">
        <v>85016.338479999933</v>
      </c>
      <c r="AU9">
        <v>72547.537500000006</v>
      </c>
      <c r="AV9">
        <v>72383.001291666675</v>
      </c>
      <c r="AW9">
        <v>72758.987114166637</v>
      </c>
      <c r="AX9">
        <v>70571.286666666696</v>
      </c>
    </row>
    <row r="10" spans="1:50" x14ac:dyDescent="0.25">
      <c r="A10">
        <v>68918.056840000019</v>
      </c>
      <c r="B10">
        <v>67929.78641666667</v>
      </c>
      <c r="C10">
        <v>74621.399291666661</v>
      </c>
      <c r="D10">
        <v>69428.261989999955</v>
      </c>
      <c r="E10">
        <v>71280.576344999994</v>
      </c>
      <c r="F10">
        <v>85383.428026666661</v>
      </c>
      <c r="G10">
        <v>67575.916666666788</v>
      </c>
      <c r="H10">
        <v>74361.274354166686</v>
      </c>
      <c r="I10">
        <v>74757.925400000051</v>
      </c>
      <c r="J10">
        <v>73153.462916666671</v>
      </c>
      <c r="K10">
        <v>89036.141666666663</v>
      </c>
      <c r="L10">
        <v>87389.878916666668</v>
      </c>
      <c r="M10">
        <v>69573.080159999983</v>
      </c>
      <c r="N10">
        <v>87913.923901666669</v>
      </c>
      <c r="O10">
        <v>71915.511166666663</v>
      </c>
      <c r="P10">
        <v>70802.461859166622</v>
      </c>
      <c r="Q10">
        <v>74518.999041666655</v>
      </c>
      <c r="R10">
        <v>81458.665291666679</v>
      </c>
      <c r="S10">
        <v>75046.499541666664</v>
      </c>
      <c r="T10">
        <v>72188.267226666678</v>
      </c>
      <c r="U10">
        <v>73501.808369999984</v>
      </c>
      <c r="V10">
        <v>73903.744226666662</v>
      </c>
      <c r="W10">
        <v>70362.468666666668</v>
      </c>
      <c r="X10">
        <v>78697.286291666664</v>
      </c>
      <c r="Y10">
        <v>74515.372666666663</v>
      </c>
      <c r="Z10">
        <v>72411.087041666658</v>
      </c>
      <c r="AA10">
        <v>82367.132229166717</v>
      </c>
      <c r="AB10">
        <v>75003.017979166645</v>
      </c>
      <c r="AC10">
        <v>104557.93029166665</v>
      </c>
      <c r="AD10">
        <v>71009.974826666687</v>
      </c>
      <c r="AE10">
        <v>68884.676729166691</v>
      </c>
      <c r="AF10">
        <v>73759.255786666661</v>
      </c>
      <c r="AG10">
        <v>69492.818240000037</v>
      </c>
      <c r="AH10">
        <v>69909.432000000015</v>
      </c>
      <c r="AI10">
        <v>68786.791791666663</v>
      </c>
      <c r="AJ10">
        <v>73620.954734166648</v>
      </c>
      <c r="AK10">
        <v>79474.528541666659</v>
      </c>
      <c r="AL10">
        <v>69535.334556666654</v>
      </c>
      <c r="AM10">
        <v>72498.251854166709</v>
      </c>
      <c r="AN10">
        <v>72086.827354166686</v>
      </c>
      <c r="AO10">
        <v>69738.584166666638</v>
      </c>
      <c r="AP10">
        <v>80179.660541666686</v>
      </c>
      <c r="AQ10">
        <v>73027.973053333364</v>
      </c>
      <c r="AR10">
        <v>100260.49345999995</v>
      </c>
      <c r="AS10">
        <v>107657.89804166665</v>
      </c>
      <c r="AT10">
        <v>85016.338479999933</v>
      </c>
      <c r="AU10">
        <v>72547.537500000006</v>
      </c>
      <c r="AV10">
        <v>72383.001291666675</v>
      </c>
      <c r="AW10">
        <v>72210.07216666665</v>
      </c>
      <c r="AX10">
        <v>70571.286666666696</v>
      </c>
    </row>
    <row r="11" spans="1:50" x14ac:dyDescent="0.25">
      <c r="A11">
        <v>68918.056840000019</v>
      </c>
      <c r="B11">
        <v>67929.78641666667</v>
      </c>
      <c r="C11">
        <v>72092.336416666687</v>
      </c>
      <c r="D11">
        <v>68052.311999999991</v>
      </c>
      <c r="E11">
        <v>71280.576344999994</v>
      </c>
      <c r="F11">
        <v>85040.052121666726</v>
      </c>
      <c r="G11">
        <v>67575.916666666788</v>
      </c>
      <c r="H11">
        <v>74361.274354166686</v>
      </c>
      <c r="I11">
        <v>74757.925400000051</v>
      </c>
      <c r="J11">
        <v>73153.462916666671</v>
      </c>
      <c r="K11">
        <v>89036.141666666663</v>
      </c>
      <c r="L11">
        <v>82677.442916666681</v>
      </c>
      <c r="M11">
        <v>69573.080159999983</v>
      </c>
      <c r="N11">
        <v>84760.162426666648</v>
      </c>
      <c r="O11">
        <v>69246.108791666673</v>
      </c>
      <c r="P11">
        <v>69152.892906666631</v>
      </c>
      <c r="Q11">
        <v>73770.688791666675</v>
      </c>
      <c r="R11">
        <v>80444.989916666658</v>
      </c>
      <c r="S11">
        <v>77970.827666666693</v>
      </c>
      <c r="T11">
        <v>72188.267226666678</v>
      </c>
      <c r="U11">
        <v>73501.808369999984</v>
      </c>
      <c r="V11">
        <v>68951.51979166668</v>
      </c>
      <c r="W11">
        <v>69027.404386666662</v>
      </c>
      <c r="X11">
        <v>77995.780041666701</v>
      </c>
      <c r="Y11">
        <v>72161.839666666681</v>
      </c>
      <c r="Z11">
        <v>72377.512306666642</v>
      </c>
      <c r="AA11">
        <v>82367.132229166717</v>
      </c>
      <c r="AB11">
        <v>75003.017979166645</v>
      </c>
      <c r="AC11">
        <v>87739.997491666654</v>
      </c>
      <c r="AD11">
        <v>71009.974826666687</v>
      </c>
      <c r="AE11">
        <v>68884.676729166691</v>
      </c>
      <c r="AF11">
        <v>73759.255786666661</v>
      </c>
      <c r="AG11">
        <v>69492.818240000037</v>
      </c>
      <c r="AH11">
        <v>69909.432000000015</v>
      </c>
      <c r="AI11">
        <v>68786.791791666663</v>
      </c>
      <c r="AJ11">
        <v>73973.430666666711</v>
      </c>
      <c r="AK11">
        <v>79397.970541666669</v>
      </c>
      <c r="AL11">
        <v>69535.334556666654</v>
      </c>
      <c r="AM11">
        <v>72054.19978666665</v>
      </c>
      <c r="AN11">
        <v>72086.827354166686</v>
      </c>
      <c r="AO11">
        <v>69431.706166666685</v>
      </c>
      <c r="AP11">
        <v>80179.660541666686</v>
      </c>
      <c r="AQ11">
        <v>73027.973053333364</v>
      </c>
      <c r="AR11">
        <v>100260.49345999995</v>
      </c>
      <c r="AS11">
        <v>104257.03399999994</v>
      </c>
      <c r="AT11">
        <v>85016.338479999933</v>
      </c>
      <c r="AU11">
        <v>72547.537500000006</v>
      </c>
      <c r="AV11">
        <v>72383.001291666675</v>
      </c>
      <c r="AW11">
        <v>72210.07216666665</v>
      </c>
      <c r="AX11">
        <v>70571.286666666696</v>
      </c>
    </row>
    <row r="12" spans="1:50" x14ac:dyDescent="0.25">
      <c r="A12">
        <v>68918.056840000019</v>
      </c>
      <c r="B12">
        <v>67929.78641666667</v>
      </c>
      <c r="C12">
        <v>72092.336416666687</v>
      </c>
      <c r="D12">
        <v>66669.438041666668</v>
      </c>
      <c r="E12">
        <v>71280.576344999994</v>
      </c>
      <c r="F12">
        <v>85040.052121666726</v>
      </c>
      <c r="G12">
        <v>67575.916666666788</v>
      </c>
      <c r="H12">
        <v>74361.274354166686</v>
      </c>
      <c r="I12">
        <v>74757.925400000051</v>
      </c>
      <c r="J12">
        <v>72592.98504166666</v>
      </c>
      <c r="K12">
        <v>89036.141666666663</v>
      </c>
      <c r="L12">
        <v>82677.442916666681</v>
      </c>
      <c r="M12">
        <v>74086.554979166671</v>
      </c>
      <c r="N12">
        <v>84760.162426666648</v>
      </c>
      <c r="O12">
        <v>69246.108791666673</v>
      </c>
      <c r="P12">
        <v>69152.892906666631</v>
      </c>
      <c r="Q12">
        <v>67026.621729166684</v>
      </c>
      <c r="R12">
        <v>78507.357791666713</v>
      </c>
      <c r="S12">
        <v>75672.848041666643</v>
      </c>
      <c r="T12">
        <v>72188.267226666678</v>
      </c>
      <c r="U12">
        <v>73387.167999999976</v>
      </c>
      <c r="V12">
        <v>68951.51979166668</v>
      </c>
      <c r="W12">
        <v>69027.404386666662</v>
      </c>
      <c r="X12">
        <v>75985.812166666714</v>
      </c>
      <c r="Y12">
        <v>72161.839666666681</v>
      </c>
      <c r="Z12">
        <v>69208.644666666674</v>
      </c>
      <c r="AA12">
        <v>68058.800666666677</v>
      </c>
      <c r="AB12">
        <v>75003.017979166645</v>
      </c>
      <c r="AC12">
        <v>77770.309916666636</v>
      </c>
      <c r="AD12">
        <v>70992.859439999957</v>
      </c>
      <c r="AE12">
        <v>68884.676729166691</v>
      </c>
      <c r="AF12">
        <v>73759.255786666661</v>
      </c>
      <c r="AG12">
        <v>69492.818240000037</v>
      </c>
      <c r="AH12">
        <v>69909.432000000015</v>
      </c>
      <c r="AI12">
        <v>67333.371799999964</v>
      </c>
      <c r="AJ12">
        <v>73973.430666666711</v>
      </c>
      <c r="AK12">
        <v>72017.151541666666</v>
      </c>
      <c r="AL12">
        <v>69535.334556666654</v>
      </c>
      <c r="AM12">
        <v>72054.19978666665</v>
      </c>
      <c r="AN12">
        <v>69725.474586666649</v>
      </c>
      <c r="AO12">
        <v>69431.706166666685</v>
      </c>
      <c r="AP12">
        <v>80179.660541666686</v>
      </c>
      <c r="AQ12">
        <v>73027.973053333364</v>
      </c>
      <c r="AR12">
        <v>100260.49345999995</v>
      </c>
      <c r="AS12">
        <v>104257.03399999994</v>
      </c>
      <c r="AT12">
        <v>83738.694859999974</v>
      </c>
      <c r="AU12">
        <v>72547.537500000006</v>
      </c>
      <c r="AV12">
        <v>69776.935291666683</v>
      </c>
      <c r="AW12">
        <v>72210.07216666665</v>
      </c>
      <c r="AX12">
        <v>70571.286666666696</v>
      </c>
    </row>
    <row r="15" spans="1:50" x14ac:dyDescent="0.25">
      <c r="A15">
        <f>MIN(_10bees10iter10foodx50[Test 1])</f>
        <v>68918.056840000019</v>
      </c>
      <c r="B15">
        <f>MIN(_10bees10iter10foodx50[Test 2])</f>
        <v>67929.78641666667</v>
      </c>
      <c r="C15">
        <f>MIN(_10bees10iter10foodx50[Test 3])</f>
        <v>72092.336416666687</v>
      </c>
      <c r="D15">
        <f>MIN(_10bees10iter10foodx50[Test 4])</f>
        <v>66669.438041666668</v>
      </c>
      <c r="E15">
        <f>MIN(_10bees10iter10foodx50[Test 5])</f>
        <v>71280.576344999994</v>
      </c>
      <c r="F15">
        <f>MIN(_10bees10iter10foodx50[Test 6])</f>
        <v>85040.052121666726</v>
      </c>
      <c r="G15">
        <f>MIN(_10bees10iter10foodx50[Test 7])</f>
        <v>67575.916666666788</v>
      </c>
      <c r="H15">
        <f>MIN(_10bees10iter10foodx50[Test 8])</f>
        <v>74361.274354166686</v>
      </c>
      <c r="I15">
        <f>MIN(_10bees10iter10foodx50[Test 9])</f>
        <v>74757.925400000051</v>
      </c>
      <c r="J15">
        <f>MIN(_10bees10iter10foodx50[Test 10])</f>
        <v>71544.508333333346</v>
      </c>
      <c r="K15">
        <f>MIN(_10bees10iter10foodx50[Test 11])</f>
        <v>89036.141666666663</v>
      </c>
      <c r="L15">
        <f>MIN(_10bees10iter10foodx50[Test 12])</f>
        <v>82677.442916666681</v>
      </c>
      <c r="M15">
        <f>MIN(_10bees10iter10foodx50[Test 13])</f>
        <v>69573.080159999983</v>
      </c>
      <c r="N15">
        <f>MIN(_10bees10iter10foodx50[Test 14])</f>
        <v>84760.162426666648</v>
      </c>
      <c r="O15">
        <f>MIN(_10bees10iter10foodx50[Test 15])</f>
        <v>69246.108791666673</v>
      </c>
      <c r="P15">
        <f>MIN(_10bees10iter10foodx50[Test 16])</f>
        <v>69152.892906666631</v>
      </c>
      <c r="Q15">
        <f>MIN(_10bees10iter10foodx50[Test 17])</f>
        <v>67026.621729166684</v>
      </c>
      <c r="R15">
        <f>MIN(_10bees10iter10foodx50[Test 18])</f>
        <v>78507.357791666713</v>
      </c>
      <c r="S15">
        <f>MIN(_10bees10iter10foodx50[Test 19])</f>
        <v>75046.499541666664</v>
      </c>
      <c r="T15">
        <f>MIN(_10bees10iter10foodx50[Test 20])</f>
        <v>72188.267226666678</v>
      </c>
      <c r="U15">
        <f>MIN(_10bees10iter10foodx50[Test 21])</f>
        <v>72263.589506666671</v>
      </c>
      <c r="V15">
        <f>MIN(_10bees10iter10foodx50[Test 22])</f>
        <v>68951.51979166668</v>
      </c>
      <c r="W15">
        <f>MIN(_10bees10iter10foodx50[Test 23])</f>
        <v>69027.404386666662</v>
      </c>
      <c r="X15">
        <f>MIN(_10bees10iter10foodx50[Test 24])</f>
        <v>75985.812166666714</v>
      </c>
      <c r="Y15">
        <f>MIN(_10bees10iter10foodx50[Test 25])</f>
        <v>71449.476729166636</v>
      </c>
      <c r="Z15">
        <f>MIN(_10bees10iter10foodx50[Test 26])</f>
        <v>69208.644666666674</v>
      </c>
      <c r="AA15">
        <f>MIN(_10bees10iter10foodx50[Test 27])</f>
        <v>68058.800666666677</v>
      </c>
      <c r="AB15">
        <f>MIN(_10bees10iter10foodx50[Test 28])</f>
        <v>75003.017979166645</v>
      </c>
      <c r="AC15">
        <f>MIN(_10bees10iter10foodx50[Test 29])</f>
        <v>77770.309916666636</v>
      </c>
      <c r="AD15">
        <f>MIN(_10bees10iter10foodx50[Test 30])</f>
        <v>70992.859439999957</v>
      </c>
      <c r="AE15">
        <f>MIN(_10bees10iter10foodx50[Test 31])</f>
        <v>68884.676729166691</v>
      </c>
      <c r="AF15">
        <f>MIN(_10bees10iter10foodx50[Test 32])</f>
        <v>73759.255786666661</v>
      </c>
      <c r="AG15">
        <f>MIN(_10bees10iter10foodx50[Test 33])</f>
        <v>69492.818240000037</v>
      </c>
      <c r="AH15">
        <f>MIN(_10bees10iter10foodx50[Test 34])</f>
        <v>69909.432000000015</v>
      </c>
      <c r="AI15">
        <f>MIN(_10bees10iter10foodx50[Test 35])</f>
        <v>67333.371799999964</v>
      </c>
      <c r="AJ15">
        <f>MIN(_10bees10iter10foodx50[Test 36])</f>
        <v>69772.900500000047</v>
      </c>
      <c r="AK15">
        <f>MIN(_10bees10iter10foodx50[Test 37])</f>
        <v>72017.151541666666</v>
      </c>
      <c r="AL15">
        <f>MIN(_10bees10iter10foodx50[Test 38])</f>
        <v>69535.334556666654</v>
      </c>
      <c r="AM15">
        <f>MIN(_10bees10iter10foodx50[Test 39])</f>
        <v>72054.19978666665</v>
      </c>
      <c r="AN15">
        <f>MIN(_10bees10iter10foodx50[Test 40])</f>
        <v>69725.474586666649</v>
      </c>
      <c r="AO15">
        <f>MIN(_10bees10iter10foodx50[Test 41])</f>
        <v>69431.706166666685</v>
      </c>
      <c r="AP15">
        <f>MIN(_10bees10iter10foodx50[Test 42])</f>
        <v>80179.660541666686</v>
      </c>
      <c r="AQ15">
        <f>MIN(_10bees10iter10foodx50[Test 43])</f>
        <v>73027.973053333364</v>
      </c>
      <c r="AR15">
        <f>MIN(_10bees10iter10foodx50[Test 44])</f>
        <v>100260.49345999995</v>
      </c>
      <c r="AS15">
        <f>MIN(_10bees10iter10foodx50[Test 45])</f>
        <v>104257.03399999994</v>
      </c>
      <c r="AT15">
        <f>MIN(_10bees10iter10foodx50[Test 46])</f>
        <v>83738.694859999974</v>
      </c>
      <c r="AU15">
        <f>MIN(_10bees10iter10foodx50[Test 47])</f>
        <v>72547.537500000006</v>
      </c>
      <c r="AV15">
        <f>MIN(_10bees10iter10foodx50[Test 48])</f>
        <v>69776.935291666683</v>
      </c>
      <c r="AW15">
        <f>MIN(_10bees10iter10foodx50[Test 49])</f>
        <v>72210.07216666665</v>
      </c>
      <c r="AX15">
        <f>MIN(_10bees10iter10foodx50[Test 50])</f>
        <v>70571.286666666696</v>
      </c>
    </row>
    <row r="16" spans="1:50" x14ac:dyDescent="0.25">
      <c r="A16" t="s">
        <v>58</v>
      </c>
      <c r="B16" t="s">
        <v>51</v>
      </c>
    </row>
    <row r="17" spans="1:4" x14ac:dyDescent="0.25">
      <c r="A17">
        <f>STDEV(A15:AX15)</f>
        <v>7779.4544972831927</v>
      </c>
      <c r="B17">
        <f>AVERAGE(A15:AX15)</f>
        <v>73891.637811549997</v>
      </c>
      <c r="D17">
        <f>MIN(A15:AX15)</f>
        <v>66669.438041666668</v>
      </c>
    </row>
    <row r="19" spans="1:4" x14ac:dyDescent="0.25">
      <c r="A19" s="2">
        <f>(A17/B17)</f>
        <v>0.10528193348648697</v>
      </c>
    </row>
    <row r="24" spans="1:4" x14ac:dyDescent="0.25">
      <c r="A24" t="s">
        <v>53</v>
      </c>
    </row>
    <row r="25" spans="1:4" x14ac:dyDescent="0.25">
      <c r="A25" t="s">
        <v>56</v>
      </c>
    </row>
    <row r="26" spans="1:4" x14ac:dyDescent="0.25">
      <c r="A26" t="s"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CDFE-1413-484D-8BE2-EA61A1CB50A0}">
  <dimension ref="A1:AX39"/>
  <sheetViews>
    <sheetView topLeftCell="A7" workbookViewId="0">
      <selection activeCell="A29" sqref="A2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85702.75185416665</v>
      </c>
      <c r="B2">
        <v>96706.466666666674</v>
      </c>
      <c r="C2">
        <v>126212.8769166667</v>
      </c>
      <c r="D2">
        <v>137549.02708333344</v>
      </c>
      <c r="E2">
        <v>87470.91666666657</v>
      </c>
      <c r="F2">
        <v>120132.39162500002</v>
      </c>
      <c r="G2">
        <v>84244.828124999985</v>
      </c>
      <c r="H2">
        <v>127077.53958333336</v>
      </c>
      <c r="I2">
        <v>99934.733291666678</v>
      </c>
      <c r="J2">
        <v>96500.422479166693</v>
      </c>
      <c r="K2">
        <v>108446.30297916658</v>
      </c>
      <c r="L2">
        <v>117820.16066666663</v>
      </c>
      <c r="M2">
        <v>87834.775208333274</v>
      </c>
      <c r="N2">
        <v>92664.686291666658</v>
      </c>
      <c r="O2">
        <v>100660.2035</v>
      </c>
      <c r="P2">
        <v>113502.52281249997</v>
      </c>
      <c r="Q2">
        <v>137803.62260416671</v>
      </c>
      <c r="R2">
        <v>132746.9375</v>
      </c>
      <c r="S2">
        <v>113786.6365416667</v>
      </c>
      <c r="T2">
        <v>105769.72966666664</v>
      </c>
      <c r="U2">
        <v>140048.84687499999</v>
      </c>
      <c r="V2">
        <v>131350.19199999998</v>
      </c>
      <c r="W2">
        <v>89450.785333333333</v>
      </c>
      <c r="X2">
        <v>96356.72560416667</v>
      </c>
      <c r="Y2">
        <v>101837.26225000004</v>
      </c>
      <c r="Z2">
        <v>88300.69604166667</v>
      </c>
      <c r="AA2">
        <v>96761.649666666679</v>
      </c>
      <c r="AB2">
        <v>116981.36800000005</v>
      </c>
      <c r="AC2">
        <v>82626.461166666631</v>
      </c>
      <c r="AD2">
        <v>122512.47260416664</v>
      </c>
      <c r="AE2">
        <v>146206.10091666668</v>
      </c>
      <c r="AF2">
        <v>101531.55016666668</v>
      </c>
      <c r="AG2">
        <v>86612.363666666643</v>
      </c>
      <c r="AH2">
        <v>84457.49925000011</v>
      </c>
      <c r="AI2">
        <v>101204.4166666665</v>
      </c>
      <c r="AJ2">
        <v>121897.83750000001</v>
      </c>
      <c r="AK2">
        <v>125956.20779166663</v>
      </c>
      <c r="AL2">
        <v>126596.35441666668</v>
      </c>
      <c r="AM2">
        <v>113420.66666666645</v>
      </c>
      <c r="AN2">
        <v>125722.6666666664</v>
      </c>
      <c r="AO2">
        <v>90657.287000000069</v>
      </c>
      <c r="AP2">
        <v>119019.31250000003</v>
      </c>
      <c r="AQ2">
        <v>104799.89531249995</v>
      </c>
      <c r="AR2">
        <v>122075.18066666667</v>
      </c>
      <c r="AS2">
        <v>147230.63333333342</v>
      </c>
      <c r="AT2">
        <v>88567.416666666584</v>
      </c>
      <c r="AU2">
        <v>125100.4484375</v>
      </c>
      <c r="AV2">
        <v>96784.255708333338</v>
      </c>
      <c r="AW2">
        <v>78136.554916666631</v>
      </c>
      <c r="AX2">
        <v>95994.166666666526</v>
      </c>
    </row>
    <row r="3" spans="1:50" x14ac:dyDescent="0.25">
      <c r="A3">
        <v>85702.75185416665</v>
      </c>
      <c r="B3">
        <v>96706.466666666674</v>
      </c>
      <c r="C3">
        <v>126212.8769166667</v>
      </c>
      <c r="D3">
        <v>100093.39866666668</v>
      </c>
      <c r="E3">
        <v>68869.916666666759</v>
      </c>
      <c r="F3">
        <v>70377.911039166676</v>
      </c>
      <c r="G3">
        <v>84244.828124999985</v>
      </c>
      <c r="H3">
        <v>126737.71458333332</v>
      </c>
      <c r="I3">
        <v>77698.493416666694</v>
      </c>
      <c r="J3">
        <v>96500.422479166693</v>
      </c>
      <c r="K3">
        <v>84507.04154166668</v>
      </c>
      <c r="L3">
        <v>76160.166666666686</v>
      </c>
      <c r="M3">
        <v>79449.068909166614</v>
      </c>
      <c r="N3">
        <v>79222.797041666665</v>
      </c>
      <c r="O3">
        <v>92078.10014166667</v>
      </c>
      <c r="P3">
        <v>113502.52281249997</v>
      </c>
      <c r="Q3">
        <v>90350.799708333318</v>
      </c>
      <c r="R3">
        <v>102197.46666666667</v>
      </c>
      <c r="S3">
        <v>113134.49829166672</v>
      </c>
      <c r="T3">
        <v>96425.838291666645</v>
      </c>
      <c r="U3">
        <v>117383.7050066667</v>
      </c>
      <c r="V3">
        <v>115151.87391666669</v>
      </c>
      <c r="W3">
        <v>83614.403291666662</v>
      </c>
      <c r="X3">
        <v>95624.387291666644</v>
      </c>
      <c r="Y3">
        <v>101837.26225000004</v>
      </c>
      <c r="Z3">
        <v>81894.446541666737</v>
      </c>
      <c r="AA3">
        <v>78877.916666666672</v>
      </c>
      <c r="AB3">
        <v>116981.36800000005</v>
      </c>
      <c r="AC3">
        <v>75156.799481666676</v>
      </c>
      <c r="AD3">
        <v>93574.446197499987</v>
      </c>
      <c r="AE3">
        <v>117095.47316000002</v>
      </c>
      <c r="AF3">
        <v>101531.55016666668</v>
      </c>
      <c r="AG3">
        <v>81920.676166666686</v>
      </c>
      <c r="AH3">
        <v>72734.073416666695</v>
      </c>
      <c r="AI3">
        <v>101204.4166666665</v>
      </c>
      <c r="AJ3">
        <v>121897.83750000001</v>
      </c>
      <c r="AK3">
        <v>111880.30529166669</v>
      </c>
      <c r="AL3">
        <v>96165.354229166696</v>
      </c>
      <c r="AM3">
        <v>95454.548916666652</v>
      </c>
      <c r="AN3">
        <v>84236.240666666708</v>
      </c>
      <c r="AO3">
        <v>76648.397226666712</v>
      </c>
      <c r="AP3">
        <v>109148.99750000001</v>
      </c>
      <c r="AQ3">
        <v>100438.9908541667</v>
      </c>
      <c r="AR3">
        <v>81897.803999999989</v>
      </c>
      <c r="AS3">
        <v>112030.02887666674</v>
      </c>
      <c r="AT3">
        <v>88567.416666666584</v>
      </c>
      <c r="AU3">
        <v>113675.753125</v>
      </c>
      <c r="AV3">
        <v>96784.255708333338</v>
      </c>
      <c r="AW3">
        <v>78136.554916666631</v>
      </c>
      <c r="AX3">
        <v>95994.166666666526</v>
      </c>
    </row>
    <row r="4" spans="1:50" x14ac:dyDescent="0.25">
      <c r="A4">
        <v>77297.510280000075</v>
      </c>
      <c r="B4">
        <v>88384.59288000004</v>
      </c>
      <c r="C4">
        <v>109791.00984416662</v>
      </c>
      <c r="D4">
        <v>81982.445671666661</v>
      </c>
      <c r="E4">
        <v>68869.916666666759</v>
      </c>
      <c r="F4">
        <v>70377.911039166676</v>
      </c>
      <c r="G4">
        <v>79930.189083333375</v>
      </c>
      <c r="H4">
        <v>117990.43750000001</v>
      </c>
      <c r="I4">
        <v>77698.493416666694</v>
      </c>
      <c r="J4">
        <v>85112.720166666695</v>
      </c>
      <c r="K4">
        <v>83954.816666666695</v>
      </c>
      <c r="L4">
        <v>76061.189186666612</v>
      </c>
      <c r="M4">
        <v>79449.068909166614</v>
      </c>
      <c r="N4">
        <v>75536.098916666626</v>
      </c>
      <c r="O4">
        <v>92078.10014166667</v>
      </c>
      <c r="P4">
        <v>85582.163994999966</v>
      </c>
      <c r="Q4">
        <v>82244.934792500033</v>
      </c>
      <c r="R4">
        <v>80395.616666666669</v>
      </c>
      <c r="S4">
        <v>87775.801916666678</v>
      </c>
      <c r="T4">
        <v>81688.116756666597</v>
      </c>
      <c r="U4">
        <v>113761.3822916667</v>
      </c>
      <c r="V4">
        <v>110581.78917333331</v>
      </c>
      <c r="W4">
        <v>68862.490130000006</v>
      </c>
      <c r="X4">
        <v>93486.241291666724</v>
      </c>
      <c r="Y4">
        <v>76089.962811666686</v>
      </c>
      <c r="Z4">
        <v>80360.670604999963</v>
      </c>
      <c r="AA4">
        <v>76660.40147916667</v>
      </c>
      <c r="AB4">
        <v>116981.36800000005</v>
      </c>
      <c r="AC4">
        <v>75156.799481666676</v>
      </c>
      <c r="AD4">
        <v>93574.446197499987</v>
      </c>
      <c r="AE4">
        <v>117095.47316000002</v>
      </c>
      <c r="AF4">
        <v>81879.260509999935</v>
      </c>
      <c r="AG4">
        <v>78192.295666666701</v>
      </c>
      <c r="AH4">
        <v>68514.166666666773</v>
      </c>
      <c r="AI4">
        <v>64642.477000000021</v>
      </c>
      <c r="AJ4">
        <v>97192.145916666675</v>
      </c>
      <c r="AK4">
        <v>111880.30529166669</v>
      </c>
      <c r="AL4">
        <v>89563.724354166727</v>
      </c>
      <c r="AM4">
        <v>81361.903999999995</v>
      </c>
      <c r="AN4">
        <v>78336.282791666643</v>
      </c>
      <c r="AO4">
        <v>76454.878666666656</v>
      </c>
      <c r="AP4">
        <v>84465.188291666665</v>
      </c>
      <c r="AQ4">
        <v>81230.25116666664</v>
      </c>
      <c r="AR4">
        <v>81897.803999999989</v>
      </c>
      <c r="AS4">
        <v>103542.49081166669</v>
      </c>
      <c r="AT4">
        <v>88567.416666666584</v>
      </c>
      <c r="AU4">
        <v>113675.753125</v>
      </c>
      <c r="AV4">
        <v>93133.53764000001</v>
      </c>
      <c r="AW4">
        <v>78136.554916666631</v>
      </c>
      <c r="AX4">
        <v>87854.672064166691</v>
      </c>
    </row>
    <row r="5" spans="1:50" x14ac:dyDescent="0.25">
      <c r="A5">
        <v>77297.510280000075</v>
      </c>
      <c r="B5">
        <v>77342.357739999992</v>
      </c>
      <c r="C5">
        <v>107940.86770833338</v>
      </c>
      <c r="D5">
        <v>81982.445671666661</v>
      </c>
      <c r="E5">
        <v>67486.793225000016</v>
      </c>
      <c r="F5">
        <v>70377.911039166676</v>
      </c>
      <c r="G5">
        <v>78716.301919999998</v>
      </c>
      <c r="H5">
        <v>117558.1262916667</v>
      </c>
      <c r="I5">
        <v>77698.493416666694</v>
      </c>
      <c r="J5">
        <v>83070.23588000008</v>
      </c>
      <c r="K5">
        <v>81098.05766666666</v>
      </c>
      <c r="L5">
        <v>76061.189186666612</v>
      </c>
      <c r="M5">
        <v>76209.400541666648</v>
      </c>
      <c r="N5">
        <v>75536.098916666626</v>
      </c>
      <c r="O5">
        <v>82460.772899999982</v>
      </c>
      <c r="P5">
        <v>71165.260583333322</v>
      </c>
      <c r="Q5">
        <v>82244.934792500033</v>
      </c>
      <c r="R5">
        <v>72204.33480666668</v>
      </c>
      <c r="S5">
        <v>87775.801916666678</v>
      </c>
      <c r="T5">
        <v>77603.790291666679</v>
      </c>
      <c r="U5">
        <v>113494.02404166663</v>
      </c>
      <c r="V5">
        <v>107136.67441666663</v>
      </c>
      <c r="W5">
        <v>68862.490130000006</v>
      </c>
      <c r="X5">
        <v>84851.1755416667</v>
      </c>
      <c r="Y5">
        <v>75826.210786666677</v>
      </c>
      <c r="Z5">
        <v>78683.756193333305</v>
      </c>
      <c r="AA5">
        <v>76660.40147916667</v>
      </c>
      <c r="AB5">
        <v>113989.11890666668</v>
      </c>
      <c r="AC5">
        <v>73627.71096000004</v>
      </c>
      <c r="AD5">
        <v>93574.446197499987</v>
      </c>
      <c r="AE5">
        <v>117095.47316000002</v>
      </c>
      <c r="AF5">
        <v>81879.260509999935</v>
      </c>
      <c r="AG5">
        <v>74408.234491666648</v>
      </c>
      <c r="AH5">
        <v>68191.389854166686</v>
      </c>
      <c r="AI5">
        <v>64642.477000000021</v>
      </c>
      <c r="AJ5">
        <v>97192.145916666675</v>
      </c>
      <c r="AK5">
        <v>111880.30529166669</v>
      </c>
      <c r="AL5">
        <v>88808.376604166653</v>
      </c>
      <c r="AM5">
        <v>81273.203354166631</v>
      </c>
      <c r="AN5">
        <v>78336.282791666643</v>
      </c>
      <c r="AO5">
        <v>75721.848916666699</v>
      </c>
      <c r="AP5">
        <v>83489.0226666667</v>
      </c>
      <c r="AQ5">
        <v>79200.374416666658</v>
      </c>
      <c r="AR5">
        <v>81897.803999999989</v>
      </c>
      <c r="AS5">
        <v>89023.448506666638</v>
      </c>
      <c r="AT5">
        <v>88567.416666666584</v>
      </c>
      <c r="AU5">
        <v>113675.753125</v>
      </c>
      <c r="AV5">
        <v>77388.345946666668</v>
      </c>
      <c r="AW5">
        <v>75112.22570666665</v>
      </c>
      <c r="AX5">
        <v>67826.814119166665</v>
      </c>
    </row>
    <row r="6" spans="1:50" x14ac:dyDescent="0.25">
      <c r="A6">
        <v>77297.510280000075</v>
      </c>
      <c r="B6">
        <v>77015.575226666653</v>
      </c>
      <c r="C6">
        <v>102794.08750000004</v>
      </c>
      <c r="D6">
        <v>76858.820416666713</v>
      </c>
      <c r="E6">
        <v>67486.793225000016</v>
      </c>
      <c r="F6">
        <v>69920.811946666669</v>
      </c>
      <c r="G6">
        <v>78716.301919999998</v>
      </c>
      <c r="H6">
        <v>111203.66922999994</v>
      </c>
      <c r="I6">
        <v>76239.928195000088</v>
      </c>
      <c r="J6">
        <v>83070.23588000008</v>
      </c>
      <c r="K6">
        <v>81098.05766666666</v>
      </c>
      <c r="L6">
        <v>73431.246354166695</v>
      </c>
      <c r="M6">
        <v>76209.400541666648</v>
      </c>
      <c r="N6">
        <v>75536.098916666626</v>
      </c>
      <c r="O6">
        <v>74733.402159166624</v>
      </c>
      <c r="P6">
        <v>71165.260583333322</v>
      </c>
      <c r="Q6">
        <v>76893.166666666672</v>
      </c>
      <c r="R6">
        <v>72204.33480666668</v>
      </c>
      <c r="S6">
        <v>78258.921600000001</v>
      </c>
      <c r="T6">
        <v>74202.458041666672</v>
      </c>
      <c r="U6">
        <v>112692.13579166669</v>
      </c>
      <c r="V6">
        <v>106138.15241666666</v>
      </c>
      <c r="W6">
        <v>68862.490130000006</v>
      </c>
      <c r="X6">
        <v>83599.645786666602</v>
      </c>
      <c r="Y6">
        <v>72981.721916666676</v>
      </c>
      <c r="Z6">
        <v>70394.94098166663</v>
      </c>
      <c r="AA6">
        <v>74789.967041666663</v>
      </c>
      <c r="AB6">
        <v>111497.79897916669</v>
      </c>
      <c r="AC6">
        <v>70901.179166666683</v>
      </c>
      <c r="AD6">
        <v>93574.446197499987</v>
      </c>
      <c r="AE6">
        <v>117095.47316000002</v>
      </c>
      <c r="AF6">
        <v>81879.260509999935</v>
      </c>
      <c r="AG6">
        <v>71004.965041666685</v>
      </c>
      <c r="AH6">
        <v>68191.389854166686</v>
      </c>
      <c r="AI6">
        <v>64642.477000000021</v>
      </c>
      <c r="AJ6">
        <v>93234.299855000019</v>
      </c>
      <c r="AK6">
        <v>111633.61556666663</v>
      </c>
      <c r="AL6">
        <v>83271.975999999981</v>
      </c>
      <c r="AM6">
        <v>80197.135999999999</v>
      </c>
      <c r="AN6">
        <v>77140.938291666665</v>
      </c>
      <c r="AO6">
        <v>75721.848916666699</v>
      </c>
      <c r="AP6">
        <v>81146.66379166668</v>
      </c>
      <c r="AQ6">
        <v>75143.068299999941</v>
      </c>
      <c r="AR6">
        <v>81897.803999999989</v>
      </c>
      <c r="AS6">
        <v>88635.465320000018</v>
      </c>
      <c r="AT6">
        <v>88567.416666666584</v>
      </c>
      <c r="AU6">
        <v>93988.760416666701</v>
      </c>
      <c r="AV6">
        <v>75396.239545000019</v>
      </c>
      <c r="AW6">
        <v>75112.22570666665</v>
      </c>
      <c r="AX6">
        <v>67826.814119166665</v>
      </c>
    </row>
    <row r="7" spans="1:50" x14ac:dyDescent="0.25">
      <c r="A7">
        <v>77297.510280000075</v>
      </c>
      <c r="B7">
        <v>75236.147150000004</v>
      </c>
      <c r="C7">
        <v>102794.08750000004</v>
      </c>
      <c r="D7">
        <v>76038.782291666648</v>
      </c>
      <c r="E7">
        <v>67086.166666666788</v>
      </c>
      <c r="F7">
        <v>69920.811946666669</v>
      </c>
      <c r="G7">
        <v>74082.875593333345</v>
      </c>
      <c r="H7">
        <v>109834.51395999998</v>
      </c>
      <c r="I7">
        <v>76239.928195000088</v>
      </c>
      <c r="J7">
        <v>83070.23588000008</v>
      </c>
      <c r="K7">
        <v>78992.771959999998</v>
      </c>
      <c r="L7">
        <v>73431.246354166695</v>
      </c>
      <c r="M7">
        <v>76209.400541666648</v>
      </c>
      <c r="N7">
        <v>75514.931666666671</v>
      </c>
      <c r="O7">
        <v>74505.151858333324</v>
      </c>
      <c r="P7">
        <v>71165.260583333322</v>
      </c>
      <c r="Q7">
        <v>76893.166666666672</v>
      </c>
      <c r="R7">
        <v>72204.33480666668</v>
      </c>
      <c r="S7">
        <v>78258.921600000001</v>
      </c>
      <c r="T7">
        <v>74166.097079999978</v>
      </c>
      <c r="U7">
        <v>108908.46391666669</v>
      </c>
      <c r="V7">
        <v>100550.29929166667</v>
      </c>
      <c r="W7">
        <v>68862.490130000006</v>
      </c>
      <c r="X7">
        <v>81220.938541666648</v>
      </c>
      <c r="Y7">
        <v>71363.121416666705</v>
      </c>
      <c r="Z7">
        <v>70394.94098166663</v>
      </c>
      <c r="AA7">
        <v>74789.967041666663</v>
      </c>
      <c r="AB7">
        <v>104992.9166666665</v>
      </c>
      <c r="AC7">
        <v>70901.179166666683</v>
      </c>
      <c r="AD7">
        <v>85119.198041666648</v>
      </c>
      <c r="AE7">
        <v>117095.47316000002</v>
      </c>
      <c r="AF7">
        <v>78923.952049999949</v>
      </c>
      <c r="AG7">
        <v>71004.965041666685</v>
      </c>
      <c r="AH7">
        <v>68191.389854166686</v>
      </c>
      <c r="AI7">
        <v>64642.477000000021</v>
      </c>
      <c r="AJ7">
        <v>91706.574046666661</v>
      </c>
      <c r="AK7">
        <v>111257.16910416665</v>
      </c>
      <c r="AL7">
        <v>79551.228479166675</v>
      </c>
      <c r="AM7">
        <v>77219.350416666726</v>
      </c>
      <c r="AN7">
        <v>77140.938291666665</v>
      </c>
      <c r="AO7">
        <v>75184.837200000024</v>
      </c>
      <c r="AP7">
        <v>75956.594666666701</v>
      </c>
      <c r="AQ7">
        <v>71973.719416666674</v>
      </c>
      <c r="AR7">
        <v>77657.322800000024</v>
      </c>
      <c r="AS7">
        <v>85253.801136666632</v>
      </c>
      <c r="AT7">
        <v>81209.43634999996</v>
      </c>
      <c r="AU7">
        <v>90091.837226666641</v>
      </c>
      <c r="AV7">
        <v>75396.239545000019</v>
      </c>
      <c r="AW7">
        <v>75112.22570666665</v>
      </c>
      <c r="AX7">
        <v>67826.814119166665</v>
      </c>
    </row>
    <row r="8" spans="1:50" x14ac:dyDescent="0.25">
      <c r="A8">
        <v>77297.510280000075</v>
      </c>
      <c r="B8">
        <v>72151.730426666705</v>
      </c>
      <c r="C8">
        <v>102794.08750000004</v>
      </c>
      <c r="D8">
        <v>72364.022416666659</v>
      </c>
      <c r="E8">
        <v>66135.166666666802</v>
      </c>
      <c r="F8">
        <v>69920.811946666669</v>
      </c>
      <c r="G8">
        <v>74082.875593333345</v>
      </c>
      <c r="H8">
        <v>109395.91316666669</v>
      </c>
      <c r="I8">
        <v>76239.928195000088</v>
      </c>
      <c r="J8">
        <v>83070.23588000008</v>
      </c>
      <c r="K8">
        <v>75615.237859999994</v>
      </c>
      <c r="L8">
        <v>73431.246354166695</v>
      </c>
      <c r="M8">
        <v>75515.335979166688</v>
      </c>
      <c r="N8">
        <v>75514.931666666671</v>
      </c>
      <c r="O8">
        <v>73486.160416666593</v>
      </c>
      <c r="P8">
        <v>69195.416666666759</v>
      </c>
      <c r="Q8">
        <v>76893.166666666672</v>
      </c>
      <c r="R8">
        <v>72204.33480666668</v>
      </c>
      <c r="S8">
        <v>76499.630865000014</v>
      </c>
      <c r="T8">
        <v>72389.269916666672</v>
      </c>
      <c r="U8">
        <v>108908.46391666669</v>
      </c>
      <c r="V8">
        <v>100550.29929166667</v>
      </c>
      <c r="W8">
        <v>68862.490130000006</v>
      </c>
      <c r="X8">
        <v>74619.860666666646</v>
      </c>
      <c r="Y8">
        <v>71363.121416666705</v>
      </c>
      <c r="Z8">
        <v>70394.94098166663</v>
      </c>
      <c r="AA8">
        <v>74789.967041666663</v>
      </c>
      <c r="AB8">
        <v>104992.9166666665</v>
      </c>
      <c r="AC8">
        <v>70901.179166666683</v>
      </c>
      <c r="AD8">
        <v>75855.764916666682</v>
      </c>
      <c r="AE8">
        <v>117095.47316000002</v>
      </c>
      <c r="AF8">
        <v>70520.416666666744</v>
      </c>
      <c r="AG8">
        <v>71004.965041666685</v>
      </c>
      <c r="AH8">
        <v>66959.666666666788</v>
      </c>
      <c r="AI8">
        <v>64642.477000000021</v>
      </c>
      <c r="AJ8">
        <v>77246.325595000031</v>
      </c>
      <c r="AK8">
        <v>111257.16910416665</v>
      </c>
      <c r="AL8">
        <v>79490.376562500023</v>
      </c>
      <c r="AM8">
        <v>77219.350416666726</v>
      </c>
      <c r="AN8">
        <v>76751.23079166669</v>
      </c>
      <c r="AO8">
        <v>68903.052916666638</v>
      </c>
      <c r="AP8">
        <v>75956.594666666701</v>
      </c>
      <c r="AQ8">
        <v>71973.719416666674</v>
      </c>
      <c r="AR8">
        <v>77657.322800000024</v>
      </c>
      <c r="AS8">
        <v>85081.650728333334</v>
      </c>
      <c r="AT8">
        <v>77845.219885000042</v>
      </c>
      <c r="AU8">
        <v>87031.17239000008</v>
      </c>
      <c r="AV8">
        <v>75396.239545000019</v>
      </c>
      <c r="AW8">
        <v>75090.624041666641</v>
      </c>
      <c r="AX8">
        <v>67826.814119166665</v>
      </c>
    </row>
    <row r="9" spans="1:50" x14ac:dyDescent="0.25">
      <c r="A9">
        <v>77128.075339999967</v>
      </c>
      <c r="B9">
        <v>72151.730426666705</v>
      </c>
      <c r="C9">
        <v>102794.08750000004</v>
      </c>
      <c r="D9">
        <v>72364.022416666659</v>
      </c>
      <c r="E9">
        <v>66135.166666666802</v>
      </c>
      <c r="F9">
        <v>69407.570066666667</v>
      </c>
      <c r="G9">
        <v>72226.961791666661</v>
      </c>
      <c r="H9">
        <v>109395.91316666669</v>
      </c>
      <c r="I9">
        <v>74258.477041666672</v>
      </c>
      <c r="J9">
        <v>79663.752000000008</v>
      </c>
      <c r="K9">
        <v>75615.237859999994</v>
      </c>
      <c r="L9">
        <v>73431.246354166695</v>
      </c>
      <c r="M9">
        <v>71938.749166666661</v>
      </c>
      <c r="N9">
        <v>75514.931666666671</v>
      </c>
      <c r="O9">
        <v>70764.672916666663</v>
      </c>
      <c r="P9">
        <v>69195.416666666759</v>
      </c>
      <c r="Q9">
        <v>76893.166666666672</v>
      </c>
      <c r="R9">
        <v>72204.33480666668</v>
      </c>
      <c r="S9">
        <v>75460.906285000005</v>
      </c>
      <c r="T9">
        <v>72389.269916666672</v>
      </c>
      <c r="U9">
        <v>104973.65604166668</v>
      </c>
      <c r="V9">
        <v>100550.29929166667</v>
      </c>
      <c r="W9">
        <v>68862.490130000006</v>
      </c>
      <c r="X9">
        <v>74619.860666666646</v>
      </c>
      <c r="Y9">
        <v>71363.121416666705</v>
      </c>
      <c r="Z9">
        <v>70394.94098166663</v>
      </c>
      <c r="AA9">
        <v>74789.967041666663</v>
      </c>
      <c r="AB9">
        <v>104992.9166666665</v>
      </c>
      <c r="AC9">
        <v>70901.179166666683</v>
      </c>
      <c r="AD9">
        <v>75855.764916666682</v>
      </c>
      <c r="AE9">
        <v>117095.47316000002</v>
      </c>
      <c r="AF9">
        <v>70520.416666666744</v>
      </c>
      <c r="AG9">
        <v>71004.965041666685</v>
      </c>
      <c r="AH9">
        <v>66959.666666666788</v>
      </c>
      <c r="AI9">
        <v>64642.477000000021</v>
      </c>
      <c r="AJ9">
        <v>75098.038966666674</v>
      </c>
      <c r="AK9">
        <v>108757.11093750001</v>
      </c>
      <c r="AL9">
        <v>79490.376562500023</v>
      </c>
      <c r="AM9">
        <v>75604.278479999979</v>
      </c>
      <c r="AN9">
        <v>75208.41948000004</v>
      </c>
      <c r="AO9">
        <v>68903.052916666638</v>
      </c>
      <c r="AP9">
        <v>75956.594666666701</v>
      </c>
      <c r="AQ9">
        <v>71923.062459999972</v>
      </c>
      <c r="AR9">
        <v>74199.548831666674</v>
      </c>
      <c r="AS9">
        <v>85081.650728333334</v>
      </c>
      <c r="AT9">
        <v>77845.219885000042</v>
      </c>
      <c r="AU9">
        <v>82409.014109999989</v>
      </c>
      <c r="AV9">
        <v>75396.239545000019</v>
      </c>
      <c r="AW9">
        <v>75090.624041666641</v>
      </c>
      <c r="AX9">
        <v>67826.814119166665</v>
      </c>
    </row>
    <row r="10" spans="1:50" x14ac:dyDescent="0.25">
      <c r="A10">
        <v>73174.336666666612</v>
      </c>
      <c r="B10">
        <v>72077.188580000075</v>
      </c>
      <c r="C10">
        <v>102794.08750000004</v>
      </c>
      <c r="D10">
        <v>72364.022416666659</v>
      </c>
      <c r="E10">
        <v>66135.166666666802</v>
      </c>
      <c r="F10">
        <v>69407.570066666667</v>
      </c>
      <c r="G10">
        <v>69289.05329999997</v>
      </c>
      <c r="H10">
        <v>104243.00757500001</v>
      </c>
      <c r="I10">
        <v>74258.477041666672</v>
      </c>
      <c r="J10">
        <v>77833.505219166662</v>
      </c>
      <c r="K10">
        <v>75615.237859999994</v>
      </c>
      <c r="L10">
        <v>70558.907279999956</v>
      </c>
      <c r="M10">
        <v>71938.749166666661</v>
      </c>
      <c r="N10">
        <v>73415.760791666675</v>
      </c>
      <c r="O10">
        <v>70764.672916666663</v>
      </c>
      <c r="P10">
        <v>69195.416666666759</v>
      </c>
      <c r="Q10">
        <v>76893.166666666672</v>
      </c>
      <c r="R10">
        <v>72211.777540000025</v>
      </c>
      <c r="S10">
        <v>74387.770740000022</v>
      </c>
      <c r="T10">
        <v>72389.269916666672</v>
      </c>
      <c r="U10">
        <v>104973.65604166668</v>
      </c>
      <c r="V10">
        <v>100550.29929166667</v>
      </c>
      <c r="W10">
        <v>68862.490130000006</v>
      </c>
      <c r="X10">
        <v>74619.860666666646</v>
      </c>
      <c r="Y10">
        <v>70628.15241666662</v>
      </c>
      <c r="Z10">
        <v>70394.94098166663</v>
      </c>
      <c r="AA10">
        <v>70963.305354166703</v>
      </c>
      <c r="AB10">
        <v>104992.9166666665</v>
      </c>
      <c r="AC10">
        <v>70901.179166666683</v>
      </c>
      <c r="AD10">
        <v>74180.047666666695</v>
      </c>
      <c r="AE10">
        <v>116351.38285000001</v>
      </c>
      <c r="AF10">
        <v>70520.416666666744</v>
      </c>
      <c r="AG10">
        <v>71004.965041666685</v>
      </c>
      <c r="AH10">
        <v>66959.666666666788</v>
      </c>
      <c r="AI10">
        <v>64642.477000000021</v>
      </c>
      <c r="AJ10">
        <v>70503.759026666667</v>
      </c>
      <c r="AK10">
        <v>108757.11093750001</v>
      </c>
      <c r="AL10">
        <v>74830.035226666689</v>
      </c>
      <c r="AM10">
        <v>75092.02764</v>
      </c>
      <c r="AN10">
        <v>68909.509541666688</v>
      </c>
      <c r="AO10">
        <v>68903.052916666638</v>
      </c>
      <c r="AP10">
        <v>72348.753139999972</v>
      </c>
      <c r="AQ10">
        <v>71923.062459999972</v>
      </c>
      <c r="AR10">
        <v>74199.548831666674</v>
      </c>
      <c r="AS10">
        <v>85081.650728333334</v>
      </c>
      <c r="AT10">
        <v>77845.219885000042</v>
      </c>
      <c r="AU10">
        <v>70078.461117500032</v>
      </c>
      <c r="AV10">
        <v>75396.239545000019</v>
      </c>
      <c r="AW10">
        <v>75090.624041666641</v>
      </c>
      <c r="AX10">
        <v>67826.814119166665</v>
      </c>
    </row>
    <row r="11" spans="1:50" x14ac:dyDescent="0.25">
      <c r="A11">
        <v>73174.336666666612</v>
      </c>
      <c r="B11">
        <v>72077.188580000075</v>
      </c>
      <c r="C11">
        <v>102794.08750000004</v>
      </c>
      <c r="D11">
        <v>70932.408333333326</v>
      </c>
      <c r="E11">
        <v>66135.166666666802</v>
      </c>
      <c r="F11">
        <v>69407.570066666667</v>
      </c>
      <c r="G11">
        <v>69289.05329999997</v>
      </c>
      <c r="H11">
        <v>99902.000000000087</v>
      </c>
      <c r="I11">
        <v>74258.477041666672</v>
      </c>
      <c r="J11">
        <v>73679.758791666667</v>
      </c>
      <c r="K11">
        <v>73462.754279999979</v>
      </c>
      <c r="L11">
        <v>70558.907279999956</v>
      </c>
      <c r="M11">
        <v>71938.749166666661</v>
      </c>
      <c r="N11">
        <v>71688.59229166666</v>
      </c>
      <c r="O11">
        <v>70764.672916666663</v>
      </c>
      <c r="P11">
        <v>69195.416666666759</v>
      </c>
      <c r="Q11">
        <v>73471.916666666701</v>
      </c>
      <c r="R11">
        <v>72211.777540000025</v>
      </c>
      <c r="S11">
        <v>74387.770740000022</v>
      </c>
      <c r="T11">
        <v>71647.057854166676</v>
      </c>
      <c r="U11">
        <v>104973.65604166668</v>
      </c>
      <c r="V11">
        <v>100377.1862916666</v>
      </c>
      <c r="W11">
        <v>70630.405291666699</v>
      </c>
      <c r="X11">
        <v>74431.760306666678</v>
      </c>
      <c r="Y11">
        <v>70628.15241666662</v>
      </c>
      <c r="Z11">
        <v>69737.30991666668</v>
      </c>
      <c r="AA11">
        <v>70963.305354166703</v>
      </c>
      <c r="AB11">
        <v>104992.9166666665</v>
      </c>
      <c r="AC11">
        <v>70901.179166666683</v>
      </c>
      <c r="AD11">
        <v>74180.047666666695</v>
      </c>
      <c r="AE11">
        <v>116351.38285000001</v>
      </c>
      <c r="AF11">
        <v>70520.416666666744</v>
      </c>
      <c r="AG11">
        <v>71004.965041666685</v>
      </c>
      <c r="AH11">
        <v>66959.666666666788</v>
      </c>
      <c r="AI11">
        <v>68177.416666666773</v>
      </c>
      <c r="AJ11">
        <v>70503.759026666667</v>
      </c>
      <c r="AK11">
        <v>108757.11093750001</v>
      </c>
      <c r="AL11">
        <v>74830.035226666689</v>
      </c>
      <c r="AM11">
        <v>75092.02764</v>
      </c>
      <c r="AN11">
        <v>68909.509541666688</v>
      </c>
      <c r="AO11">
        <v>68903.052916666638</v>
      </c>
      <c r="AP11">
        <v>72348.753139999972</v>
      </c>
      <c r="AQ11">
        <v>71923.062459999972</v>
      </c>
      <c r="AR11">
        <v>73889.608464999983</v>
      </c>
      <c r="AS11">
        <v>85081.650728333334</v>
      </c>
      <c r="AT11">
        <v>77290.366613333317</v>
      </c>
      <c r="AU11">
        <v>70078.461117500032</v>
      </c>
      <c r="AV11">
        <v>75396.239545000019</v>
      </c>
      <c r="AW11">
        <v>73003.676333333337</v>
      </c>
      <c r="AX11">
        <v>67826.814119166665</v>
      </c>
    </row>
    <row r="12" spans="1:50" x14ac:dyDescent="0.25">
      <c r="A12">
        <v>73174.336666666612</v>
      </c>
      <c r="B12">
        <v>69929.565994999983</v>
      </c>
      <c r="C12">
        <v>101099.17083333341</v>
      </c>
      <c r="D12">
        <v>70836.945833333331</v>
      </c>
      <c r="E12">
        <v>66135.166666666802</v>
      </c>
      <c r="F12">
        <v>66818.918750000012</v>
      </c>
      <c r="G12">
        <v>69289.05329999997</v>
      </c>
      <c r="H12">
        <v>99902.000000000087</v>
      </c>
      <c r="I12">
        <v>74258.477041666672</v>
      </c>
      <c r="J12">
        <v>73679.758791666667</v>
      </c>
      <c r="K12">
        <v>73462.754279999979</v>
      </c>
      <c r="L12">
        <v>69882.272000000026</v>
      </c>
      <c r="M12">
        <v>71938.749166666661</v>
      </c>
      <c r="N12">
        <v>71688.59229166666</v>
      </c>
      <c r="O12">
        <v>70764.672916666663</v>
      </c>
      <c r="P12">
        <v>69195.416666666759</v>
      </c>
      <c r="Q12">
        <v>73471.916666666701</v>
      </c>
      <c r="R12">
        <v>70571.116266666635</v>
      </c>
      <c r="S12">
        <v>72388.217666666664</v>
      </c>
      <c r="T12">
        <v>71647.057854166676</v>
      </c>
      <c r="U12">
        <v>104973.65604166668</v>
      </c>
      <c r="V12">
        <v>98962.395479166662</v>
      </c>
      <c r="W12">
        <v>70630.405291666699</v>
      </c>
      <c r="X12">
        <v>74431.760306666678</v>
      </c>
      <c r="Y12">
        <v>70628.15241666662</v>
      </c>
      <c r="Z12">
        <v>69737.30991666668</v>
      </c>
      <c r="AA12">
        <v>70963.305354166703</v>
      </c>
      <c r="AB12">
        <v>104992.9166666665</v>
      </c>
      <c r="AC12">
        <v>71604.836658333326</v>
      </c>
      <c r="AD12">
        <v>74180.047666666695</v>
      </c>
      <c r="AE12">
        <v>113848.67407999998</v>
      </c>
      <c r="AF12">
        <v>70520.416666666744</v>
      </c>
      <c r="AG12">
        <v>70176.843354166675</v>
      </c>
      <c r="AH12">
        <v>65174.847226666665</v>
      </c>
      <c r="AI12">
        <v>68177.416666666773</v>
      </c>
      <c r="AJ12">
        <v>70503.759026666667</v>
      </c>
      <c r="AK12">
        <v>108757.11093750001</v>
      </c>
      <c r="AL12">
        <v>74830.035226666689</v>
      </c>
      <c r="AM12">
        <v>75092.02764</v>
      </c>
      <c r="AN12">
        <v>68909.509541666688</v>
      </c>
      <c r="AO12">
        <v>68903.052916666638</v>
      </c>
      <c r="AP12">
        <v>71319.589579999971</v>
      </c>
      <c r="AQ12">
        <v>71923.062459999972</v>
      </c>
      <c r="AR12">
        <v>73889.608464999983</v>
      </c>
      <c r="AS12">
        <v>85081.650728333334</v>
      </c>
      <c r="AT12">
        <v>75220.047291666677</v>
      </c>
      <c r="AU12">
        <v>70078.461117500032</v>
      </c>
      <c r="AV12">
        <v>72900.91666666673</v>
      </c>
      <c r="AW12">
        <v>73003.676333333337</v>
      </c>
      <c r="AX12">
        <v>69153.093041666667</v>
      </c>
    </row>
    <row r="13" spans="1:50" x14ac:dyDescent="0.25">
      <c r="A13">
        <v>72465.420021666636</v>
      </c>
      <c r="B13">
        <v>69929.565994999983</v>
      </c>
      <c r="C13">
        <v>97155.145833333328</v>
      </c>
      <c r="D13">
        <v>70836.945833333331</v>
      </c>
      <c r="E13">
        <v>66135.166666666802</v>
      </c>
      <c r="F13">
        <v>66818.918750000012</v>
      </c>
      <c r="G13">
        <v>69289.05329999997</v>
      </c>
      <c r="H13">
        <v>90417.74450666667</v>
      </c>
      <c r="I13">
        <v>75180.998291666663</v>
      </c>
      <c r="J13">
        <v>73679.758791666667</v>
      </c>
      <c r="K13">
        <v>73462.754279999979</v>
      </c>
      <c r="L13">
        <v>68957.248187500008</v>
      </c>
      <c r="M13">
        <v>71938.749166666661</v>
      </c>
      <c r="N13">
        <v>71688.59229166666</v>
      </c>
      <c r="O13">
        <v>69787.418815000026</v>
      </c>
      <c r="P13">
        <v>69195.416666666759</v>
      </c>
      <c r="Q13">
        <v>73471.916666666701</v>
      </c>
      <c r="R13">
        <v>70462.315186666689</v>
      </c>
      <c r="S13">
        <v>72388.217666666664</v>
      </c>
      <c r="T13">
        <v>67718.645354166685</v>
      </c>
      <c r="U13">
        <v>89162.058166666655</v>
      </c>
      <c r="V13">
        <v>96862.615666666694</v>
      </c>
      <c r="W13">
        <v>70630.405291666699</v>
      </c>
      <c r="X13">
        <v>74431.760306666678</v>
      </c>
      <c r="Y13">
        <v>70628.15241666662</v>
      </c>
      <c r="Z13">
        <v>69297.654666666698</v>
      </c>
      <c r="AA13">
        <v>70963.305354166703</v>
      </c>
      <c r="AB13">
        <v>104275.7450416667</v>
      </c>
      <c r="AC13">
        <v>67355.166666666773</v>
      </c>
      <c r="AD13">
        <v>74180.047666666695</v>
      </c>
      <c r="AE13">
        <v>113848.67407999998</v>
      </c>
      <c r="AF13">
        <v>70520.416666666744</v>
      </c>
      <c r="AG13">
        <v>70176.843354166675</v>
      </c>
      <c r="AH13">
        <v>65174.847226666665</v>
      </c>
      <c r="AI13">
        <v>68177.416666666773</v>
      </c>
      <c r="AJ13">
        <v>70087.745541666678</v>
      </c>
      <c r="AK13">
        <v>107854.76166666663</v>
      </c>
      <c r="AL13">
        <v>74830.035226666689</v>
      </c>
      <c r="AM13">
        <v>75092.02764</v>
      </c>
      <c r="AN13">
        <v>68909.509541666688</v>
      </c>
      <c r="AO13">
        <v>68903.052916666638</v>
      </c>
      <c r="AP13">
        <v>71319.589579999971</v>
      </c>
      <c r="AQ13">
        <v>71923.062459999972</v>
      </c>
      <c r="AR13">
        <v>73889.608464999983</v>
      </c>
      <c r="AS13">
        <v>85540.27317999996</v>
      </c>
      <c r="AT13">
        <v>75220.047291666677</v>
      </c>
      <c r="AU13">
        <v>69327.617952500004</v>
      </c>
      <c r="AV13">
        <v>72900.91666666673</v>
      </c>
      <c r="AW13">
        <v>73003.676333333337</v>
      </c>
      <c r="AX13">
        <v>69153.093041666667</v>
      </c>
    </row>
    <row r="14" spans="1:50" x14ac:dyDescent="0.25">
      <c r="A14">
        <v>72465.420021666636</v>
      </c>
      <c r="B14">
        <v>69929.565994999983</v>
      </c>
      <c r="C14">
        <v>92128.394924999986</v>
      </c>
      <c r="D14">
        <v>70836.945833333331</v>
      </c>
      <c r="E14">
        <v>66135.166666666802</v>
      </c>
      <c r="F14">
        <v>66818.918750000012</v>
      </c>
      <c r="G14">
        <v>69736.539113333347</v>
      </c>
      <c r="H14">
        <v>90417.74450666667</v>
      </c>
      <c r="I14">
        <v>72004.700155000042</v>
      </c>
      <c r="J14">
        <v>73679.758791666667</v>
      </c>
      <c r="K14">
        <v>73462.754279999979</v>
      </c>
      <c r="L14">
        <v>68957.248187500008</v>
      </c>
      <c r="M14">
        <v>71938.749166666661</v>
      </c>
      <c r="N14">
        <v>70587.202416666696</v>
      </c>
      <c r="O14">
        <v>67738.848906666652</v>
      </c>
      <c r="P14">
        <v>68417.166666666773</v>
      </c>
      <c r="Q14">
        <v>73471.916666666701</v>
      </c>
      <c r="R14">
        <v>70462.315186666689</v>
      </c>
      <c r="S14">
        <v>72388.217666666664</v>
      </c>
      <c r="T14">
        <v>67718.645354166685</v>
      </c>
      <c r="U14">
        <v>73052.73404166667</v>
      </c>
      <c r="V14">
        <v>96689.815729166658</v>
      </c>
      <c r="W14">
        <v>70630.405291666699</v>
      </c>
      <c r="X14">
        <v>74431.760306666678</v>
      </c>
      <c r="Y14">
        <v>70628.15241666662</v>
      </c>
      <c r="Z14">
        <v>65498.92372916668</v>
      </c>
      <c r="AA14">
        <v>70963.305354166703</v>
      </c>
      <c r="AB14">
        <v>104275.7450416667</v>
      </c>
      <c r="AC14">
        <v>67355.166666666773</v>
      </c>
      <c r="AD14">
        <v>74180.047666666695</v>
      </c>
      <c r="AE14">
        <v>113848.67407999998</v>
      </c>
      <c r="AF14">
        <v>71759.618346666728</v>
      </c>
      <c r="AG14">
        <v>70176.843354166675</v>
      </c>
      <c r="AH14">
        <v>62078.916666666788</v>
      </c>
      <c r="AI14">
        <v>66685.416666666788</v>
      </c>
      <c r="AJ14">
        <v>70087.745541666678</v>
      </c>
      <c r="AK14">
        <v>107854.76166666663</v>
      </c>
      <c r="AL14">
        <v>74830.035226666689</v>
      </c>
      <c r="AM14">
        <v>72477.104416666683</v>
      </c>
      <c r="AN14">
        <v>68909.509541666688</v>
      </c>
      <c r="AO14">
        <v>69586.916666666744</v>
      </c>
      <c r="AP14">
        <v>71319.589579999971</v>
      </c>
      <c r="AQ14">
        <v>71923.062459999972</v>
      </c>
      <c r="AR14">
        <v>73889.608464999983</v>
      </c>
      <c r="AS14">
        <v>85540.27317999996</v>
      </c>
      <c r="AT14">
        <v>75045.836119999978</v>
      </c>
      <c r="AU14">
        <v>69327.617952500004</v>
      </c>
      <c r="AV14">
        <v>72900.91666666673</v>
      </c>
      <c r="AW14">
        <v>73003.676333333337</v>
      </c>
      <c r="AX14">
        <v>68480.676291666663</v>
      </c>
    </row>
    <row r="15" spans="1:50" x14ac:dyDescent="0.25">
      <c r="A15">
        <v>72465.420021666636</v>
      </c>
      <c r="B15">
        <v>69929.565994999983</v>
      </c>
      <c r="C15">
        <v>92128.394924999986</v>
      </c>
      <c r="D15">
        <v>70836.945833333331</v>
      </c>
      <c r="E15">
        <v>66135.166666666802</v>
      </c>
      <c r="F15">
        <v>66818.918750000012</v>
      </c>
      <c r="G15">
        <v>69736.539113333347</v>
      </c>
      <c r="H15">
        <v>89528.835234999991</v>
      </c>
      <c r="I15">
        <v>72004.700155000042</v>
      </c>
      <c r="J15">
        <v>73679.758791666667</v>
      </c>
      <c r="K15">
        <v>73462.754279999979</v>
      </c>
      <c r="L15">
        <v>66612.416666666788</v>
      </c>
      <c r="M15">
        <v>70929.685979166665</v>
      </c>
      <c r="N15">
        <v>70587.202416666696</v>
      </c>
      <c r="O15">
        <v>67738.848906666652</v>
      </c>
      <c r="P15">
        <v>68337.166666666759</v>
      </c>
      <c r="Q15">
        <v>73471.916666666701</v>
      </c>
      <c r="R15">
        <v>70462.315186666689</v>
      </c>
      <c r="S15">
        <v>70095.597666666683</v>
      </c>
      <c r="T15">
        <v>67718.645354166685</v>
      </c>
      <c r="U15">
        <v>73052.73404166667</v>
      </c>
      <c r="V15">
        <v>96689.815729166658</v>
      </c>
      <c r="W15">
        <v>68147.643100000001</v>
      </c>
      <c r="X15">
        <v>74431.760306666678</v>
      </c>
      <c r="Y15">
        <v>70628.15241666662</v>
      </c>
      <c r="Z15">
        <v>65498.92372916668</v>
      </c>
      <c r="AA15">
        <v>70963.305354166703</v>
      </c>
      <c r="AB15">
        <v>104075.1200416667</v>
      </c>
      <c r="AC15">
        <v>67355.166666666773</v>
      </c>
      <c r="AD15">
        <v>71493.881916666665</v>
      </c>
      <c r="AE15">
        <v>113848.67407999998</v>
      </c>
      <c r="AF15">
        <v>71759.618346666728</v>
      </c>
      <c r="AG15">
        <v>70176.843354166675</v>
      </c>
      <c r="AH15">
        <v>62078.916666666788</v>
      </c>
      <c r="AI15">
        <v>65030.241379999963</v>
      </c>
      <c r="AJ15">
        <v>70087.745541666678</v>
      </c>
      <c r="AK15">
        <v>107854.76166666663</v>
      </c>
      <c r="AL15">
        <v>76564.190666666662</v>
      </c>
      <c r="AM15">
        <v>72477.104416666683</v>
      </c>
      <c r="AN15">
        <v>70007.386041666672</v>
      </c>
      <c r="AO15">
        <v>69586.916666666744</v>
      </c>
      <c r="AP15">
        <v>71319.589579999971</v>
      </c>
      <c r="AQ15">
        <v>71923.062459999972</v>
      </c>
      <c r="AR15">
        <v>72400.049999999988</v>
      </c>
      <c r="AS15">
        <v>85540.27317999996</v>
      </c>
      <c r="AT15">
        <v>72304.732666666634</v>
      </c>
      <c r="AU15">
        <v>69327.617952500004</v>
      </c>
      <c r="AV15">
        <v>71359.682119999969</v>
      </c>
      <c r="AW15">
        <v>71461.888666666651</v>
      </c>
      <c r="AX15">
        <v>68480.676291666663</v>
      </c>
    </row>
    <row r="16" spans="1:50" x14ac:dyDescent="0.25">
      <c r="A16">
        <v>72465.420021666636</v>
      </c>
      <c r="B16">
        <v>69929.565994999983</v>
      </c>
      <c r="C16">
        <v>92128.394924999986</v>
      </c>
      <c r="D16">
        <v>70836.945833333331</v>
      </c>
      <c r="E16">
        <v>66135.166666666802</v>
      </c>
      <c r="F16">
        <v>68930.087194166641</v>
      </c>
      <c r="G16">
        <v>70038.106379999968</v>
      </c>
      <c r="H16">
        <v>89528.835234999991</v>
      </c>
      <c r="I16">
        <v>72004.700155000042</v>
      </c>
      <c r="J16">
        <v>71339.568126666651</v>
      </c>
      <c r="K16">
        <v>73462.754279999979</v>
      </c>
      <c r="L16">
        <v>66612.416666666788</v>
      </c>
      <c r="M16">
        <v>70929.685979166665</v>
      </c>
      <c r="N16">
        <v>70587.202416666696</v>
      </c>
      <c r="O16">
        <v>67738.848906666652</v>
      </c>
      <c r="P16">
        <v>68337.166666666759</v>
      </c>
      <c r="Q16">
        <v>72447.8747</v>
      </c>
      <c r="R16">
        <v>70462.315186666689</v>
      </c>
      <c r="S16">
        <v>68082.908264166705</v>
      </c>
      <c r="T16">
        <v>67718.645354166685</v>
      </c>
      <c r="U16">
        <v>73052.73404166667</v>
      </c>
      <c r="V16">
        <v>96689.815729166658</v>
      </c>
      <c r="W16">
        <v>68147.643100000001</v>
      </c>
      <c r="X16">
        <v>74431.760306666678</v>
      </c>
      <c r="Y16">
        <v>71278.028791666657</v>
      </c>
      <c r="Z16">
        <v>64807.972916666666</v>
      </c>
      <c r="AA16">
        <v>70838.988666666672</v>
      </c>
      <c r="AB16">
        <v>104075.1200416667</v>
      </c>
      <c r="AC16">
        <v>67355.166666666773</v>
      </c>
      <c r="AD16">
        <v>71493.881916666665</v>
      </c>
      <c r="AE16">
        <v>113848.67407999998</v>
      </c>
      <c r="AF16">
        <v>71759.618346666728</v>
      </c>
      <c r="AG16">
        <v>72861.69666666667</v>
      </c>
      <c r="AH16">
        <v>62078.916666666788</v>
      </c>
      <c r="AI16">
        <v>65030.241379999963</v>
      </c>
      <c r="AJ16">
        <v>70087.745541666678</v>
      </c>
      <c r="AK16">
        <v>107854.76166666663</v>
      </c>
      <c r="AL16">
        <v>76418.688666666625</v>
      </c>
      <c r="AM16">
        <v>72477.104416666683</v>
      </c>
      <c r="AN16">
        <v>70219.100291666648</v>
      </c>
      <c r="AO16">
        <v>69586.916666666744</v>
      </c>
      <c r="AP16">
        <v>71319.589579999971</v>
      </c>
      <c r="AQ16">
        <v>73879.309354166617</v>
      </c>
      <c r="AR16">
        <v>72400.049999999988</v>
      </c>
      <c r="AS16">
        <v>85987.989706666674</v>
      </c>
      <c r="AT16">
        <v>72304.732666666634</v>
      </c>
      <c r="AU16">
        <v>69327.617952500004</v>
      </c>
      <c r="AV16">
        <v>71359.682119999969</v>
      </c>
      <c r="AW16">
        <v>68579.312791666671</v>
      </c>
      <c r="AX16">
        <v>68480.676291666663</v>
      </c>
    </row>
    <row r="17" spans="1:50" x14ac:dyDescent="0.25">
      <c r="A17">
        <v>72465.420021666636</v>
      </c>
      <c r="B17">
        <v>70205.816666666695</v>
      </c>
      <c r="C17">
        <v>92128.394924999986</v>
      </c>
      <c r="D17">
        <v>70836.945833333331</v>
      </c>
      <c r="E17">
        <v>66135.166666666802</v>
      </c>
      <c r="F17">
        <v>68930.087194166641</v>
      </c>
      <c r="G17">
        <v>70038.106379999968</v>
      </c>
      <c r="H17">
        <v>81100.332441666716</v>
      </c>
      <c r="I17">
        <v>72004.700155000042</v>
      </c>
      <c r="J17">
        <v>69603.666666666773</v>
      </c>
      <c r="K17">
        <v>72589.122140000007</v>
      </c>
      <c r="L17">
        <v>66612.416666666788</v>
      </c>
      <c r="M17">
        <v>70929.685979166665</v>
      </c>
      <c r="N17">
        <v>70587.202416666696</v>
      </c>
      <c r="O17">
        <v>67738.848906666652</v>
      </c>
      <c r="P17">
        <v>68337.166666666759</v>
      </c>
      <c r="Q17">
        <v>72447.8747</v>
      </c>
      <c r="R17">
        <v>70462.315186666689</v>
      </c>
      <c r="S17">
        <v>68082.908264166705</v>
      </c>
      <c r="T17">
        <v>67718.645354166685</v>
      </c>
      <c r="U17">
        <v>73052.73404166667</v>
      </c>
      <c r="V17">
        <v>93909.71604166663</v>
      </c>
      <c r="W17">
        <v>68147.643100000001</v>
      </c>
      <c r="X17">
        <v>76166.987439999968</v>
      </c>
      <c r="Y17">
        <v>71415.60818000001</v>
      </c>
      <c r="Z17">
        <v>64807.972916666666</v>
      </c>
      <c r="AA17">
        <v>68436.364000000031</v>
      </c>
      <c r="AB17">
        <v>104075.1200416667</v>
      </c>
      <c r="AC17">
        <v>67355.166666666773</v>
      </c>
      <c r="AD17">
        <v>71493.881916666665</v>
      </c>
      <c r="AE17">
        <v>112541.03541666662</v>
      </c>
      <c r="AF17">
        <v>71759.618346666728</v>
      </c>
      <c r="AG17">
        <v>72861.69666666667</v>
      </c>
      <c r="AH17">
        <v>62078.916666666788</v>
      </c>
      <c r="AI17">
        <v>65030.241379999963</v>
      </c>
      <c r="AJ17">
        <v>70087.745541666678</v>
      </c>
      <c r="AK17">
        <v>102847.03490666671</v>
      </c>
      <c r="AL17">
        <v>75496.955853333318</v>
      </c>
      <c r="AM17">
        <v>72477.104416666683</v>
      </c>
      <c r="AN17">
        <v>69167.319291666674</v>
      </c>
      <c r="AO17">
        <v>69586.916666666744</v>
      </c>
      <c r="AP17">
        <v>71319.589579999971</v>
      </c>
      <c r="AQ17">
        <v>68986.579666666657</v>
      </c>
      <c r="AR17">
        <v>72400.049999999988</v>
      </c>
      <c r="AS17">
        <v>78187.33479166661</v>
      </c>
      <c r="AT17">
        <v>72304.732666666634</v>
      </c>
      <c r="AU17">
        <v>69327.617952500004</v>
      </c>
      <c r="AV17">
        <v>67475.625279999978</v>
      </c>
      <c r="AW17">
        <v>68579.312791666671</v>
      </c>
      <c r="AX17">
        <v>68480.676291666663</v>
      </c>
    </row>
    <row r="18" spans="1:50" x14ac:dyDescent="0.25">
      <c r="A18">
        <v>70941.266666666706</v>
      </c>
      <c r="B18">
        <v>70205.816666666695</v>
      </c>
      <c r="C18">
        <v>85799.38850666667</v>
      </c>
      <c r="D18">
        <v>70836.945833333331</v>
      </c>
      <c r="E18">
        <v>63063.666666666795</v>
      </c>
      <c r="F18">
        <v>68930.087194166641</v>
      </c>
      <c r="G18">
        <v>70038.106379999968</v>
      </c>
      <c r="H18">
        <v>81100.332441666716</v>
      </c>
      <c r="I18">
        <v>70442.539666666664</v>
      </c>
      <c r="J18">
        <v>69603.666666666773</v>
      </c>
      <c r="K18">
        <v>72589.122140000007</v>
      </c>
      <c r="L18">
        <v>66612.416666666788</v>
      </c>
      <c r="M18">
        <v>70929.685979166665</v>
      </c>
      <c r="N18">
        <v>70587.202416666696</v>
      </c>
      <c r="O18">
        <v>67738.848906666652</v>
      </c>
      <c r="P18">
        <v>68337.166666666759</v>
      </c>
      <c r="Q18">
        <v>72447.8747</v>
      </c>
      <c r="R18">
        <v>70462.315186666689</v>
      </c>
      <c r="S18">
        <v>67895.320916666664</v>
      </c>
      <c r="T18">
        <v>67718.645354166685</v>
      </c>
      <c r="U18">
        <v>74910.920541666637</v>
      </c>
      <c r="V18">
        <v>93909.71604166663</v>
      </c>
      <c r="W18">
        <v>67366.890166666664</v>
      </c>
      <c r="X18">
        <v>76166.987439999968</v>
      </c>
      <c r="Y18">
        <v>71415.60818000001</v>
      </c>
      <c r="Z18">
        <v>64807.972916666666</v>
      </c>
      <c r="AA18">
        <v>68436.364000000031</v>
      </c>
      <c r="AB18">
        <v>101529.36941666667</v>
      </c>
      <c r="AC18">
        <v>67355.166666666773</v>
      </c>
      <c r="AD18">
        <v>71493.881916666665</v>
      </c>
      <c r="AE18">
        <v>104871.72207250004</v>
      </c>
      <c r="AF18">
        <v>71759.618346666728</v>
      </c>
      <c r="AG18">
        <v>72861.69666666667</v>
      </c>
      <c r="AH18">
        <v>62078.916666666788</v>
      </c>
      <c r="AI18">
        <v>64611.916666666802</v>
      </c>
      <c r="AJ18">
        <v>68553.279541666663</v>
      </c>
      <c r="AK18">
        <v>102847.03490666671</v>
      </c>
      <c r="AL18">
        <v>75496.955853333318</v>
      </c>
      <c r="AM18">
        <v>72477.104416666683</v>
      </c>
      <c r="AN18">
        <v>69167.319291666674</v>
      </c>
      <c r="AO18">
        <v>69586.916666666744</v>
      </c>
      <c r="AP18">
        <v>71319.589579999971</v>
      </c>
      <c r="AQ18">
        <v>68986.579666666657</v>
      </c>
      <c r="AR18">
        <v>72400.049999999988</v>
      </c>
      <c r="AS18">
        <v>78187.33479166661</v>
      </c>
      <c r="AT18">
        <v>70680.358791666717</v>
      </c>
      <c r="AU18">
        <v>70074.818172500018</v>
      </c>
      <c r="AV18">
        <v>67475.625279999978</v>
      </c>
      <c r="AW18">
        <v>68579.312791666671</v>
      </c>
      <c r="AX18">
        <v>68043.240916666706</v>
      </c>
    </row>
    <row r="19" spans="1:50" x14ac:dyDescent="0.25">
      <c r="A19">
        <v>70941.266666666706</v>
      </c>
      <c r="B19">
        <v>70205.816666666695</v>
      </c>
      <c r="C19">
        <v>85799.38850666667</v>
      </c>
      <c r="D19">
        <v>72388.115781666682</v>
      </c>
      <c r="E19">
        <v>63063.666666666795</v>
      </c>
      <c r="F19">
        <v>69258.977916666685</v>
      </c>
      <c r="G19">
        <v>70038.106379999968</v>
      </c>
      <c r="H19">
        <v>81100.332441666716</v>
      </c>
      <c r="I19">
        <v>70442.539666666664</v>
      </c>
      <c r="J19">
        <v>69603.666666666773</v>
      </c>
      <c r="K19">
        <v>72589.122140000007</v>
      </c>
      <c r="L19">
        <v>66612.416666666788</v>
      </c>
      <c r="M19">
        <v>70480.444479166719</v>
      </c>
      <c r="N19">
        <v>69212.843916666665</v>
      </c>
      <c r="O19">
        <v>68734.112906666618</v>
      </c>
      <c r="P19">
        <v>67327.247354166713</v>
      </c>
      <c r="Q19">
        <v>72447.8747</v>
      </c>
      <c r="R19">
        <v>70462.315186666689</v>
      </c>
      <c r="S19">
        <v>67895.320916666664</v>
      </c>
      <c r="T19">
        <v>70836.663916666686</v>
      </c>
      <c r="U19">
        <v>69544.139541666707</v>
      </c>
      <c r="V19">
        <v>93909.71604166663</v>
      </c>
      <c r="W19">
        <v>67366.890166666664</v>
      </c>
      <c r="X19">
        <v>76166.987439999968</v>
      </c>
      <c r="Y19">
        <v>67570.339041666666</v>
      </c>
      <c r="Z19">
        <v>64807.972916666666</v>
      </c>
      <c r="AA19">
        <v>68436.364000000031</v>
      </c>
      <c r="AB19">
        <v>100452.76304166664</v>
      </c>
      <c r="AC19">
        <v>66998.117540000021</v>
      </c>
      <c r="AD19">
        <v>71493.881916666665</v>
      </c>
      <c r="AE19">
        <v>104871.72207250004</v>
      </c>
      <c r="AF19">
        <v>71759.618346666728</v>
      </c>
      <c r="AG19">
        <v>72861.69666666667</v>
      </c>
      <c r="AH19">
        <v>62078.916666666788</v>
      </c>
      <c r="AI19">
        <v>64611.916666666802</v>
      </c>
      <c r="AJ19">
        <v>68553.279541666663</v>
      </c>
      <c r="AK19">
        <v>102847.03490666671</v>
      </c>
      <c r="AL19">
        <v>75496.955853333318</v>
      </c>
      <c r="AM19">
        <v>68906.931356666682</v>
      </c>
      <c r="AN19">
        <v>69167.319291666674</v>
      </c>
      <c r="AO19">
        <v>66833.256041666682</v>
      </c>
      <c r="AP19">
        <v>74556.479286666698</v>
      </c>
      <c r="AQ19">
        <v>68986.579666666657</v>
      </c>
      <c r="AR19">
        <v>68986.816166666671</v>
      </c>
      <c r="AS19">
        <v>76934.157041666695</v>
      </c>
      <c r="AT19">
        <v>70680.358791666717</v>
      </c>
      <c r="AU19">
        <v>70074.818172500018</v>
      </c>
      <c r="AV19">
        <v>67475.625279999978</v>
      </c>
      <c r="AW19">
        <v>68579.312791666671</v>
      </c>
      <c r="AX19">
        <v>68043.240916666706</v>
      </c>
    </row>
    <row r="20" spans="1:50" x14ac:dyDescent="0.25">
      <c r="A20">
        <v>70941.266666666706</v>
      </c>
      <c r="B20">
        <v>69055.052527499996</v>
      </c>
      <c r="C20">
        <v>85799.38850666667</v>
      </c>
      <c r="D20">
        <v>72388.115781666682</v>
      </c>
      <c r="E20">
        <v>63063.666666666795</v>
      </c>
      <c r="F20">
        <v>69258.977916666685</v>
      </c>
      <c r="G20">
        <v>72568.945251666679</v>
      </c>
      <c r="H20">
        <v>81100.332441666716</v>
      </c>
      <c r="I20">
        <v>70442.539666666664</v>
      </c>
      <c r="J20">
        <v>68743.916666666773</v>
      </c>
      <c r="K20">
        <v>72589.122140000007</v>
      </c>
      <c r="L20">
        <v>66612.416666666788</v>
      </c>
      <c r="M20">
        <v>70480.444479166719</v>
      </c>
      <c r="N20">
        <v>69212.843916666665</v>
      </c>
      <c r="O20">
        <v>68734.112906666618</v>
      </c>
      <c r="P20">
        <v>67327.247354166713</v>
      </c>
      <c r="Q20">
        <v>72447.8747</v>
      </c>
      <c r="R20">
        <v>70462.315186666689</v>
      </c>
      <c r="S20">
        <v>67895.320916666664</v>
      </c>
      <c r="T20">
        <v>69890.943588333321</v>
      </c>
      <c r="U20">
        <v>69544.139541666707</v>
      </c>
      <c r="V20">
        <v>93909.71604166663</v>
      </c>
      <c r="W20">
        <v>67366.890166666664</v>
      </c>
      <c r="X20">
        <v>76477.772916666683</v>
      </c>
      <c r="Y20">
        <v>67570.339041666666</v>
      </c>
      <c r="Z20">
        <v>64807.972916666666</v>
      </c>
      <c r="AA20">
        <v>67698.416666666773</v>
      </c>
      <c r="AB20">
        <v>95718.989440000005</v>
      </c>
      <c r="AC20">
        <v>66998.117540000021</v>
      </c>
      <c r="AD20">
        <v>71493.881916666665</v>
      </c>
      <c r="AE20">
        <v>103096.51986000004</v>
      </c>
      <c r="AF20">
        <v>71031.499726666647</v>
      </c>
      <c r="AG20">
        <v>72861.69666666667</v>
      </c>
      <c r="AH20">
        <v>62078.916666666788</v>
      </c>
      <c r="AI20">
        <v>64611.916666666802</v>
      </c>
      <c r="AJ20">
        <v>68553.279541666663</v>
      </c>
      <c r="AK20">
        <v>102847.03490666671</v>
      </c>
      <c r="AL20">
        <v>70575.153916666677</v>
      </c>
      <c r="AM20">
        <v>68906.931356666682</v>
      </c>
      <c r="AN20">
        <v>69167.319291666674</v>
      </c>
      <c r="AO20">
        <v>66833.256041666682</v>
      </c>
      <c r="AP20">
        <v>74156.864751666682</v>
      </c>
      <c r="AQ20">
        <v>68986.579666666657</v>
      </c>
      <c r="AR20">
        <v>68986.816166666671</v>
      </c>
      <c r="AS20">
        <v>76934.157041666695</v>
      </c>
      <c r="AT20">
        <v>70680.358791666717</v>
      </c>
      <c r="AU20">
        <v>70074.818172500018</v>
      </c>
      <c r="AV20">
        <v>67475.625279999978</v>
      </c>
      <c r="AW20">
        <v>68579.312791666671</v>
      </c>
      <c r="AX20">
        <v>68043.240916666706</v>
      </c>
    </row>
    <row r="21" spans="1:50" x14ac:dyDescent="0.25">
      <c r="A21">
        <v>70941.266666666706</v>
      </c>
      <c r="B21">
        <v>69055.052527499996</v>
      </c>
      <c r="C21">
        <v>79522.609306666607</v>
      </c>
      <c r="D21">
        <v>72388.115781666682</v>
      </c>
      <c r="E21">
        <v>63063.666666666795</v>
      </c>
      <c r="F21">
        <v>69258.977916666685</v>
      </c>
      <c r="G21">
        <v>72568.945251666679</v>
      </c>
      <c r="H21">
        <v>81100.332441666716</v>
      </c>
      <c r="I21">
        <v>70442.539666666664</v>
      </c>
      <c r="J21">
        <v>68743.916666666773</v>
      </c>
      <c r="K21">
        <v>72589.122140000007</v>
      </c>
      <c r="L21">
        <v>66749.666666666788</v>
      </c>
      <c r="M21">
        <v>70480.444479166719</v>
      </c>
      <c r="N21">
        <v>69212.843916666665</v>
      </c>
      <c r="O21">
        <v>68734.112906666618</v>
      </c>
      <c r="P21">
        <v>67327.247354166713</v>
      </c>
      <c r="Q21">
        <v>72447.8747</v>
      </c>
      <c r="R21">
        <v>72426.669541666648</v>
      </c>
      <c r="S21">
        <v>67895.320916666664</v>
      </c>
      <c r="T21">
        <v>66070.348666666687</v>
      </c>
      <c r="U21">
        <v>69544.139541666707</v>
      </c>
      <c r="V21">
        <v>97662.258729166715</v>
      </c>
      <c r="W21">
        <v>67366.890166666664</v>
      </c>
      <c r="X21">
        <v>76477.772916666683</v>
      </c>
      <c r="Y21">
        <v>66277.134916666648</v>
      </c>
      <c r="Z21">
        <v>64807.972916666666</v>
      </c>
      <c r="AA21">
        <v>67698.416666666773</v>
      </c>
      <c r="AB21">
        <v>95718.989440000005</v>
      </c>
      <c r="AC21">
        <v>66998.117540000021</v>
      </c>
      <c r="AD21">
        <v>70967.4975416667</v>
      </c>
      <c r="AE21">
        <v>103096.51986000004</v>
      </c>
      <c r="AF21">
        <v>71031.499726666647</v>
      </c>
      <c r="AG21">
        <v>72861.69666666667</v>
      </c>
      <c r="AH21">
        <v>64846.859567500018</v>
      </c>
      <c r="AI21">
        <v>64611.916666666802</v>
      </c>
      <c r="AJ21">
        <v>68553.279541666663</v>
      </c>
      <c r="AK21">
        <v>102847.03490666671</v>
      </c>
      <c r="AL21">
        <v>70575.153916666677</v>
      </c>
      <c r="AM21">
        <v>68906.931356666682</v>
      </c>
      <c r="AN21">
        <v>69167.319291666674</v>
      </c>
      <c r="AO21">
        <v>66833.256041666682</v>
      </c>
      <c r="AP21">
        <v>74156.864751666682</v>
      </c>
      <c r="AQ21">
        <v>68986.579666666657</v>
      </c>
      <c r="AR21">
        <v>68986.816166666671</v>
      </c>
      <c r="AS21">
        <v>75311.663680000027</v>
      </c>
      <c r="AT21">
        <v>70680.358791666717</v>
      </c>
      <c r="AU21">
        <v>70074.818172500018</v>
      </c>
      <c r="AV21">
        <v>67475.625279999978</v>
      </c>
      <c r="AW21">
        <v>67223.907166666671</v>
      </c>
      <c r="AX21">
        <v>66586.505149999997</v>
      </c>
    </row>
    <row r="22" spans="1:50" x14ac:dyDescent="0.25">
      <c r="A22">
        <v>70941.266666666706</v>
      </c>
      <c r="B22">
        <v>69055.052527499996</v>
      </c>
      <c r="C22">
        <v>79522.609306666607</v>
      </c>
      <c r="D22">
        <v>72910.222791666645</v>
      </c>
      <c r="E22">
        <v>63063.666666666795</v>
      </c>
      <c r="F22">
        <v>69258.977916666685</v>
      </c>
      <c r="G22">
        <v>72568.945251666679</v>
      </c>
      <c r="H22">
        <v>83901.918629999927</v>
      </c>
      <c r="I22">
        <v>70442.539666666664</v>
      </c>
      <c r="J22">
        <v>68743.916666666773</v>
      </c>
      <c r="K22">
        <v>72589.122140000007</v>
      </c>
      <c r="L22">
        <v>66749.666666666788</v>
      </c>
      <c r="M22">
        <v>70480.444479166719</v>
      </c>
      <c r="N22">
        <v>66283.048166666689</v>
      </c>
      <c r="O22">
        <v>68734.112906666618</v>
      </c>
      <c r="P22">
        <v>67327.247354166713</v>
      </c>
      <c r="Q22">
        <v>72447.8747</v>
      </c>
      <c r="R22">
        <v>70478.771166666673</v>
      </c>
      <c r="S22">
        <v>67895.320916666664</v>
      </c>
      <c r="T22">
        <v>66070.348666666687</v>
      </c>
      <c r="U22">
        <v>69544.139541666707</v>
      </c>
      <c r="V22">
        <v>92407.405291666655</v>
      </c>
      <c r="W22">
        <v>67366.890166666664</v>
      </c>
      <c r="X22">
        <v>76477.772916666683</v>
      </c>
      <c r="Y22">
        <v>66277.134916666648</v>
      </c>
      <c r="Z22">
        <v>68500.810846666689</v>
      </c>
      <c r="AA22">
        <v>67698.416666666773</v>
      </c>
      <c r="AB22">
        <v>95718.989440000005</v>
      </c>
      <c r="AC22">
        <v>66998.117540000021</v>
      </c>
      <c r="AD22">
        <v>70967.4975416667</v>
      </c>
      <c r="AE22">
        <v>103096.51986000004</v>
      </c>
      <c r="AF22">
        <v>71031.499726666647</v>
      </c>
      <c r="AG22">
        <v>72861.69666666667</v>
      </c>
      <c r="AH22">
        <v>64846.859567500018</v>
      </c>
      <c r="AI22">
        <v>64257.363979999973</v>
      </c>
      <c r="AJ22">
        <v>68553.279541666663</v>
      </c>
      <c r="AK22">
        <v>107055.25760416669</v>
      </c>
      <c r="AL22">
        <v>70575.153916666677</v>
      </c>
      <c r="AM22">
        <v>68906.931356666682</v>
      </c>
      <c r="AN22">
        <v>69167.319291666674</v>
      </c>
      <c r="AO22">
        <v>66833.256041666682</v>
      </c>
      <c r="AP22">
        <v>74156.864751666682</v>
      </c>
      <c r="AQ22">
        <v>68986.579666666657</v>
      </c>
      <c r="AR22">
        <v>68986.816166666671</v>
      </c>
      <c r="AS22">
        <v>75024.133019999994</v>
      </c>
      <c r="AT22">
        <v>70680.358791666717</v>
      </c>
      <c r="AU22">
        <v>71079.776840000006</v>
      </c>
      <c r="AV22">
        <v>67475.625279999978</v>
      </c>
      <c r="AW22">
        <v>67223.907166666671</v>
      </c>
      <c r="AX22">
        <v>66586.505149999997</v>
      </c>
    </row>
    <row r="25" spans="1:50" x14ac:dyDescent="0.25">
      <c r="A25">
        <f>MIN(_20bees10iter10foodx50[Test 1])</f>
        <v>70941.266666666706</v>
      </c>
      <c r="B25">
        <f>MIN(_20bees10iter10foodx50[Test 2])</f>
        <v>69055.052527499996</v>
      </c>
      <c r="C25">
        <f>MIN(_20bees10iter10foodx50[Test 3])</f>
        <v>79522.609306666607</v>
      </c>
      <c r="D25">
        <f>MIN(_20bees10iter10foodx50[Test 4])</f>
        <v>70836.945833333331</v>
      </c>
      <c r="E25">
        <f>MIN(_20bees10iter10foodx50[Test 5])</f>
        <v>63063.666666666795</v>
      </c>
      <c r="F25">
        <f>MIN(_20bees10iter10foodx50[Test 6])</f>
        <v>66818.918750000012</v>
      </c>
      <c r="G25">
        <f>MIN(_20bees10iter10foodx50[Test 7])</f>
        <v>69289.05329999997</v>
      </c>
      <c r="H25">
        <f>MIN(_20bees10iter10foodx50[Test 8])</f>
        <v>81100.332441666716</v>
      </c>
      <c r="I25">
        <f>MIN(_20bees10iter10foodx50[Test 9])</f>
        <v>70442.539666666664</v>
      </c>
      <c r="J25">
        <f>MIN(_20bees10iter10foodx50[Test 10])</f>
        <v>68743.916666666773</v>
      </c>
      <c r="K25">
        <f>MIN(_20bees10iter10foodx50[Test 11])</f>
        <v>72589.122140000007</v>
      </c>
      <c r="L25">
        <f>MIN(_20bees10iter10foodx50[Test 12])</f>
        <v>66612.416666666788</v>
      </c>
      <c r="M25">
        <f>MIN(_20bees10iter10foodx50[Test 13])</f>
        <v>70480.444479166719</v>
      </c>
      <c r="N25">
        <f>MIN(_20bees10iter10foodx50[Test 14])</f>
        <v>66283.048166666689</v>
      </c>
      <c r="O25">
        <f>MIN(_20bees10iter10foodx50[Test 15])</f>
        <v>67738.848906666652</v>
      </c>
      <c r="P25">
        <f>MIN(_20bees10iter10foodx50[Test 16])</f>
        <v>67327.247354166713</v>
      </c>
      <c r="Q25">
        <f>MIN(_20bees10iter10foodx50[Test 17])</f>
        <v>72447.8747</v>
      </c>
      <c r="R25">
        <f>MIN(_20bees10iter10foodx50[Test 18])</f>
        <v>70462.315186666689</v>
      </c>
      <c r="S25">
        <f>MIN(_20bees10iter10foodx50[Test 19])</f>
        <v>67895.320916666664</v>
      </c>
      <c r="T25">
        <f>MIN(_20bees10iter10foodx50[Test 20])</f>
        <v>66070.348666666687</v>
      </c>
      <c r="U25">
        <f>MIN(_20bees10iter10foodx50[Test 21])</f>
        <v>69544.139541666707</v>
      </c>
      <c r="V25">
        <f>MIN(_20bees10iter10foodx50[Test 22])</f>
        <v>92407.405291666655</v>
      </c>
      <c r="W25">
        <f>MIN(_20bees10iter10foodx50[Test 23])</f>
        <v>67366.890166666664</v>
      </c>
      <c r="X25">
        <f>MIN(_20bees10iter10foodx50[Test 24])</f>
        <v>74431.760306666678</v>
      </c>
      <c r="Y25">
        <f>MIN(_20bees10iter10foodx50[Test 25])</f>
        <v>66277.134916666648</v>
      </c>
      <c r="Z25">
        <f>MIN(_20bees10iter10foodx50[Test 26])</f>
        <v>64807.972916666666</v>
      </c>
      <c r="AA25">
        <f>MIN(_20bees10iter10foodx50[Test 27])</f>
        <v>67698.416666666773</v>
      </c>
      <c r="AB25">
        <f>MIN(_20bees10iter10foodx50[Test 28])</f>
        <v>95718.989440000005</v>
      </c>
      <c r="AC25">
        <f>MIN(_20bees10iter10foodx50[Test 29])</f>
        <v>66998.117540000021</v>
      </c>
      <c r="AD25">
        <f>MIN(_20bees10iter10foodx50[Test 30])</f>
        <v>70967.4975416667</v>
      </c>
      <c r="AE25">
        <f>MIN(_20bees10iter10foodx50[Test 31])</f>
        <v>103096.51986000004</v>
      </c>
      <c r="AF25">
        <f>MIN(_20bees10iter10foodx50[Test 32])</f>
        <v>70520.416666666744</v>
      </c>
      <c r="AG25">
        <f>MIN(_20bees10iter10foodx50[Test 33])</f>
        <v>70176.843354166675</v>
      </c>
      <c r="AH25">
        <f>MIN(_20bees10iter10foodx50[Test 34])</f>
        <v>62078.916666666788</v>
      </c>
      <c r="AI25">
        <f>MIN(_20bees10iter10foodx50[Test 35])</f>
        <v>64257.363979999973</v>
      </c>
      <c r="AJ25">
        <f>MIN(_20bees10iter10foodx50[Test 36])</f>
        <v>68553.279541666663</v>
      </c>
      <c r="AK25">
        <f>MIN(_20bees10iter10foodx50[Test 37])</f>
        <v>102847.03490666671</v>
      </c>
      <c r="AL25">
        <f>MIN(_20bees10iter10foodx50[Test 38])</f>
        <v>70575.153916666677</v>
      </c>
      <c r="AM25">
        <f>MIN(_20bees10iter10foodx50[Test 39])</f>
        <v>68906.931356666682</v>
      </c>
      <c r="AN25">
        <f>MIN(_20bees10iter10foodx50[Test 40])</f>
        <v>68909.509541666688</v>
      </c>
      <c r="AO25">
        <f>MIN(_20bees10iter10foodx50[Test 41])</f>
        <v>66833.256041666682</v>
      </c>
      <c r="AP25">
        <f>MIN(_20bees10iter10foodx50[Test 42])</f>
        <v>71319.589579999971</v>
      </c>
      <c r="AQ25">
        <f>MIN(_20bees10iter10foodx50[Test 43])</f>
        <v>68986.579666666657</v>
      </c>
      <c r="AR25">
        <f>MIN(_20bees10iter10foodx50[Test 44])</f>
        <v>68986.816166666671</v>
      </c>
      <c r="AS25">
        <f>MIN(_20bees10iter10foodx50[Test 45])</f>
        <v>75024.133019999994</v>
      </c>
      <c r="AT25">
        <f>MIN(_20bees10iter10foodx50[Test 46])</f>
        <v>70680.358791666717</v>
      </c>
      <c r="AU25">
        <f>MIN(_20bees10iter10foodx50[Test 47])</f>
        <v>69327.617952500004</v>
      </c>
      <c r="AV25">
        <f>MIN(_20bees10iter10foodx50[Test 48])</f>
        <v>67475.625279999978</v>
      </c>
      <c r="AW25">
        <f>MIN(_20bees10iter10foodx50[Test 49])</f>
        <v>67223.907166666671</v>
      </c>
      <c r="AX25">
        <f>MIN(_20bees10iter10foodx50[Test 50])</f>
        <v>66586.505149999997</v>
      </c>
    </row>
    <row r="26" spans="1:50" x14ac:dyDescent="0.25">
      <c r="A26" t="s">
        <v>62</v>
      </c>
      <c r="B26" t="s">
        <v>63</v>
      </c>
    </row>
    <row r="27" spans="1:50" x14ac:dyDescent="0.25">
      <c r="A27">
        <f>STDEV(A25:AX25)</f>
        <v>8827.423478825549</v>
      </c>
      <c r="B27">
        <f>AVERAGE(A25:AX25)</f>
        <v>71526.119438883339</v>
      </c>
      <c r="D27">
        <f>MIN(A25:AX25)</f>
        <v>62078.916666666788</v>
      </c>
    </row>
    <row r="29" spans="1:50" x14ac:dyDescent="0.25">
      <c r="A29" s="2">
        <f>(A27/B27)</f>
        <v>0.12341538375178154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79E6-F836-4E80-9A91-BBD6CBF26F4E}">
  <dimension ref="A1:AX32"/>
  <sheetViews>
    <sheetView workbookViewId="0">
      <selection activeCell="A20" sqref="A20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96307.706249999945</v>
      </c>
      <c r="B2">
        <v>78860.703125000015</v>
      </c>
      <c r="C2">
        <v>103370.53600000008</v>
      </c>
      <c r="D2">
        <v>77243.744291666604</v>
      </c>
      <c r="E2">
        <v>81765.03933333332</v>
      </c>
      <c r="F2">
        <v>93449.416666666555</v>
      </c>
      <c r="G2">
        <v>94323.066666666738</v>
      </c>
      <c r="H2">
        <v>122540.03124999996</v>
      </c>
      <c r="I2">
        <v>100187.40816666663</v>
      </c>
      <c r="J2">
        <v>85164.288499999981</v>
      </c>
      <c r="K2">
        <v>83567.491666666654</v>
      </c>
      <c r="L2">
        <v>97670.471999999994</v>
      </c>
      <c r="M2">
        <v>121576.3343333333</v>
      </c>
      <c r="N2">
        <v>112651.41666666644</v>
      </c>
      <c r="O2">
        <v>77801.421416666679</v>
      </c>
      <c r="P2">
        <v>84205.158333333311</v>
      </c>
      <c r="Q2">
        <v>98808.022583333339</v>
      </c>
      <c r="R2">
        <v>97656.498000000007</v>
      </c>
      <c r="S2">
        <v>109145.67116666661</v>
      </c>
      <c r="T2">
        <v>102107.36016666669</v>
      </c>
      <c r="U2">
        <v>95087.445833333302</v>
      </c>
      <c r="V2">
        <v>88983.854104166647</v>
      </c>
      <c r="W2">
        <v>120209.16666666641</v>
      </c>
      <c r="X2">
        <v>98203.451041666674</v>
      </c>
      <c r="Y2">
        <v>107992.07654166665</v>
      </c>
      <c r="Z2">
        <v>92888.463500000013</v>
      </c>
      <c r="AA2">
        <v>111766.53704166666</v>
      </c>
      <c r="AB2">
        <v>105226.49329166666</v>
      </c>
      <c r="AC2">
        <v>109643.59687499999</v>
      </c>
      <c r="AD2">
        <v>109908.16666666645</v>
      </c>
      <c r="AE2">
        <v>100987.40800000001</v>
      </c>
      <c r="AF2">
        <v>89958.384000000035</v>
      </c>
      <c r="AG2">
        <v>86772.351666666655</v>
      </c>
      <c r="AH2">
        <v>97072.396541666545</v>
      </c>
      <c r="AI2">
        <v>98085.553125000035</v>
      </c>
      <c r="AJ2">
        <v>101173.18516666665</v>
      </c>
      <c r="AK2">
        <v>90823.899083333352</v>
      </c>
      <c r="AL2">
        <v>98304.38172916662</v>
      </c>
      <c r="AM2">
        <v>89995.532437500005</v>
      </c>
      <c r="AN2">
        <v>82979.44570833334</v>
      </c>
      <c r="AO2">
        <v>97729.081666666709</v>
      </c>
      <c r="AP2">
        <v>93432.002416666699</v>
      </c>
      <c r="AQ2">
        <v>92117.540541666589</v>
      </c>
      <c r="AR2">
        <v>97724.108041666666</v>
      </c>
      <c r="AS2">
        <v>84796.746875000026</v>
      </c>
      <c r="AT2">
        <v>124897.1666666664</v>
      </c>
      <c r="AU2">
        <v>113130.96666666667</v>
      </c>
      <c r="AV2">
        <v>79847.416666666657</v>
      </c>
      <c r="AW2">
        <v>73744.459729166643</v>
      </c>
      <c r="AX2">
        <v>95262.528666666651</v>
      </c>
    </row>
    <row r="3" spans="1:50" x14ac:dyDescent="0.25">
      <c r="A3">
        <v>92554.428979166667</v>
      </c>
      <c r="B3">
        <v>78860.703125000015</v>
      </c>
      <c r="C3">
        <v>75226.281586666679</v>
      </c>
      <c r="D3">
        <v>77205.701166666651</v>
      </c>
      <c r="E3">
        <v>81765.03933333332</v>
      </c>
      <c r="F3">
        <v>82166.103999999948</v>
      </c>
      <c r="G3">
        <v>89994.334041666662</v>
      </c>
      <c r="H3">
        <v>93869.395166666684</v>
      </c>
      <c r="I3">
        <v>73700.946499999991</v>
      </c>
      <c r="J3">
        <v>76100.374800000034</v>
      </c>
      <c r="K3">
        <v>83567.491666666654</v>
      </c>
      <c r="L3">
        <v>96930.570004999958</v>
      </c>
      <c r="M3">
        <v>108399.54779166666</v>
      </c>
      <c r="N3">
        <v>112651.41666666644</v>
      </c>
      <c r="O3">
        <v>77801.421416666679</v>
      </c>
      <c r="P3">
        <v>83190.706791666671</v>
      </c>
      <c r="Q3">
        <v>89798.32929166664</v>
      </c>
      <c r="R3">
        <v>74607.698797500023</v>
      </c>
      <c r="S3">
        <v>108750.81579166661</v>
      </c>
      <c r="T3">
        <v>74308.329206666647</v>
      </c>
      <c r="U3">
        <v>84820.147916666741</v>
      </c>
      <c r="V3">
        <v>86255.665666666653</v>
      </c>
      <c r="W3">
        <v>93416.200104166681</v>
      </c>
      <c r="X3">
        <v>96954.556166666662</v>
      </c>
      <c r="Y3">
        <v>96492.656399999963</v>
      </c>
      <c r="Z3">
        <v>76310.474289999969</v>
      </c>
      <c r="AA3">
        <v>85279.442920000001</v>
      </c>
      <c r="AB3">
        <v>91741.692270000101</v>
      </c>
      <c r="AC3">
        <v>78898.591479166615</v>
      </c>
      <c r="AD3">
        <v>101970.51418999999</v>
      </c>
      <c r="AE3">
        <v>93055.887629999939</v>
      </c>
      <c r="AF3">
        <v>89958.384000000035</v>
      </c>
      <c r="AG3">
        <v>73148.069000000003</v>
      </c>
      <c r="AH3">
        <v>97072.396541666545</v>
      </c>
      <c r="AI3">
        <v>83779.427310000043</v>
      </c>
      <c r="AJ3">
        <v>93663.08666666667</v>
      </c>
      <c r="AK3">
        <v>89410.420833333308</v>
      </c>
      <c r="AL3">
        <v>81613.154916666666</v>
      </c>
      <c r="AM3">
        <v>86462.942876666682</v>
      </c>
      <c r="AN3">
        <v>75480.173916666667</v>
      </c>
      <c r="AO3">
        <v>97729.081666666709</v>
      </c>
      <c r="AP3">
        <v>91184.539628333339</v>
      </c>
      <c r="AQ3">
        <v>90511.647946666635</v>
      </c>
      <c r="AR3">
        <v>97724.108041666666</v>
      </c>
      <c r="AS3">
        <v>79724.083619999947</v>
      </c>
      <c r="AT3">
        <v>77652.235484166624</v>
      </c>
      <c r="AU3">
        <v>104607.20833333333</v>
      </c>
      <c r="AV3">
        <v>78497.04800000001</v>
      </c>
      <c r="AW3">
        <v>73744.459729166643</v>
      </c>
      <c r="AX3">
        <v>87717.747454999975</v>
      </c>
    </row>
    <row r="4" spans="1:50" x14ac:dyDescent="0.25">
      <c r="A4">
        <v>71250.555626666668</v>
      </c>
      <c r="B4">
        <v>75316.041559999969</v>
      </c>
      <c r="C4">
        <v>75226.281586666679</v>
      </c>
      <c r="D4">
        <v>77205.701166666651</v>
      </c>
      <c r="E4">
        <v>81765.03933333332</v>
      </c>
      <c r="F4">
        <v>77791.093514166656</v>
      </c>
      <c r="G4">
        <v>82000.073086666685</v>
      </c>
      <c r="H4">
        <v>84323.655959999975</v>
      </c>
      <c r="I4">
        <v>73700.946499999991</v>
      </c>
      <c r="J4">
        <v>68394.447761666597</v>
      </c>
      <c r="K4">
        <v>83394.559375000012</v>
      </c>
      <c r="L4">
        <v>86265.315354166698</v>
      </c>
      <c r="M4">
        <v>94918.62050666663</v>
      </c>
      <c r="N4">
        <v>101864.67797916671</v>
      </c>
      <c r="O4">
        <v>77801.421416666679</v>
      </c>
      <c r="P4">
        <v>78231.526826666624</v>
      </c>
      <c r="Q4">
        <v>76694.212719999996</v>
      </c>
      <c r="R4">
        <v>74607.698797500023</v>
      </c>
      <c r="S4">
        <v>75110.229819999993</v>
      </c>
      <c r="T4">
        <v>74308.329206666647</v>
      </c>
      <c r="U4">
        <v>80104.114291666716</v>
      </c>
      <c r="V4">
        <v>77840.343959999955</v>
      </c>
      <c r="W4">
        <v>76580.292229166662</v>
      </c>
      <c r="X4">
        <v>74773.416666666701</v>
      </c>
      <c r="Y4">
        <v>85522.272959999988</v>
      </c>
      <c r="Z4">
        <v>74343.797669166626</v>
      </c>
      <c r="AA4">
        <v>85279.442920000001</v>
      </c>
      <c r="AB4">
        <v>77474.838791666596</v>
      </c>
      <c r="AC4">
        <v>78577.451791666666</v>
      </c>
      <c r="AD4">
        <v>101970.51418999999</v>
      </c>
      <c r="AE4">
        <v>78202.901291666683</v>
      </c>
      <c r="AF4">
        <v>78021.407666666681</v>
      </c>
      <c r="AG4">
        <v>73148.069000000003</v>
      </c>
      <c r="AH4">
        <v>84752.42104000003</v>
      </c>
      <c r="AI4">
        <v>81367.748791666672</v>
      </c>
      <c r="AJ4">
        <v>77499.203125000015</v>
      </c>
      <c r="AK4">
        <v>81086.212216666667</v>
      </c>
      <c r="AL4">
        <v>80556.95792000003</v>
      </c>
      <c r="AM4">
        <v>79904.042870000063</v>
      </c>
      <c r="AN4">
        <v>75480.173916666667</v>
      </c>
      <c r="AO4">
        <v>89600.343791666688</v>
      </c>
      <c r="AP4">
        <v>90069.856333333373</v>
      </c>
      <c r="AQ4">
        <v>86459.285066666678</v>
      </c>
      <c r="AR4">
        <v>97724.108041666666</v>
      </c>
      <c r="AS4">
        <v>77120.805041666652</v>
      </c>
      <c r="AT4">
        <v>77652.235484166624</v>
      </c>
      <c r="AU4">
        <v>92883.918979166658</v>
      </c>
      <c r="AV4">
        <v>75329.479166666642</v>
      </c>
      <c r="AW4">
        <v>72227.459386666669</v>
      </c>
      <c r="AX4">
        <v>78298.98516666668</v>
      </c>
    </row>
    <row r="5" spans="1:50" x14ac:dyDescent="0.25">
      <c r="A5">
        <v>71250.555626666668</v>
      </c>
      <c r="B5">
        <v>75316.041559999969</v>
      </c>
      <c r="C5">
        <v>71856.318500000023</v>
      </c>
      <c r="D5">
        <v>76962.969666666686</v>
      </c>
      <c r="E5">
        <v>81765.03933333332</v>
      </c>
      <c r="F5">
        <v>77791.093514166656</v>
      </c>
      <c r="G5">
        <v>75712.582839999988</v>
      </c>
      <c r="H5">
        <v>75990.375213333333</v>
      </c>
      <c r="I5">
        <v>72428.384666666636</v>
      </c>
      <c r="J5">
        <v>68394.447761666597</v>
      </c>
      <c r="K5">
        <v>80036.513784166687</v>
      </c>
      <c r="L5">
        <v>77150.749677500047</v>
      </c>
      <c r="M5">
        <v>94918.62050666663</v>
      </c>
      <c r="N5">
        <v>92298.517166666628</v>
      </c>
      <c r="O5">
        <v>70934.071146666669</v>
      </c>
      <c r="P5">
        <v>75520.995041666698</v>
      </c>
      <c r="Q5">
        <v>76694.212719999996</v>
      </c>
      <c r="R5">
        <v>74607.698797500023</v>
      </c>
      <c r="S5">
        <v>75110.229819999993</v>
      </c>
      <c r="T5">
        <v>74058.062666666665</v>
      </c>
      <c r="U5">
        <v>72671.416666666715</v>
      </c>
      <c r="V5">
        <v>72765.234465000001</v>
      </c>
      <c r="W5">
        <v>74097.046104166686</v>
      </c>
      <c r="X5">
        <v>72033.260041666668</v>
      </c>
      <c r="Y5">
        <v>85522.272959999988</v>
      </c>
      <c r="Z5">
        <v>74343.797669166626</v>
      </c>
      <c r="AA5">
        <v>76627.186551666644</v>
      </c>
      <c r="AB5">
        <v>72160.736560000019</v>
      </c>
      <c r="AC5">
        <v>71463.73516666668</v>
      </c>
      <c r="AD5">
        <v>73745.502916666679</v>
      </c>
      <c r="AE5">
        <v>76448.74181750002</v>
      </c>
      <c r="AF5">
        <v>74316.180666666696</v>
      </c>
      <c r="AG5">
        <v>73148.069000000003</v>
      </c>
      <c r="AH5">
        <v>69316.838729166673</v>
      </c>
      <c r="AI5">
        <v>79569.420833333279</v>
      </c>
      <c r="AJ5">
        <v>75290.389416666672</v>
      </c>
      <c r="AK5">
        <v>77730.081749166697</v>
      </c>
      <c r="AL5">
        <v>73458.34616666667</v>
      </c>
      <c r="AM5">
        <v>79904.042870000063</v>
      </c>
      <c r="AN5">
        <v>75480.173916666667</v>
      </c>
      <c r="AO5">
        <v>77240.526573333293</v>
      </c>
      <c r="AP5">
        <v>79045.606250000012</v>
      </c>
      <c r="AQ5">
        <v>79030.759916666633</v>
      </c>
      <c r="AR5">
        <v>87466.537416666601</v>
      </c>
      <c r="AS5">
        <v>73322.16666666673</v>
      </c>
      <c r="AT5">
        <v>77652.235484166624</v>
      </c>
      <c r="AU5">
        <v>79193.58454000004</v>
      </c>
      <c r="AV5">
        <v>70774.679122500049</v>
      </c>
      <c r="AW5">
        <v>71526.41666666673</v>
      </c>
      <c r="AX5">
        <v>76300.447911666648</v>
      </c>
    </row>
    <row r="6" spans="1:50" x14ac:dyDescent="0.25">
      <c r="A6">
        <v>71250.555626666668</v>
      </c>
      <c r="B6">
        <v>69707.149541666702</v>
      </c>
      <c r="C6">
        <v>71856.318500000023</v>
      </c>
      <c r="D6">
        <v>76588.484666666642</v>
      </c>
      <c r="E6">
        <v>79641.391193333373</v>
      </c>
      <c r="F6">
        <v>77791.093514166656</v>
      </c>
      <c r="G6">
        <v>71346.190541666685</v>
      </c>
      <c r="H6">
        <v>74885.928791666665</v>
      </c>
      <c r="I6">
        <v>68633.113899999997</v>
      </c>
      <c r="J6">
        <v>68394.447761666597</v>
      </c>
      <c r="K6">
        <v>75745.544416666715</v>
      </c>
      <c r="L6">
        <v>74639.084541666714</v>
      </c>
      <c r="M6">
        <v>94855.091694999996</v>
      </c>
      <c r="N6">
        <v>92298.517166666628</v>
      </c>
      <c r="O6">
        <v>70934.071146666669</v>
      </c>
      <c r="P6">
        <v>70606.569416666665</v>
      </c>
      <c r="Q6">
        <v>74502.358086666689</v>
      </c>
      <c r="R6">
        <v>74607.698797500023</v>
      </c>
      <c r="S6">
        <v>75110.229819999993</v>
      </c>
      <c r="T6">
        <v>74058.062666666665</v>
      </c>
      <c r="U6">
        <v>72671.416666666715</v>
      </c>
      <c r="V6">
        <v>69623.849414166587</v>
      </c>
      <c r="W6">
        <v>73030.147416666645</v>
      </c>
      <c r="X6">
        <v>72033.260041666668</v>
      </c>
      <c r="Y6">
        <v>85522.272959999988</v>
      </c>
      <c r="Z6">
        <v>72309.314106666658</v>
      </c>
      <c r="AA6">
        <v>76627.186551666644</v>
      </c>
      <c r="AB6">
        <v>71972.958354166636</v>
      </c>
      <c r="AC6">
        <v>71463.73516666668</v>
      </c>
      <c r="AD6">
        <v>69800.027560000002</v>
      </c>
      <c r="AE6">
        <v>73102.563666666654</v>
      </c>
      <c r="AF6">
        <v>74316.180666666696</v>
      </c>
      <c r="AG6">
        <v>73148.069000000003</v>
      </c>
      <c r="AH6">
        <v>69316.838729166673</v>
      </c>
      <c r="AI6">
        <v>76320.608916666664</v>
      </c>
      <c r="AJ6">
        <v>75290.389416666672</v>
      </c>
      <c r="AK6">
        <v>74494.349639999986</v>
      </c>
      <c r="AL6">
        <v>68639.702990000049</v>
      </c>
      <c r="AM6">
        <v>79904.042870000063</v>
      </c>
      <c r="AN6">
        <v>71232.001971666657</v>
      </c>
      <c r="AO6">
        <v>75998.801739999966</v>
      </c>
      <c r="AP6">
        <v>73197.506250000035</v>
      </c>
      <c r="AQ6">
        <v>77055.764291666637</v>
      </c>
      <c r="AR6">
        <v>80951.847469999993</v>
      </c>
      <c r="AS6">
        <v>73322.16666666673</v>
      </c>
      <c r="AT6">
        <v>75571.786116666641</v>
      </c>
      <c r="AU6">
        <v>79193.58454000004</v>
      </c>
      <c r="AV6">
        <v>67783.824862499998</v>
      </c>
      <c r="AW6">
        <v>70777.869541666689</v>
      </c>
      <c r="AX6">
        <v>69443.166666666759</v>
      </c>
    </row>
    <row r="7" spans="1:50" x14ac:dyDescent="0.25">
      <c r="A7">
        <v>71250.555626666668</v>
      </c>
      <c r="B7">
        <v>69707.149541666702</v>
      </c>
      <c r="C7">
        <v>71856.318500000023</v>
      </c>
      <c r="D7">
        <v>76081.340729166637</v>
      </c>
      <c r="E7">
        <v>74065.581250000017</v>
      </c>
      <c r="F7">
        <v>74506.606916666642</v>
      </c>
      <c r="G7">
        <v>71346.190541666685</v>
      </c>
      <c r="H7">
        <v>72091.965813333314</v>
      </c>
      <c r="I7">
        <v>68633.113899999997</v>
      </c>
      <c r="J7">
        <v>68394.447761666597</v>
      </c>
      <c r="K7">
        <v>75745.544416666715</v>
      </c>
      <c r="L7">
        <v>71250.73060416666</v>
      </c>
      <c r="M7">
        <v>92187.992166666678</v>
      </c>
      <c r="N7">
        <v>88997.07454166672</v>
      </c>
      <c r="O7">
        <v>70934.071146666669</v>
      </c>
      <c r="P7">
        <v>70606.569416666665</v>
      </c>
      <c r="Q7">
        <v>71930.599066666648</v>
      </c>
      <c r="R7">
        <v>71209.970291666657</v>
      </c>
      <c r="S7">
        <v>75110.229819999993</v>
      </c>
      <c r="T7">
        <v>73103.075166666677</v>
      </c>
      <c r="U7">
        <v>72671.416666666715</v>
      </c>
      <c r="V7">
        <v>69623.849414166587</v>
      </c>
      <c r="W7">
        <v>69953.778573333329</v>
      </c>
      <c r="X7">
        <v>66018.004743333338</v>
      </c>
      <c r="Y7">
        <v>85522.272959999988</v>
      </c>
      <c r="Z7">
        <v>72309.314106666658</v>
      </c>
      <c r="AA7">
        <v>70453.775854166641</v>
      </c>
      <c r="AB7">
        <v>71972.958354166636</v>
      </c>
      <c r="AC7">
        <v>71463.73516666668</v>
      </c>
      <c r="AD7">
        <v>65620.875026666676</v>
      </c>
      <c r="AE7">
        <v>73102.563666666654</v>
      </c>
      <c r="AF7">
        <v>68800.23775499998</v>
      </c>
      <c r="AG7">
        <v>73148.069000000003</v>
      </c>
      <c r="AH7">
        <v>69316.838729166673</v>
      </c>
      <c r="AI7">
        <v>75757.196729166681</v>
      </c>
      <c r="AJ7">
        <v>75290.389416666672</v>
      </c>
      <c r="AK7">
        <v>74494.349639999986</v>
      </c>
      <c r="AL7">
        <v>68639.702990000049</v>
      </c>
      <c r="AM7">
        <v>72575.075106666598</v>
      </c>
      <c r="AN7">
        <v>71232.001971666657</v>
      </c>
      <c r="AO7">
        <v>75998.801739999966</v>
      </c>
      <c r="AP7">
        <v>73197.506250000035</v>
      </c>
      <c r="AQ7">
        <v>69921.178041666702</v>
      </c>
      <c r="AR7">
        <v>78428.675604166609</v>
      </c>
      <c r="AS7">
        <v>71080.541104166667</v>
      </c>
      <c r="AT7">
        <v>75381.849122500018</v>
      </c>
      <c r="AU7">
        <v>68300.36241666667</v>
      </c>
      <c r="AV7">
        <v>67783.824862499998</v>
      </c>
      <c r="AW7">
        <v>70777.869541666689</v>
      </c>
      <c r="AX7">
        <v>69443.166666666759</v>
      </c>
    </row>
    <row r="8" spans="1:50" x14ac:dyDescent="0.25">
      <c r="A8">
        <v>70826.452041666678</v>
      </c>
      <c r="B8">
        <v>69707.149541666702</v>
      </c>
      <c r="C8">
        <v>70755.771500000003</v>
      </c>
      <c r="D8">
        <v>75222.537166666676</v>
      </c>
      <c r="E8">
        <v>74065.581250000017</v>
      </c>
      <c r="F8">
        <v>72297.361541666658</v>
      </c>
      <c r="G8">
        <v>71346.190541666685</v>
      </c>
      <c r="H8">
        <v>72091.965813333314</v>
      </c>
      <c r="I8">
        <v>68633.113899999997</v>
      </c>
      <c r="J8">
        <v>68394.447761666597</v>
      </c>
      <c r="K8">
        <v>75745.544416666715</v>
      </c>
      <c r="L8">
        <v>71250.73060416666</v>
      </c>
      <c r="M8">
        <v>82588.808000000005</v>
      </c>
      <c r="N8">
        <v>88997.07454166672</v>
      </c>
      <c r="O8">
        <v>67090.146746666695</v>
      </c>
      <c r="P8">
        <v>66700.551416666669</v>
      </c>
      <c r="Q8">
        <v>70963.580666666661</v>
      </c>
      <c r="R8">
        <v>67263.916666666788</v>
      </c>
      <c r="S8">
        <v>75104.243790000008</v>
      </c>
      <c r="T8">
        <v>72490.859791666648</v>
      </c>
      <c r="U8">
        <v>72671.416666666715</v>
      </c>
      <c r="V8">
        <v>69623.849414166587</v>
      </c>
      <c r="W8">
        <v>69883.280645000006</v>
      </c>
      <c r="X8">
        <v>66018.004743333338</v>
      </c>
      <c r="Y8">
        <v>77980.671466666594</v>
      </c>
      <c r="Z8">
        <v>71056.455220000047</v>
      </c>
      <c r="AA8">
        <v>70453.775854166641</v>
      </c>
      <c r="AB8">
        <v>71972.958354166636</v>
      </c>
      <c r="AC8">
        <v>71463.73516666668</v>
      </c>
      <c r="AD8">
        <v>65620.875026666676</v>
      </c>
      <c r="AE8">
        <v>70657.822746666672</v>
      </c>
      <c r="AF8">
        <v>67377.738104166667</v>
      </c>
      <c r="AG8">
        <v>73897.1036233333</v>
      </c>
      <c r="AH8">
        <v>69316.838729166673</v>
      </c>
      <c r="AI8">
        <v>73496.709379999986</v>
      </c>
      <c r="AJ8">
        <v>75290.389416666672</v>
      </c>
      <c r="AK8">
        <v>74494.349639999986</v>
      </c>
      <c r="AL8">
        <v>68639.702990000049</v>
      </c>
      <c r="AM8">
        <v>72575.075106666598</v>
      </c>
      <c r="AN8">
        <v>69484.666666666759</v>
      </c>
      <c r="AO8">
        <v>75998.801739999966</v>
      </c>
      <c r="AP8">
        <v>73197.506250000035</v>
      </c>
      <c r="AQ8">
        <v>69921.178041666702</v>
      </c>
      <c r="AR8">
        <v>77771.043166666699</v>
      </c>
      <c r="AS8">
        <v>67880.297043333339</v>
      </c>
      <c r="AT8">
        <v>73596.88247750001</v>
      </c>
      <c r="AU8">
        <v>68300.36241666667</v>
      </c>
      <c r="AV8">
        <v>67783.824862499998</v>
      </c>
      <c r="AW8">
        <v>67360.541759999978</v>
      </c>
      <c r="AX8">
        <v>69443.166666666759</v>
      </c>
    </row>
    <row r="9" spans="1:50" x14ac:dyDescent="0.25">
      <c r="A9">
        <v>70241.082229166699</v>
      </c>
      <c r="B9">
        <v>69707.149541666702</v>
      </c>
      <c r="C9">
        <v>68228.367791666649</v>
      </c>
      <c r="D9">
        <v>73160.081041666665</v>
      </c>
      <c r="E9">
        <v>74065.581250000017</v>
      </c>
      <c r="F9">
        <v>72297.361541666658</v>
      </c>
      <c r="G9">
        <v>71023.136955000024</v>
      </c>
      <c r="H9">
        <v>70501.497291666732</v>
      </c>
      <c r="I9">
        <v>68511.097839166643</v>
      </c>
      <c r="J9">
        <v>68394.447761666597</v>
      </c>
      <c r="K9">
        <v>75745.544416666715</v>
      </c>
      <c r="L9">
        <v>71250.73060416666</v>
      </c>
      <c r="M9">
        <v>80913.151236666672</v>
      </c>
      <c r="N9">
        <v>81137.269916666686</v>
      </c>
      <c r="O9">
        <v>67090.146746666695</v>
      </c>
      <c r="P9">
        <v>66700.551416666669</v>
      </c>
      <c r="Q9">
        <v>70963.580666666661</v>
      </c>
      <c r="R9">
        <v>67263.916666666788</v>
      </c>
      <c r="S9">
        <v>69442.988291666654</v>
      </c>
      <c r="T9">
        <v>72490.859791666648</v>
      </c>
      <c r="U9">
        <v>72671.416666666715</v>
      </c>
      <c r="V9">
        <v>69623.849414166587</v>
      </c>
      <c r="W9">
        <v>69883.280645000006</v>
      </c>
      <c r="X9">
        <v>66018.004743333338</v>
      </c>
      <c r="Y9">
        <v>76091.847666666712</v>
      </c>
      <c r="Z9">
        <v>71056.455220000047</v>
      </c>
      <c r="AA9">
        <v>70453.775854166641</v>
      </c>
      <c r="AB9">
        <v>71560.049760000024</v>
      </c>
      <c r="AC9">
        <v>69147.126416666681</v>
      </c>
      <c r="AD9">
        <v>65620.875026666676</v>
      </c>
      <c r="AE9">
        <v>70657.822746666672</v>
      </c>
      <c r="AF9">
        <v>67377.738104166667</v>
      </c>
      <c r="AG9">
        <v>73151.724246666694</v>
      </c>
      <c r="AH9">
        <v>69316.838729166673</v>
      </c>
      <c r="AI9">
        <v>68483.096346666716</v>
      </c>
      <c r="AJ9">
        <v>73223.721306666645</v>
      </c>
      <c r="AK9">
        <v>72915.06041666666</v>
      </c>
      <c r="AL9">
        <v>68639.702990000049</v>
      </c>
      <c r="AM9">
        <v>72455.436559999944</v>
      </c>
      <c r="AN9">
        <v>69484.666666666759</v>
      </c>
      <c r="AO9">
        <v>75998.801739999966</v>
      </c>
      <c r="AP9">
        <v>73197.506250000035</v>
      </c>
      <c r="AQ9">
        <v>69921.178041666702</v>
      </c>
      <c r="AR9">
        <v>66368.687611666654</v>
      </c>
      <c r="AS9">
        <v>67880.297043333339</v>
      </c>
      <c r="AT9">
        <v>73385.894041666645</v>
      </c>
      <c r="AU9">
        <v>68300.36241666667</v>
      </c>
      <c r="AV9">
        <v>66463.350586666682</v>
      </c>
      <c r="AW9">
        <v>67360.541759999978</v>
      </c>
      <c r="AX9">
        <v>69443.166666666759</v>
      </c>
    </row>
    <row r="10" spans="1:50" x14ac:dyDescent="0.25">
      <c r="A10">
        <v>70241.082229166699</v>
      </c>
      <c r="B10">
        <v>69707.149541666702</v>
      </c>
      <c r="C10">
        <v>68228.367791666649</v>
      </c>
      <c r="D10">
        <v>73160.081041666665</v>
      </c>
      <c r="E10">
        <v>71617.690906666685</v>
      </c>
      <c r="F10">
        <v>67877.346063333331</v>
      </c>
      <c r="G10">
        <v>71023.136955000024</v>
      </c>
      <c r="H10">
        <v>69231.985916666657</v>
      </c>
      <c r="I10">
        <v>68511.097839166643</v>
      </c>
      <c r="J10">
        <v>68394.447761666597</v>
      </c>
      <c r="K10">
        <v>74801.447506666649</v>
      </c>
      <c r="L10">
        <v>71250.73060416666</v>
      </c>
      <c r="M10">
        <v>80544.819666666634</v>
      </c>
      <c r="N10">
        <v>81137.269916666686</v>
      </c>
      <c r="O10">
        <v>67090.146746666695</v>
      </c>
      <c r="P10">
        <v>66700.551416666669</v>
      </c>
      <c r="Q10">
        <v>70963.580666666661</v>
      </c>
      <c r="R10">
        <v>67263.916666666788</v>
      </c>
      <c r="S10">
        <v>69442.988291666654</v>
      </c>
      <c r="T10">
        <v>72490.859791666648</v>
      </c>
      <c r="U10">
        <v>73530.872291666659</v>
      </c>
      <c r="V10">
        <v>69623.849414166587</v>
      </c>
      <c r="W10">
        <v>69883.280645000006</v>
      </c>
      <c r="X10">
        <v>66018.004743333338</v>
      </c>
      <c r="Y10">
        <v>74379.716666666631</v>
      </c>
      <c r="Z10">
        <v>70409.561064999958</v>
      </c>
      <c r="AA10">
        <v>70453.775854166641</v>
      </c>
      <c r="AB10">
        <v>68795.890746666642</v>
      </c>
      <c r="AC10">
        <v>69147.126416666681</v>
      </c>
      <c r="AD10">
        <v>65620.875026666676</v>
      </c>
      <c r="AE10">
        <v>67491.828026666655</v>
      </c>
      <c r="AF10">
        <v>67377.738104166667</v>
      </c>
      <c r="AG10">
        <v>72660.186379999985</v>
      </c>
      <c r="AH10">
        <v>69316.838729166673</v>
      </c>
      <c r="AI10">
        <v>68483.096346666716</v>
      </c>
      <c r="AJ10">
        <v>72188.535791666669</v>
      </c>
      <c r="AK10">
        <v>72915.06041666666</v>
      </c>
      <c r="AL10">
        <v>68639.702990000049</v>
      </c>
      <c r="AM10">
        <v>72455.436559999944</v>
      </c>
      <c r="AN10">
        <v>69484.666666666759</v>
      </c>
      <c r="AO10">
        <v>72777.435916666625</v>
      </c>
      <c r="AP10">
        <v>72297.634666666694</v>
      </c>
      <c r="AQ10">
        <v>67356.995166666675</v>
      </c>
      <c r="AR10">
        <v>66368.687611666654</v>
      </c>
      <c r="AS10">
        <v>67880.297043333339</v>
      </c>
      <c r="AT10">
        <v>72370.275954166646</v>
      </c>
      <c r="AU10">
        <v>68300.36241666667</v>
      </c>
      <c r="AV10">
        <v>66463.350586666682</v>
      </c>
      <c r="AW10">
        <v>67360.541759999978</v>
      </c>
      <c r="AX10">
        <v>69443.166666666759</v>
      </c>
    </row>
    <row r="11" spans="1:50" x14ac:dyDescent="0.25">
      <c r="A11">
        <v>70241.082229166699</v>
      </c>
      <c r="B11">
        <v>69707.149541666702</v>
      </c>
      <c r="C11">
        <v>68228.367791666649</v>
      </c>
      <c r="D11">
        <v>73160.081041666665</v>
      </c>
      <c r="E11">
        <v>71617.690906666685</v>
      </c>
      <c r="F11">
        <v>67877.346063333331</v>
      </c>
      <c r="G11">
        <v>66637.701760000025</v>
      </c>
      <c r="H11">
        <v>69231.985916666657</v>
      </c>
      <c r="I11">
        <v>68511.097839166643</v>
      </c>
      <c r="J11">
        <v>68394.447761666597</v>
      </c>
      <c r="K11">
        <v>74801.447506666649</v>
      </c>
      <c r="L11">
        <v>71250.73060416666</v>
      </c>
      <c r="M11">
        <v>70666.909166666694</v>
      </c>
      <c r="N11">
        <v>81137.269916666686</v>
      </c>
      <c r="O11">
        <v>67090.146746666695</v>
      </c>
      <c r="P11">
        <v>66700.551416666669</v>
      </c>
      <c r="Q11">
        <v>70807.117906666666</v>
      </c>
      <c r="R11">
        <v>67263.916666666788</v>
      </c>
      <c r="S11">
        <v>69442.988291666654</v>
      </c>
      <c r="T11">
        <v>72490.859791666648</v>
      </c>
      <c r="U11">
        <v>73530.872291666659</v>
      </c>
      <c r="V11">
        <v>69623.849414166587</v>
      </c>
      <c r="W11">
        <v>69883.280645000006</v>
      </c>
      <c r="X11">
        <v>66018.004743333338</v>
      </c>
      <c r="Y11">
        <v>70801.987441666701</v>
      </c>
      <c r="Z11">
        <v>70409.561064999958</v>
      </c>
      <c r="AA11">
        <v>70453.775854166641</v>
      </c>
      <c r="AB11">
        <v>68795.890746666642</v>
      </c>
      <c r="AC11">
        <v>69147.126416666681</v>
      </c>
      <c r="AD11">
        <v>65620.875026666676</v>
      </c>
      <c r="AE11">
        <v>67491.828026666655</v>
      </c>
      <c r="AF11">
        <v>67377.738104166667</v>
      </c>
      <c r="AG11">
        <v>72660.186379999985</v>
      </c>
      <c r="AH11">
        <v>71946.033729166709</v>
      </c>
      <c r="AI11">
        <v>68483.096346666716</v>
      </c>
      <c r="AJ11">
        <v>72188.535791666669</v>
      </c>
      <c r="AK11">
        <v>72915.06041666666</v>
      </c>
      <c r="AL11">
        <v>73198.136648333355</v>
      </c>
      <c r="AM11">
        <v>70820.362666666668</v>
      </c>
      <c r="AN11">
        <v>69484.666666666759</v>
      </c>
      <c r="AO11">
        <v>72777.435916666625</v>
      </c>
      <c r="AP11">
        <v>71962.674506666663</v>
      </c>
      <c r="AQ11">
        <v>67356.995166666675</v>
      </c>
      <c r="AR11">
        <v>66368.687611666654</v>
      </c>
      <c r="AS11">
        <v>67880.297043333339</v>
      </c>
      <c r="AT11">
        <v>72370.275954166646</v>
      </c>
      <c r="AU11">
        <v>68300.36241666667</v>
      </c>
      <c r="AV11">
        <v>66463.350586666682</v>
      </c>
      <c r="AW11">
        <v>67360.541759999978</v>
      </c>
      <c r="AX11">
        <v>69443.166666666759</v>
      </c>
    </row>
    <row r="12" spans="1:50" x14ac:dyDescent="0.25">
      <c r="A12">
        <v>70241.082229166699</v>
      </c>
      <c r="B12">
        <v>70830.234041666656</v>
      </c>
      <c r="C12">
        <v>68228.367791666649</v>
      </c>
      <c r="D12">
        <v>73160.081041666665</v>
      </c>
      <c r="E12">
        <v>71041.187354166686</v>
      </c>
      <c r="F12">
        <v>67877.346063333331</v>
      </c>
      <c r="G12">
        <v>66637.701760000025</v>
      </c>
      <c r="H12">
        <v>69231.985916666657</v>
      </c>
      <c r="I12">
        <v>68511.097839166643</v>
      </c>
      <c r="J12">
        <v>68394.447761666597</v>
      </c>
      <c r="K12">
        <v>74801.447506666649</v>
      </c>
      <c r="L12">
        <v>73134.754916666687</v>
      </c>
      <c r="M12">
        <v>70666.909166666694</v>
      </c>
      <c r="N12">
        <v>77282.605459999977</v>
      </c>
      <c r="O12">
        <v>67090.146746666695</v>
      </c>
      <c r="P12">
        <v>66700.551416666669</v>
      </c>
      <c r="Q12">
        <v>70807.117906666666</v>
      </c>
      <c r="R12">
        <v>68720.079166666692</v>
      </c>
      <c r="S12">
        <v>69442.988291666654</v>
      </c>
      <c r="T12">
        <v>72490.859791666648</v>
      </c>
      <c r="U12">
        <v>72191.530426666664</v>
      </c>
      <c r="V12">
        <v>70046.148990000002</v>
      </c>
      <c r="W12">
        <v>69524.902041666675</v>
      </c>
      <c r="X12">
        <v>66018.004743333338</v>
      </c>
      <c r="Y12">
        <v>70801.987441666701</v>
      </c>
      <c r="Z12">
        <v>67953.83252000004</v>
      </c>
      <c r="AA12">
        <v>70246.710416666683</v>
      </c>
      <c r="AB12">
        <v>68795.890746666642</v>
      </c>
      <c r="AC12">
        <v>69147.126416666681</v>
      </c>
      <c r="AD12">
        <v>65620.875026666676</v>
      </c>
      <c r="AE12">
        <v>67491.828026666655</v>
      </c>
      <c r="AF12">
        <v>67377.738104166667</v>
      </c>
      <c r="AG12">
        <v>71433.739854166648</v>
      </c>
      <c r="AH12">
        <v>70441.017500000002</v>
      </c>
      <c r="AI12">
        <v>68483.096346666716</v>
      </c>
      <c r="AJ12">
        <v>67759.851791666661</v>
      </c>
      <c r="AK12">
        <v>72915.06041666666</v>
      </c>
      <c r="AL12">
        <v>72082.270916666617</v>
      </c>
      <c r="AM12">
        <v>70820.362666666668</v>
      </c>
      <c r="AN12">
        <v>69484.666666666759</v>
      </c>
      <c r="AO12">
        <v>71090.11291666668</v>
      </c>
      <c r="AP12">
        <v>68792.938354166647</v>
      </c>
      <c r="AQ12">
        <v>67356.995166666675</v>
      </c>
      <c r="AR12">
        <v>66368.687611666654</v>
      </c>
      <c r="AS12">
        <v>67880.297043333339</v>
      </c>
      <c r="AT12">
        <v>69704.562656666632</v>
      </c>
      <c r="AU12">
        <v>67396.909291666641</v>
      </c>
      <c r="AV12">
        <v>66463.350586666682</v>
      </c>
      <c r="AW12">
        <v>67360.541759999978</v>
      </c>
      <c r="AX12">
        <v>69443.166666666759</v>
      </c>
    </row>
    <row r="15" spans="1:50" x14ac:dyDescent="0.25">
      <c r="A15">
        <f>MIN(_10bees20iter10foodx50[Test 1])</f>
        <v>70241.082229166699</v>
      </c>
      <c r="B15">
        <f>MIN(_10bees20iter10foodx50[Test 2])</f>
        <v>69707.149541666702</v>
      </c>
      <c r="C15">
        <f>MIN(_10bees20iter10foodx50[Test 3])</f>
        <v>68228.367791666649</v>
      </c>
      <c r="D15">
        <f>MIN(_10bees20iter10foodx50[Test 4])</f>
        <v>73160.081041666665</v>
      </c>
      <c r="E15">
        <f>MIN(_10bees20iter10foodx50[Test 5])</f>
        <v>71041.187354166686</v>
      </c>
      <c r="F15">
        <f>MIN(_10bees20iter10foodx50[Test 6])</f>
        <v>67877.346063333331</v>
      </c>
      <c r="G15">
        <f>MIN(_10bees20iter10foodx50[Test 7])</f>
        <v>66637.701760000025</v>
      </c>
      <c r="H15">
        <f>MIN(_10bees20iter10foodx50[Test 8])</f>
        <v>69231.985916666657</v>
      </c>
      <c r="I15">
        <f>MIN(_10bees20iter10foodx50[Test 9])</f>
        <v>68511.097839166643</v>
      </c>
      <c r="J15">
        <f>MIN(_10bees20iter10foodx50[Test 10])</f>
        <v>68394.447761666597</v>
      </c>
      <c r="K15">
        <f>MIN(_10bees20iter10foodx50[Test 11])</f>
        <v>74801.447506666649</v>
      </c>
      <c r="L15">
        <f>MIN(_10bees20iter10foodx50[Test 12])</f>
        <v>71250.73060416666</v>
      </c>
      <c r="M15">
        <f>MIN(_10bees20iter10foodx50[Test 13])</f>
        <v>70666.909166666694</v>
      </c>
      <c r="N15">
        <f>MIN(_10bees20iter10foodx50[Test 14])</f>
        <v>77282.605459999977</v>
      </c>
      <c r="O15">
        <f>MIN(_10bees20iter10foodx50[Test 15])</f>
        <v>67090.146746666695</v>
      </c>
      <c r="P15">
        <f>MIN(_10bees20iter10foodx50[Test 16])</f>
        <v>66700.551416666669</v>
      </c>
      <c r="Q15">
        <f>MIN(_10bees20iter10foodx50[Test 17])</f>
        <v>70807.117906666666</v>
      </c>
      <c r="R15">
        <f>MIN(_10bees20iter10foodx50[Test 18])</f>
        <v>67263.916666666788</v>
      </c>
      <c r="S15">
        <f>MIN(_10bees20iter10foodx50[Test 19])</f>
        <v>69442.988291666654</v>
      </c>
      <c r="T15">
        <f>MIN(_10bees20iter10foodx50[Test 20])</f>
        <v>72490.859791666648</v>
      </c>
      <c r="U15">
        <f>MIN(_10bees20iter10foodx50[Test 21])</f>
        <v>72191.530426666664</v>
      </c>
      <c r="V15">
        <f>MIN(_10bees20iter10foodx50[Test 22])</f>
        <v>69623.849414166587</v>
      </c>
      <c r="W15">
        <f>MIN(_10bees20iter10foodx50[Test 23])</f>
        <v>69524.902041666675</v>
      </c>
      <c r="X15">
        <f>MIN(_10bees20iter10foodx50[Test 24])</f>
        <v>66018.004743333338</v>
      </c>
      <c r="Y15">
        <f>MIN(_10bees20iter10foodx50[Test 25])</f>
        <v>70801.987441666701</v>
      </c>
      <c r="Z15">
        <f>MIN(_10bees20iter10foodx50[Test 26])</f>
        <v>67953.83252000004</v>
      </c>
      <c r="AA15">
        <f>MIN(_10bees20iter10foodx50[Test 27])</f>
        <v>70246.710416666683</v>
      </c>
      <c r="AB15">
        <f>MIN(_10bees20iter10foodx50[Test 28])</f>
        <v>68795.890746666642</v>
      </c>
      <c r="AC15">
        <f>MIN(_10bees20iter10foodx50[Test 29])</f>
        <v>69147.126416666681</v>
      </c>
      <c r="AD15">
        <f>MIN(_10bees20iter10foodx50[Test 30])</f>
        <v>65620.875026666676</v>
      </c>
      <c r="AE15">
        <f>MIN(_10bees20iter10foodx50[Test 31])</f>
        <v>67491.828026666655</v>
      </c>
      <c r="AF15">
        <f>MIN(_10bees20iter10foodx50[Test 32])</f>
        <v>67377.738104166667</v>
      </c>
      <c r="AG15">
        <f>MIN(_10bees20iter10foodx50[Test 33])</f>
        <v>71433.739854166648</v>
      </c>
      <c r="AH15">
        <f>MIN(_10bees20iter10foodx50[Test 34])</f>
        <v>69316.838729166673</v>
      </c>
      <c r="AI15">
        <f>MIN(_10bees20iter10foodx50[Test 35])</f>
        <v>68483.096346666716</v>
      </c>
      <c r="AJ15">
        <f>MIN(_10bees20iter10foodx50[Test 36])</f>
        <v>67759.851791666661</v>
      </c>
      <c r="AK15">
        <f>MIN(_10bees20iter10foodx50[Test 37])</f>
        <v>72915.06041666666</v>
      </c>
      <c r="AL15">
        <f>MIN(_10bees20iter10foodx50[Test 38])</f>
        <v>68639.702990000049</v>
      </c>
      <c r="AM15">
        <f>MIN(_10bees20iter10foodx50[Test 39])</f>
        <v>70820.362666666668</v>
      </c>
      <c r="AN15">
        <f>MIN(_10bees20iter10foodx50[Test 40])</f>
        <v>69484.666666666759</v>
      </c>
      <c r="AO15">
        <f>MIN(_10bees20iter10foodx50[Test 41])</f>
        <v>71090.11291666668</v>
      </c>
      <c r="AP15">
        <f>MIN(_10bees20iter10foodx50[Test 42])</f>
        <v>68792.938354166647</v>
      </c>
      <c r="AQ15">
        <f>MIN(_10bees20iter10foodx50[Test 43])</f>
        <v>67356.995166666675</v>
      </c>
      <c r="AR15">
        <f>MIN(_10bees20iter10foodx50[Test 44])</f>
        <v>66368.687611666654</v>
      </c>
      <c r="AS15">
        <f>MIN(_10bees20iter10foodx50[Test 45])</f>
        <v>67880.297043333339</v>
      </c>
      <c r="AT15">
        <f>MIN(_10bees20iter10foodx50[Test 46])</f>
        <v>69704.562656666632</v>
      </c>
      <c r="AU15">
        <f>MIN(_10bees20iter10foodx50[Test 47])</f>
        <v>67396.909291666641</v>
      </c>
      <c r="AV15">
        <f>MIN(_10bees20iter10foodx50[Test 48])</f>
        <v>66463.350586666682</v>
      </c>
      <c r="AW15">
        <f>MIN(_10bees20iter10foodx50[Test 49])</f>
        <v>67360.541759999978</v>
      </c>
      <c r="AX15">
        <f>MIN(_10bees20iter10foodx50[Test 50])</f>
        <v>69443.166666666759</v>
      </c>
    </row>
    <row r="16" spans="1:50" x14ac:dyDescent="0.25">
      <c r="A16" t="s">
        <v>67</v>
      </c>
      <c r="B16" t="s">
        <v>68</v>
      </c>
    </row>
    <row r="17" spans="1:4" x14ac:dyDescent="0.25">
      <c r="A17">
        <f>STDEV(A15:AX15)</f>
        <v>2305.7537640733408</v>
      </c>
      <c r="B17">
        <f>AVERAGE(A15:AX15)</f>
        <v>69326.657553950005</v>
      </c>
      <c r="D17">
        <f>MIN(A15:AX15)</f>
        <v>65620.875026666676</v>
      </c>
    </row>
    <row r="19" spans="1:4" x14ac:dyDescent="0.25">
      <c r="A19" t="s">
        <v>69</v>
      </c>
    </row>
    <row r="20" spans="1:4" x14ac:dyDescent="0.25">
      <c r="A20" s="3">
        <f>A17/B17</f>
        <v>3.3259266282656179E-2</v>
      </c>
    </row>
    <row r="30" spans="1:4" x14ac:dyDescent="0.25">
      <c r="A30" t="s">
        <v>64</v>
      </c>
    </row>
    <row r="31" spans="1:4" x14ac:dyDescent="0.25">
      <c r="A31" t="s">
        <v>65</v>
      </c>
    </row>
    <row r="32" spans="1:4" x14ac:dyDescent="0.25">
      <c r="A32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666-69CD-45E3-9022-E79326077B45}">
  <dimension ref="A1:AX25"/>
  <sheetViews>
    <sheetView workbookViewId="0">
      <selection activeCell="A19" sqref="A1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85984.424979166652</v>
      </c>
      <c r="B2">
        <v>125842.19566666667</v>
      </c>
      <c r="C2">
        <v>128915.57083333343</v>
      </c>
      <c r="D2">
        <v>89096.278041666665</v>
      </c>
      <c r="E2">
        <v>100736.06179166667</v>
      </c>
      <c r="F2">
        <v>108236.90966666673</v>
      </c>
      <c r="G2">
        <v>92153.246354166724</v>
      </c>
      <c r="H2">
        <v>92761.28822916669</v>
      </c>
      <c r="I2">
        <v>108095.06875000001</v>
      </c>
      <c r="J2">
        <v>86869.935666666686</v>
      </c>
      <c r="K2">
        <v>139819.27291666664</v>
      </c>
      <c r="L2">
        <v>105549.81366666663</v>
      </c>
      <c r="M2">
        <v>98040.295999999958</v>
      </c>
      <c r="N2">
        <v>112898.01041666672</v>
      </c>
      <c r="O2">
        <v>77537.166666666672</v>
      </c>
      <c r="P2">
        <v>88211.941666666695</v>
      </c>
      <c r="Q2">
        <v>111957.89241666667</v>
      </c>
      <c r="R2">
        <v>98097.850666666665</v>
      </c>
      <c r="S2">
        <v>78694.416666666672</v>
      </c>
      <c r="T2">
        <v>113301.61079166667</v>
      </c>
      <c r="U2">
        <v>138590.67022916669</v>
      </c>
      <c r="V2">
        <v>117414.44166666667</v>
      </c>
      <c r="W2">
        <v>161668.71272916664</v>
      </c>
      <c r="X2">
        <v>85113.081541666645</v>
      </c>
      <c r="Y2">
        <v>94837.304291666544</v>
      </c>
      <c r="Z2">
        <v>140213.6041666666</v>
      </c>
      <c r="AA2">
        <v>97500.735416666663</v>
      </c>
      <c r="AB2">
        <v>79439.666666666657</v>
      </c>
      <c r="AC2">
        <v>97395.605416666644</v>
      </c>
      <c r="AD2">
        <v>89703.91666666657</v>
      </c>
      <c r="AE2">
        <v>97949.015666666644</v>
      </c>
      <c r="AF2">
        <v>135227.61250000002</v>
      </c>
      <c r="AG2">
        <v>123759.34129166669</v>
      </c>
      <c r="AH2">
        <v>125514.62100000004</v>
      </c>
      <c r="AI2">
        <v>95902.910416666666</v>
      </c>
      <c r="AJ2">
        <v>105281.50933333336</v>
      </c>
      <c r="AK2">
        <v>102763.88666666667</v>
      </c>
      <c r="AL2">
        <v>125144.21954166668</v>
      </c>
      <c r="AM2">
        <v>102519.37741666671</v>
      </c>
      <c r="AN2">
        <v>104397.28716666672</v>
      </c>
      <c r="AO2">
        <v>130407.17466666664</v>
      </c>
      <c r="AP2">
        <v>110656.16666666645</v>
      </c>
      <c r="AQ2">
        <v>106083.54404166668</v>
      </c>
      <c r="AR2">
        <v>79870.982000000018</v>
      </c>
      <c r="AS2">
        <v>133383.91666666642</v>
      </c>
      <c r="AT2">
        <v>87528.830333333361</v>
      </c>
      <c r="AU2">
        <v>121648.79524999998</v>
      </c>
      <c r="AV2">
        <v>102061.29250000001</v>
      </c>
      <c r="AW2">
        <v>95610.159666666616</v>
      </c>
      <c r="AX2">
        <v>96366.279916666623</v>
      </c>
    </row>
    <row r="3" spans="1:50" x14ac:dyDescent="0.25">
      <c r="A3">
        <v>82905.644916666686</v>
      </c>
      <c r="B3">
        <v>103820.65700000001</v>
      </c>
      <c r="C3">
        <v>95859.502979166675</v>
      </c>
      <c r="D3">
        <v>80229.21398666664</v>
      </c>
      <c r="E3">
        <v>100736.06179166667</v>
      </c>
      <c r="F3">
        <v>99308.144666666674</v>
      </c>
      <c r="G3">
        <v>84219.788854166676</v>
      </c>
      <c r="H3">
        <v>79246.330760000041</v>
      </c>
      <c r="I3">
        <v>84941.897004999992</v>
      </c>
      <c r="J3">
        <v>83040.129889999997</v>
      </c>
      <c r="K3">
        <v>93455.516610000021</v>
      </c>
      <c r="L3">
        <v>99948.570666666608</v>
      </c>
      <c r="M3">
        <v>96925.496000000014</v>
      </c>
      <c r="N3">
        <v>93749.38758166664</v>
      </c>
      <c r="O3">
        <v>77537.166666666672</v>
      </c>
      <c r="P3">
        <v>88211.941666666695</v>
      </c>
      <c r="Q3">
        <v>95565.176881666572</v>
      </c>
      <c r="R3">
        <v>82417.887295000008</v>
      </c>
      <c r="S3">
        <v>78694.416666666672</v>
      </c>
      <c r="T3">
        <v>88703.91704166666</v>
      </c>
      <c r="U3">
        <v>91357.327629999898</v>
      </c>
      <c r="V3">
        <v>109319.15835</v>
      </c>
      <c r="W3">
        <v>114121.07191666671</v>
      </c>
      <c r="X3">
        <v>85113.081541666645</v>
      </c>
      <c r="Y3">
        <v>90301.440479166675</v>
      </c>
      <c r="Z3">
        <v>107113.20416666656</v>
      </c>
      <c r="AA3">
        <v>97500.735416666663</v>
      </c>
      <c r="AB3">
        <v>79439.666666666657</v>
      </c>
      <c r="AC3">
        <v>94538.478773333307</v>
      </c>
      <c r="AD3">
        <v>89703.91666666657</v>
      </c>
      <c r="AE3">
        <v>79310.23156249999</v>
      </c>
      <c r="AF3">
        <v>117022.91666666642</v>
      </c>
      <c r="AG3">
        <v>123759.34129166669</v>
      </c>
      <c r="AH3">
        <v>117839.95744666673</v>
      </c>
      <c r="AI3">
        <v>80050.827030000044</v>
      </c>
      <c r="AJ3">
        <v>96947.093064999935</v>
      </c>
      <c r="AK3">
        <v>102763.88666666667</v>
      </c>
      <c r="AL3">
        <v>101947.15614666665</v>
      </c>
      <c r="AM3">
        <v>91755.14585333335</v>
      </c>
      <c r="AN3">
        <v>102220.21150000005</v>
      </c>
      <c r="AO3">
        <v>84748.528073333364</v>
      </c>
      <c r="AP3">
        <v>100268.15627000006</v>
      </c>
      <c r="AQ3">
        <v>104785.16447916665</v>
      </c>
      <c r="AR3">
        <v>79870.982000000018</v>
      </c>
      <c r="AS3">
        <v>90427.435510000054</v>
      </c>
      <c r="AT3">
        <v>73007.166666666715</v>
      </c>
      <c r="AU3">
        <v>99669.158586666657</v>
      </c>
      <c r="AV3">
        <v>102061.29250000001</v>
      </c>
      <c r="AW3">
        <v>91906.749500000005</v>
      </c>
      <c r="AX3">
        <v>84645.686666666632</v>
      </c>
    </row>
    <row r="4" spans="1:50" x14ac:dyDescent="0.25">
      <c r="A4">
        <v>77199.8474166667</v>
      </c>
      <c r="B4">
        <v>89242.873666666695</v>
      </c>
      <c r="C4">
        <v>89742.466746666658</v>
      </c>
      <c r="D4">
        <v>80229.21398666664</v>
      </c>
      <c r="E4">
        <v>97556.56822000003</v>
      </c>
      <c r="F4">
        <v>91750.775706666609</v>
      </c>
      <c r="G4">
        <v>76211.946416666688</v>
      </c>
      <c r="H4">
        <v>78606.578604166702</v>
      </c>
      <c r="I4">
        <v>82939.152541666655</v>
      </c>
      <c r="J4">
        <v>78804.780800000037</v>
      </c>
      <c r="K4">
        <v>80881.15944000009</v>
      </c>
      <c r="L4">
        <v>88153.393749999988</v>
      </c>
      <c r="M4">
        <v>78808.207229166685</v>
      </c>
      <c r="N4">
        <v>92700.089906666675</v>
      </c>
      <c r="O4">
        <v>77537.166666666672</v>
      </c>
      <c r="P4">
        <v>78294.297319999969</v>
      </c>
      <c r="Q4">
        <v>75497.670312499977</v>
      </c>
      <c r="R4">
        <v>73546.048500000063</v>
      </c>
      <c r="S4">
        <v>77647.832960000029</v>
      </c>
      <c r="T4">
        <v>74767.071999999971</v>
      </c>
      <c r="U4">
        <v>81903.27297666666</v>
      </c>
      <c r="V4">
        <v>77098.597604166629</v>
      </c>
      <c r="W4">
        <v>114121.07191666671</v>
      </c>
      <c r="X4">
        <v>85113.081541666645</v>
      </c>
      <c r="Y4">
        <v>85177.586479166712</v>
      </c>
      <c r="Z4">
        <v>94370.431739999956</v>
      </c>
      <c r="AA4">
        <v>97500.735416666663</v>
      </c>
      <c r="AB4">
        <v>79439.666666666657</v>
      </c>
      <c r="AC4">
        <v>92859.828691666669</v>
      </c>
      <c r="AD4">
        <v>85163.080354166668</v>
      </c>
      <c r="AE4">
        <v>79310.23156249999</v>
      </c>
      <c r="AF4">
        <v>81012.267669166671</v>
      </c>
      <c r="AG4">
        <v>111830.7828466667</v>
      </c>
      <c r="AH4">
        <v>107893.83504166674</v>
      </c>
      <c r="AI4">
        <v>80050.827030000044</v>
      </c>
      <c r="AJ4">
        <v>96947.093064999935</v>
      </c>
      <c r="AK4">
        <v>100313.05625000005</v>
      </c>
      <c r="AL4">
        <v>95500.343866666677</v>
      </c>
      <c r="AM4">
        <v>86363.007166666735</v>
      </c>
      <c r="AN4">
        <v>102220.21150000005</v>
      </c>
      <c r="AO4">
        <v>84054.608333333323</v>
      </c>
      <c r="AP4">
        <v>100268.15627000006</v>
      </c>
      <c r="AQ4">
        <v>76513.187909999993</v>
      </c>
      <c r="AR4">
        <v>79870.982000000018</v>
      </c>
      <c r="AS4">
        <v>90427.435510000054</v>
      </c>
      <c r="AT4">
        <v>69871.858666666667</v>
      </c>
      <c r="AU4">
        <v>97856.868166666725</v>
      </c>
      <c r="AV4">
        <v>102061.29250000001</v>
      </c>
      <c r="AW4">
        <v>75861.662766666675</v>
      </c>
      <c r="AX4">
        <v>71280.159960000034</v>
      </c>
    </row>
    <row r="5" spans="1:50" x14ac:dyDescent="0.25">
      <c r="A5">
        <v>75873.821166666632</v>
      </c>
      <c r="B5">
        <v>89242.873666666695</v>
      </c>
      <c r="C5">
        <v>89742.466746666658</v>
      </c>
      <c r="D5">
        <v>78180.498175000015</v>
      </c>
      <c r="E5">
        <v>92219.285913333355</v>
      </c>
      <c r="F5">
        <v>85633.313041666668</v>
      </c>
      <c r="G5">
        <v>76211.946416666688</v>
      </c>
      <c r="H5">
        <v>78606.578604166702</v>
      </c>
      <c r="I5">
        <v>80895.389917499968</v>
      </c>
      <c r="J5">
        <v>78804.780800000037</v>
      </c>
      <c r="K5">
        <v>77600.914899999974</v>
      </c>
      <c r="L5">
        <v>80146.640939999983</v>
      </c>
      <c r="M5">
        <v>78808.207229166685</v>
      </c>
      <c r="N5">
        <v>84395.835041666665</v>
      </c>
      <c r="O5">
        <v>77537.166666666672</v>
      </c>
      <c r="P5">
        <v>78128.849229166633</v>
      </c>
      <c r="Q5">
        <v>75497.670312499977</v>
      </c>
      <c r="R5">
        <v>73546.048500000063</v>
      </c>
      <c r="S5">
        <v>75634.666666666701</v>
      </c>
      <c r="T5">
        <v>74718.998666666666</v>
      </c>
      <c r="U5">
        <v>81157.720000000045</v>
      </c>
      <c r="V5">
        <v>77098.597604166629</v>
      </c>
      <c r="W5">
        <v>114121.07191666671</v>
      </c>
      <c r="X5">
        <v>77560.794579999987</v>
      </c>
      <c r="Y5">
        <v>82785.346854166637</v>
      </c>
      <c r="Z5">
        <v>87350.317104166679</v>
      </c>
      <c r="AA5">
        <v>96076.882666666686</v>
      </c>
      <c r="AB5">
        <v>79016.753125000003</v>
      </c>
      <c r="AC5">
        <v>77834.181291666697</v>
      </c>
      <c r="AD5">
        <v>75059.013916666663</v>
      </c>
      <c r="AE5">
        <v>77016.909379999997</v>
      </c>
      <c r="AF5">
        <v>78694.837809999997</v>
      </c>
      <c r="AG5">
        <v>101008.78400000001</v>
      </c>
      <c r="AH5">
        <v>107893.83504166674</v>
      </c>
      <c r="AI5">
        <v>80050.827030000044</v>
      </c>
      <c r="AJ5">
        <v>96751.05229166674</v>
      </c>
      <c r="AK5">
        <v>97747.575000000041</v>
      </c>
      <c r="AL5">
        <v>77790.166666666672</v>
      </c>
      <c r="AM5">
        <v>86363.007166666735</v>
      </c>
      <c r="AN5">
        <v>102220.21150000005</v>
      </c>
      <c r="AO5">
        <v>78254.382726666707</v>
      </c>
      <c r="AP5">
        <v>83623.033666666684</v>
      </c>
      <c r="AQ5">
        <v>76513.187909999993</v>
      </c>
      <c r="AR5">
        <v>79870.982000000018</v>
      </c>
      <c r="AS5">
        <v>89260.77311999994</v>
      </c>
      <c r="AT5">
        <v>69871.858666666667</v>
      </c>
      <c r="AU5">
        <v>97856.868166666725</v>
      </c>
      <c r="AV5">
        <v>102061.29250000001</v>
      </c>
      <c r="AW5">
        <v>75861.662766666675</v>
      </c>
      <c r="AX5">
        <v>71280.159960000034</v>
      </c>
    </row>
    <row r="6" spans="1:50" x14ac:dyDescent="0.25">
      <c r="A6">
        <v>75369.107729166717</v>
      </c>
      <c r="B6">
        <v>74323.437466666655</v>
      </c>
      <c r="C6">
        <v>76269.676345</v>
      </c>
      <c r="D6">
        <v>77446.484920000061</v>
      </c>
      <c r="E6">
        <v>83209.300879999966</v>
      </c>
      <c r="F6">
        <v>85633.313041666668</v>
      </c>
      <c r="G6">
        <v>76211.946416666688</v>
      </c>
      <c r="H6">
        <v>78106.88333333336</v>
      </c>
      <c r="I6">
        <v>80295.033416666673</v>
      </c>
      <c r="J6">
        <v>78573.464229166639</v>
      </c>
      <c r="K6">
        <v>77600.914899999974</v>
      </c>
      <c r="L6">
        <v>80146.640939999983</v>
      </c>
      <c r="M6">
        <v>77915.465626666642</v>
      </c>
      <c r="N6">
        <v>84395.835041666665</v>
      </c>
      <c r="O6">
        <v>77537.166666666672</v>
      </c>
      <c r="P6">
        <v>78128.849229166633</v>
      </c>
      <c r="Q6">
        <v>75497.670312499977</v>
      </c>
      <c r="R6">
        <v>73546.048500000063</v>
      </c>
      <c r="S6">
        <v>75634.666666666701</v>
      </c>
      <c r="T6">
        <v>74718.998666666666</v>
      </c>
      <c r="U6">
        <v>73603.446875000009</v>
      </c>
      <c r="V6">
        <v>77098.597604166629</v>
      </c>
      <c r="W6">
        <v>109055.17916666662</v>
      </c>
      <c r="X6">
        <v>73182.935916666698</v>
      </c>
      <c r="Y6">
        <v>66665.887600000002</v>
      </c>
      <c r="Z6">
        <v>85824.733416666611</v>
      </c>
      <c r="AA6">
        <v>88998.856229166704</v>
      </c>
      <c r="AB6">
        <v>77012.692320000002</v>
      </c>
      <c r="AC6">
        <v>74523.83116666667</v>
      </c>
      <c r="AD6">
        <v>75059.013916666663</v>
      </c>
      <c r="AE6">
        <v>75535.9255416667</v>
      </c>
      <c r="AF6">
        <v>75052.881399999969</v>
      </c>
      <c r="AG6">
        <v>101008.78400000001</v>
      </c>
      <c r="AH6">
        <v>103001.18366666668</v>
      </c>
      <c r="AI6">
        <v>78777.571791666662</v>
      </c>
      <c r="AJ6">
        <v>96751.05229166674</v>
      </c>
      <c r="AK6">
        <v>89983.962416666662</v>
      </c>
      <c r="AL6">
        <v>77790.166666666672</v>
      </c>
      <c r="AM6">
        <v>85371.187666666723</v>
      </c>
      <c r="AN6">
        <v>91137.562586666638</v>
      </c>
      <c r="AO6">
        <v>78254.382726666707</v>
      </c>
      <c r="AP6">
        <v>83623.033666666684</v>
      </c>
      <c r="AQ6">
        <v>72940.983265000046</v>
      </c>
      <c r="AR6">
        <v>74941.005291666705</v>
      </c>
      <c r="AS6">
        <v>81308.132416666587</v>
      </c>
      <c r="AT6">
        <v>69871.858666666667</v>
      </c>
      <c r="AU6">
        <v>97856.868166666725</v>
      </c>
      <c r="AV6">
        <v>92083.830069999953</v>
      </c>
      <c r="AW6">
        <v>75861.662766666675</v>
      </c>
      <c r="AX6">
        <v>71280.159960000034</v>
      </c>
    </row>
    <row r="7" spans="1:50" x14ac:dyDescent="0.25">
      <c r="A7">
        <v>75286.613916666654</v>
      </c>
      <c r="B7">
        <v>74323.437466666655</v>
      </c>
      <c r="C7">
        <v>76269.676345</v>
      </c>
      <c r="D7">
        <v>76728.874349999998</v>
      </c>
      <c r="E7">
        <v>83209.300879999966</v>
      </c>
      <c r="F7">
        <v>85633.313041666668</v>
      </c>
      <c r="G7">
        <v>76211.946416666688</v>
      </c>
      <c r="H7">
        <v>76930.748104166691</v>
      </c>
      <c r="I7">
        <v>77560.232041666692</v>
      </c>
      <c r="J7">
        <v>70765.980066666685</v>
      </c>
      <c r="K7">
        <v>77600.914899999974</v>
      </c>
      <c r="L7">
        <v>74931.059041666653</v>
      </c>
      <c r="M7">
        <v>76963.786990000008</v>
      </c>
      <c r="N7">
        <v>84395.835041666665</v>
      </c>
      <c r="O7">
        <v>76815.147979166693</v>
      </c>
      <c r="P7">
        <v>71297.086820000026</v>
      </c>
      <c r="Q7">
        <v>72654.415666666653</v>
      </c>
      <c r="R7">
        <v>73546.048500000063</v>
      </c>
      <c r="S7">
        <v>75634.666666666701</v>
      </c>
      <c r="T7">
        <v>73644.625916666657</v>
      </c>
      <c r="U7">
        <v>73603.446875000009</v>
      </c>
      <c r="V7">
        <v>77098.597604166629</v>
      </c>
      <c r="W7">
        <v>107413.27356000009</v>
      </c>
      <c r="X7">
        <v>73182.935916666698</v>
      </c>
      <c r="Y7">
        <v>66665.887600000002</v>
      </c>
      <c r="Z7">
        <v>80842.525666666654</v>
      </c>
      <c r="AA7">
        <v>80070.222916666666</v>
      </c>
      <c r="AB7">
        <v>77012.692320000002</v>
      </c>
      <c r="AC7">
        <v>74523.83116666667</v>
      </c>
      <c r="AD7">
        <v>71095.054256666743</v>
      </c>
      <c r="AE7">
        <v>73270.554826666659</v>
      </c>
      <c r="AF7">
        <v>72354.085000000006</v>
      </c>
      <c r="AG7">
        <v>100899.61379166669</v>
      </c>
      <c r="AH7">
        <v>103001.18366666668</v>
      </c>
      <c r="AI7">
        <v>70594.520166666698</v>
      </c>
      <c r="AJ7">
        <v>96751.05229166674</v>
      </c>
      <c r="AK7">
        <v>89983.962416666662</v>
      </c>
      <c r="AL7">
        <v>75288.370166666675</v>
      </c>
      <c r="AM7">
        <v>85371.187666666723</v>
      </c>
      <c r="AN7">
        <v>91137.562586666638</v>
      </c>
      <c r="AO7">
        <v>78254.382726666707</v>
      </c>
      <c r="AP7">
        <v>77839.386859999999</v>
      </c>
      <c r="AQ7">
        <v>72940.983265000046</v>
      </c>
      <c r="AR7">
        <v>71818.268306666636</v>
      </c>
      <c r="AS7">
        <v>80681.305791666644</v>
      </c>
      <c r="AT7">
        <v>69871.858666666667</v>
      </c>
      <c r="AU7">
        <v>96042.572479166702</v>
      </c>
      <c r="AV7">
        <v>91131.893590000051</v>
      </c>
      <c r="AW7">
        <v>75861.662766666675</v>
      </c>
      <c r="AX7">
        <v>71280.159960000034</v>
      </c>
    </row>
    <row r="8" spans="1:50" x14ac:dyDescent="0.25">
      <c r="A8">
        <v>74310.523729166685</v>
      </c>
      <c r="B8">
        <v>74323.437466666655</v>
      </c>
      <c r="C8">
        <v>74826.567999999999</v>
      </c>
      <c r="D8">
        <v>76680.365681666677</v>
      </c>
      <c r="E8">
        <v>79511.9874166667</v>
      </c>
      <c r="F8">
        <v>85633.313041666668</v>
      </c>
      <c r="G8">
        <v>76211.946416666688</v>
      </c>
      <c r="H8">
        <v>73470.951034166705</v>
      </c>
      <c r="I8">
        <v>75113.900541666677</v>
      </c>
      <c r="J8">
        <v>70765.980066666685</v>
      </c>
      <c r="K8">
        <v>73858.740979166716</v>
      </c>
      <c r="L8">
        <v>74384.070916666707</v>
      </c>
      <c r="M8">
        <v>73398.885229166684</v>
      </c>
      <c r="N8">
        <v>84395.835041666665</v>
      </c>
      <c r="O8">
        <v>74788.203354166661</v>
      </c>
      <c r="P8">
        <v>67398.416666666788</v>
      </c>
      <c r="Q8">
        <v>72654.415666666653</v>
      </c>
      <c r="R8">
        <v>73546.048500000063</v>
      </c>
      <c r="S8">
        <v>75634.666666666701</v>
      </c>
      <c r="T8">
        <v>73644.625916666657</v>
      </c>
      <c r="U8">
        <v>71978.957146666638</v>
      </c>
      <c r="V8">
        <v>77098.597604166629</v>
      </c>
      <c r="W8">
        <v>94131.106250000041</v>
      </c>
      <c r="X8">
        <v>68982.560041666642</v>
      </c>
      <c r="Y8">
        <v>66665.887600000002</v>
      </c>
      <c r="Z8">
        <v>80659.895916666632</v>
      </c>
      <c r="AA8">
        <v>70151.188906666648</v>
      </c>
      <c r="AB8">
        <v>75810.711200000049</v>
      </c>
      <c r="AC8">
        <v>74523.83116666667</v>
      </c>
      <c r="AD8">
        <v>68754.350186666692</v>
      </c>
      <c r="AE8">
        <v>73270.554826666659</v>
      </c>
      <c r="AF8">
        <v>71960.145416666681</v>
      </c>
      <c r="AG8">
        <v>98283.158729166782</v>
      </c>
      <c r="AH8">
        <v>101539.84079166663</v>
      </c>
      <c r="AI8">
        <v>70594.520166666698</v>
      </c>
      <c r="AJ8">
        <v>96751.05229166674</v>
      </c>
      <c r="AK8">
        <v>85228.662979166649</v>
      </c>
      <c r="AL8">
        <v>75288.370166666675</v>
      </c>
      <c r="AM8">
        <v>85371.187666666723</v>
      </c>
      <c r="AN8">
        <v>91137.562586666638</v>
      </c>
      <c r="AO8">
        <v>78254.382726666707</v>
      </c>
      <c r="AP8">
        <v>77839.386859999999</v>
      </c>
      <c r="AQ8">
        <v>72940.983265000046</v>
      </c>
      <c r="AR8">
        <v>71818.268306666636</v>
      </c>
      <c r="AS8">
        <v>80681.305791666644</v>
      </c>
      <c r="AT8">
        <v>67499.755208333401</v>
      </c>
      <c r="AU8">
        <v>95320.215666666671</v>
      </c>
      <c r="AV8">
        <v>88599.481255000021</v>
      </c>
      <c r="AW8">
        <v>75861.662766666675</v>
      </c>
      <c r="AX8">
        <v>69673.062166666699</v>
      </c>
    </row>
    <row r="9" spans="1:50" x14ac:dyDescent="0.25">
      <c r="A9">
        <v>74310.523729166685</v>
      </c>
      <c r="B9">
        <v>73052.629386666697</v>
      </c>
      <c r="C9">
        <v>74826.567999999999</v>
      </c>
      <c r="D9">
        <v>76680.365681666677</v>
      </c>
      <c r="E9">
        <v>79511.9874166667</v>
      </c>
      <c r="F9">
        <v>84958.167479999975</v>
      </c>
      <c r="G9">
        <v>70628.257786666625</v>
      </c>
      <c r="H9">
        <v>73470.951034166705</v>
      </c>
      <c r="I9">
        <v>75113.900541666677</v>
      </c>
      <c r="J9">
        <v>70765.980066666685</v>
      </c>
      <c r="K9">
        <v>73858.740979166716</v>
      </c>
      <c r="L9">
        <v>74384.070916666707</v>
      </c>
      <c r="M9">
        <v>72227.320614999961</v>
      </c>
      <c r="N9">
        <v>84395.835041666665</v>
      </c>
      <c r="O9">
        <v>69902.211416666658</v>
      </c>
      <c r="P9">
        <v>67398.416666666788</v>
      </c>
      <c r="Q9">
        <v>72109.808333333305</v>
      </c>
      <c r="R9">
        <v>73546.048500000063</v>
      </c>
      <c r="S9">
        <v>75634.666666666701</v>
      </c>
      <c r="T9">
        <v>70971.753041666685</v>
      </c>
      <c r="U9">
        <v>71978.957146666638</v>
      </c>
      <c r="V9">
        <v>77098.597604166629</v>
      </c>
      <c r="W9">
        <v>81079.141666666648</v>
      </c>
      <c r="X9">
        <v>68982.560041666642</v>
      </c>
      <c r="Y9">
        <v>66665.887600000002</v>
      </c>
      <c r="Z9">
        <v>78454.25429166673</v>
      </c>
      <c r="AA9">
        <v>70151.188906666648</v>
      </c>
      <c r="AB9">
        <v>73619.195239166671</v>
      </c>
      <c r="AC9">
        <v>74509.508166666667</v>
      </c>
      <c r="AD9">
        <v>68754.350186666692</v>
      </c>
      <c r="AE9">
        <v>73270.554826666659</v>
      </c>
      <c r="AF9">
        <v>71960.145416666681</v>
      </c>
      <c r="AG9">
        <v>98283.158729166782</v>
      </c>
      <c r="AH9">
        <v>99814.314933333342</v>
      </c>
      <c r="AI9">
        <v>70594.520166666698</v>
      </c>
      <c r="AJ9">
        <v>96751.05229166674</v>
      </c>
      <c r="AK9">
        <v>81210.815229166677</v>
      </c>
      <c r="AL9">
        <v>75288.370166666675</v>
      </c>
      <c r="AM9">
        <v>81852.027291666658</v>
      </c>
      <c r="AN9">
        <v>88147.934466666658</v>
      </c>
      <c r="AO9">
        <v>78254.382726666707</v>
      </c>
      <c r="AP9">
        <v>77839.386859999999</v>
      </c>
      <c r="AQ9">
        <v>72940.983265000046</v>
      </c>
      <c r="AR9">
        <v>71818.268306666636</v>
      </c>
      <c r="AS9">
        <v>80681.305791666644</v>
      </c>
      <c r="AT9">
        <v>67499.755208333401</v>
      </c>
      <c r="AU9">
        <v>90374.818446666672</v>
      </c>
      <c r="AV9">
        <v>86201.929166666654</v>
      </c>
      <c r="AW9">
        <v>75861.662766666675</v>
      </c>
      <c r="AX9">
        <v>69673.062166666699</v>
      </c>
    </row>
    <row r="10" spans="1:50" x14ac:dyDescent="0.25">
      <c r="A10">
        <v>74310.523729166685</v>
      </c>
      <c r="B10">
        <v>73052.629386666697</v>
      </c>
      <c r="C10">
        <v>74051.28</v>
      </c>
      <c r="D10">
        <v>76680.365681666677</v>
      </c>
      <c r="E10">
        <v>79511.9874166667</v>
      </c>
      <c r="F10">
        <v>84958.167479999975</v>
      </c>
      <c r="G10">
        <v>70628.257786666625</v>
      </c>
      <c r="H10">
        <v>72433.99116666663</v>
      </c>
      <c r="I10">
        <v>75113.900541666677</v>
      </c>
      <c r="J10">
        <v>70765.980066666685</v>
      </c>
      <c r="K10">
        <v>73858.740979166716</v>
      </c>
      <c r="L10">
        <v>72042.908944166673</v>
      </c>
      <c r="M10">
        <v>72227.320614999961</v>
      </c>
      <c r="N10">
        <v>79256.354104166676</v>
      </c>
      <c r="O10">
        <v>69902.211416666658</v>
      </c>
      <c r="P10">
        <v>67398.416666666788</v>
      </c>
      <c r="Q10">
        <v>69364.433541666673</v>
      </c>
      <c r="R10">
        <v>73546.048500000063</v>
      </c>
      <c r="S10">
        <v>75634.666666666701</v>
      </c>
      <c r="T10">
        <v>70971.753041666685</v>
      </c>
      <c r="U10">
        <v>71978.957146666638</v>
      </c>
      <c r="V10">
        <v>77098.597604166629</v>
      </c>
      <c r="W10">
        <v>81079.141666666648</v>
      </c>
      <c r="X10">
        <v>68982.560041666642</v>
      </c>
      <c r="Y10">
        <v>66665.887600000002</v>
      </c>
      <c r="Z10">
        <v>72591.00916666667</v>
      </c>
      <c r="AA10">
        <v>70151.188906666648</v>
      </c>
      <c r="AB10">
        <v>73619.195239166671</v>
      </c>
      <c r="AC10">
        <v>74509.508166666667</v>
      </c>
      <c r="AD10">
        <v>68754.350186666692</v>
      </c>
      <c r="AE10">
        <v>73270.554826666659</v>
      </c>
      <c r="AF10">
        <v>71960.145416666681</v>
      </c>
      <c r="AG10">
        <v>95529.287507500034</v>
      </c>
      <c r="AH10">
        <v>99814.314933333342</v>
      </c>
      <c r="AI10">
        <v>70594.520166666698</v>
      </c>
      <c r="AJ10">
        <v>96751.05229166674</v>
      </c>
      <c r="AK10">
        <v>81210.815229166677</v>
      </c>
      <c r="AL10">
        <v>75288.370166666675</v>
      </c>
      <c r="AM10">
        <v>81852.027291666658</v>
      </c>
      <c r="AN10">
        <v>78514.047791666657</v>
      </c>
      <c r="AO10">
        <v>78254.382726666707</v>
      </c>
      <c r="AP10">
        <v>77839.386859999999</v>
      </c>
      <c r="AQ10">
        <v>72940.983265000046</v>
      </c>
      <c r="AR10">
        <v>69251.633291666658</v>
      </c>
      <c r="AS10">
        <v>77688.087946666652</v>
      </c>
      <c r="AT10">
        <v>67499.755208333401</v>
      </c>
      <c r="AU10">
        <v>90374.818446666672</v>
      </c>
      <c r="AV10">
        <v>85689.50416666668</v>
      </c>
      <c r="AW10">
        <v>74056.611666666664</v>
      </c>
      <c r="AX10">
        <v>69673.062166666699</v>
      </c>
    </row>
    <row r="11" spans="1:50" x14ac:dyDescent="0.25">
      <c r="A11">
        <v>72267.45891666667</v>
      </c>
      <c r="B11">
        <v>68651.334266666672</v>
      </c>
      <c r="C11">
        <v>74051.28</v>
      </c>
      <c r="D11">
        <v>70972.941800000015</v>
      </c>
      <c r="E11">
        <v>79223.373666666695</v>
      </c>
      <c r="F11">
        <v>84958.167479999975</v>
      </c>
      <c r="G11">
        <v>70628.257786666625</v>
      </c>
      <c r="H11">
        <v>72433.99116666663</v>
      </c>
      <c r="I11">
        <v>75113.900541666677</v>
      </c>
      <c r="J11">
        <v>70480.289166666626</v>
      </c>
      <c r="K11">
        <v>73858.740979166716</v>
      </c>
      <c r="L11">
        <v>72042.908944166673</v>
      </c>
      <c r="M11">
        <v>72227.320614999961</v>
      </c>
      <c r="N11">
        <v>77030.860813333304</v>
      </c>
      <c r="O11">
        <v>69902.211416666658</v>
      </c>
      <c r="P11">
        <v>67398.416666666788</v>
      </c>
      <c r="Q11">
        <v>69364.433541666673</v>
      </c>
      <c r="R11">
        <v>71907.337110000008</v>
      </c>
      <c r="S11">
        <v>73788.649416666682</v>
      </c>
      <c r="T11">
        <v>70971.753041666685</v>
      </c>
      <c r="U11">
        <v>71934.438346666648</v>
      </c>
      <c r="V11">
        <v>77098.597604166629</v>
      </c>
      <c r="W11">
        <v>81079.141666666648</v>
      </c>
      <c r="X11">
        <v>68982.560041666642</v>
      </c>
      <c r="Y11">
        <v>66665.887600000002</v>
      </c>
      <c r="Z11">
        <v>72591.00916666667</v>
      </c>
      <c r="AA11">
        <v>70151.188906666648</v>
      </c>
      <c r="AB11">
        <v>73561.871541666653</v>
      </c>
      <c r="AC11">
        <v>74509.508166666667</v>
      </c>
      <c r="AD11">
        <v>68754.350186666692</v>
      </c>
      <c r="AE11">
        <v>69247.915979166646</v>
      </c>
      <c r="AF11">
        <v>71960.145416666681</v>
      </c>
      <c r="AG11">
        <v>95529.287507500034</v>
      </c>
      <c r="AH11">
        <v>99814.314933333342</v>
      </c>
      <c r="AI11">
        <v>70594.520166666698</v>
      </c>
      <c r="AJ11">
        <v>96751.05229166674</v>
      </c>
      <c r="AK11">
        <v>77477.179041666706</v>
      </c>
      <c r="AL11">
        <v>74979.057206666694</v>
      </c>
      <c r="AM11">
        <v>81852.027291666658</v>
      </c>
      <c r="AN11">
        <v>78514.047791666657</v>
      </c>
      <c r="AO11">
        <v>77507.999916666653</v>
      </c>
      <c r="AP11">
        <v>77839.386859999999</v>
      </c>
      <c r="AQ11">
        <v>70853.293450000026</v>
      </c>
      <c r="AR11">
        <v>69251.633291666658</v>
      </c>
      <c r="AS11">
        <v>77688.087946666652</v>
      </c>
      <c r="AT11">
        <v>67499.755208333401</v>
      </c>
      <c r="AU11">
        <v>90374.818446666672</v>
      </c>
      <c r="AV11">
        <v>85689.50416666668</v>
      </c>
      <c r="AW11">
        <v>73674.003506666704</v>
      </c>
      <c r="AX11">
        <v>69673.062166666699</v>
      </c>
    </row>
    <row r="12" spans="1:50" x14ac:dyDescent="0.25">
      <c r="A12">
        <v>72267.45891666667</v>
      </c>
      <c r="B12">
        <v>68651.334266666672</v>
      </c>
      <c r="C12">
        <v>74051.28</v>
      </c>
      <c r="D12">
        <v>70972.941800000015</v>
      </c>
      <c r="E12">
        <v>74768.560666666672</v>
      </c>
      <c r="F12">
        <v>82499.531104166701</v>
      </c>
      <c r="G12">
        <v>70628.257786666625</v>
      </c>
      <c r="H12">
        <v>71826.467166666669</v>
      </c>
      <c r="I12">
        <v>75113.900541666677</v>
      </c>
      <c r="J12">
        <v>70480.289166666626</v>
      </c>
      <c r="K12">
        <v>73858.740979166716</v>
      </c>
      <c r="L12">
        <v>72042.908944166673</v>
      </c>
      <c r="M12">
        <v>72227.320614999961</v>
      </c>
      <c r="N12">
        <v>72867.078541666691</v>
      </c>
      <c r="O12">
        <v>69902.211416666658</v>
      </c>
      <c r="P12">
        <v>67398.416666666788</v>
      </c>
      <c r="Q12">
        <v>69364.433541666673</v>
      </c>
      <c r="R12">
        <v>71907.337110000008</v>
      </c>
      <c r="S12">
        <v>73788.649416666682</v>
      </c>
      <c r="T12">
        <v>70971.753041666685</v>
      </c>
      <c r="U12">
        <v>71672.695773333369</v>
      </c>
      <c r="V12">
        <v>75535.283000000054</v>
      </c>
      <c r="W12">
        <v>81079.141666666648</v>
      </c>
      <c r="X12">
        <v>68982.560041666642</v>
      </c>
      <c r="Y12">
        <v>66643.579166666663</v>
      </c>
      <c r="Z12">
        <v>72591.00916666667</v>
      </c>
      <c r="AA12">
        <v>66531.976446666697</v>
      </c>
      <c r="AB12">
        <v>73561.871541666653</v>
      </c>
      <c r="AC12">
        <v>74509.508166666667</v>
      </c>
      <c r="AD12">
        <v>68754.350186666692</v>
      </c>
      <c r="AE12">
        <v>69247.915979166646</v>
      </c>
      <c r="AF12">
        <v>71960.145416666681</v>
      </c>
      <c r="AG12">
        <v>90743.26204166669</v>
      </c>
      <c r="AH12">
        <v>99814.314933333342</v>
      </c>
      <c r="AI12">
        <v>70594.520166666698</v>
      </c>
      <c r="AJ12">
        <v>96751.05229166674</v>
      </c>
      <c r="AK12">
        <v>73112.560791666707</v>
      </c>
      <c r="AL12">
        <v>73925.882000000012</v>
      </c>
      <c r="AM12">
        <v>81852.027291666658</v>
      </c>
      <c r="AN12">
        <v>75760.756291666665</v>
      </c>
      <c r="AO12">
        <v>77507.999916666653</v>
      </c>
      <c r="AP12">
        <v>76583.413916666686</v>
      </c>
      <c r="AQ12">
        <v>70853.293450000026</v>
      </c>
      <c r="AR12">
        <v>69251.633291666658</v>
      </c>
      <c r="AS12">
        <v>77688.087946666652</v>
      </c>
      <c r="AT12">
        <v>67499.755208333401</v>
      </c>
      <c r="AU12">
        <v>90374.818446666672</v>
      </c>
      <c r="AV12">
        <v>85689.50416666668</v>
      </c>
      <c r="AW12">
        <v>73674.003506666704</v>
      </c>
      <c r="AX12">
        <v>69673.062166666699</v>
      </c>
    </row>
    <row r="15" spans="1:50" x14ac:dyDescent="0.25">
      <c r="A15">
        <f>MIN(_10bees10iter20foodx50[Test 1])</f>
        <v>72267.45891666667</v>
      </c>
      <c r="B15">
        <f>MIN(_10bees10iter20foodx50[Test 2])</f>
        <v>68651.334266666672</v>
      </c>
      <c r="C15">
        <f>MIN(_10bees10iter20foodx50[Test 3])</f>
        <v>74051.28</v>
      </c>
      <c r="D15">
        <f>MIN(_10bees10iter20foodx50[Test 4])</f>
        <v>70972.941800000015</v>
      </c>
      <c r="E15">
        <f>MIN(_10bees10iter20foodx50[Test 5])</f>
        <v>74768.560666666672</v>
      </c>
      <c r="F15">
        <f>MIN(_10bees10iter20foodx50[Test 6])</f>
        <v>82499.531104166701</v>
      </c>
      <c r="G15">
        <f>MIN(_10bees10iter20foodx50[Test 7])</f>
        <v>70628.257786666625</v>
      </c>
      <c r="H15">
        <f>MIN(_10bees10iter20foodx50[Test 8])</f>
        <v>71826.467166666669</v>
      </c>
      <c r="I15">
        <f>MIN(_10bees10iter20foodx50[Test 9])</f>
        <v>75113.900541666677</v>
      </c>
      <c r="J15">
        <f>MIN(_10bees10iter20foodx50[Test 10])</f>
        <v>70480.289166666626</v>
      </c>
      <c r="K15">
        <f>MIN(_10bees10iter20foodx50[Test 11])</f>
        <v>73858.740979166716</v>
      </c>
      <c r="L15">
        <f>MIN(_10bees10iter20foodx50[Test 12])</f>
        <v>72042.908944166673</v>
      </c>
      <c r="M15">
        <f>MIN(_10bees10iter20foodx50[Test 13])</f>
        <v>72227.320614999961</v>
      </c>
      <c r="N15">
        <f>MIN(_10bees10iter20foodx50[Test 14])</f>
        <v>72867.078541666691</v>
      </c>
      <c r="O15">
        <f>MIN(_10bees10iter20foodx50[Test 15])</f>
        <v>69902.211416666658</v>
      </c>
      <c r="P15">
        <f>MIN(_10bees10iter20foodx50[Test 16])</f>
        <v>67398.416666666788</v>
      </c>
      <c r="Q15">
        <f>MIN(_10bees10iter20foodx50[Test 17])</f>
        <v>69364.433541666673</v>
      </c>
      <c r="R15">
        <f>MIN(_10bees10iter20foodx50[Test 18])</f>
        <v>71907.337110000008</v>
      </c>
      <c r="S15">
        <f>MIN(_10bees10iter20foodx50[Test 19])</f>
        <v>73788.649416666682</v>
      </c>
      <c r="T15">
        <f>MIN(_10bees10iter20foodx50[Test 20])</f>
        <v>70971.753041666685</v>
      </c>
      <c r="U15">
        <f>MIN(_10bees10iter20foodx50[Test 21])</f>
        <v>71672.695773333369</v>
      </c>
      <c r="V15">
        <f>MIN(_10bees10iter20foodx50[Test 22])</f>
        <v>75535.283000000054</v>
      </c>
      <c r="W15">
        <f>MIN(_10bees10iter20foodx50[Test 23])</f>
        <v>81079.141666666648</v>
      </c>
      <c r="X15">
        <f>MIN(_10bees10iter20foodx50[Test 24])</f>
        <v>68982.560041666642</v>
      </c>
      <c r="Y15">
        <f>MIN(_10bees10iter20foodx50[Test 25])</f>
        <v>66643.579166666663</v>
      </c>
      <c r="Z15">
        <f>MIN(_10bees10iter20foodx50[Test 26])</f>
        <v>72591.00916666667</v>
      </c>
      <c r="AA15">
        <f>MIN(_10bees10iter20foodx50[Test 27])</f>
        <v>66531.976446666697</v>
      </c>
      <c r="AB15">
        <f>MIN(_10bees10iter20foodx50[Test 28])</f>
        <v>73561.871541666653</v>
      </c>
      <c r="AC15">
        <f>MIN(_10bees10iter20foodx50[Test 29])</f>
        <v>74509.508166666667</v>
      </c>
      <c r="AD15">
        <f>MIN(_10bees10iter20foodx50[Test 30])</f>
        <v>68754.350186666692</v>
      </c>
      <c r="AE15">
        <f>MIN(_10bees10iter20foodx50[Test 31])</f>
        <v>69247.915979166646</v>
      </c>
      <c r="AF15">
        <f>MIN(_10bees10iter20foodx50[Test 32])</f>
        <v>71960.145416666681</v>
      </c>
      <c r="AG15">
        <f>MIN(_10bees10iter20foodx50[Test 33])</f>
        <v>90743.26204166669</v>
      </c>
      <c r="AH15">
        <f>MIN(_10bees10iter20foodx50[Test 34])</f>
        <v>99814.314933333342</v>
      </c>
      <c r="AI15">
        <f>MIN(_10bees10iter20foodx50[Test 35])</f>
        <v>70594.520166666698</v>
      </c>
      <c r="AJ15">
        <f>MIN(_10bees10iter20foodx50[Test 36])</f>
        <v>96751.05229166674</v>
      </c>
      <c r="AK15">
        <f>MIN(_10bees10iter20foodx50[Test 37])</f>
        <v>73112.560791666707</v>
      </c>
      <c r="AL15">
        <f>MIN(_10bees10iter20foodx50[Test 38])</f>
        <v>73925.882000000012</v>
      </c>
      <c r="AM15">
        <f>MIN(_10bees10iter20foodx50[Test 39])</f>
        <v>81852.027291666658</v>
      </c>
      <c r="AN15">
        <f>MIN(_10bees10iter20foodx50[Test 40])</f>
        <v>75760.756291666665</v>
      </c>
      <c r="AO15">
        <f>MIN(_10bees10iter20foodx50[Test 41])</f>
        <v>77507.999916666653</v>
      </c>
      <c r="AP15">
        <f>MIN(_10bees10iter20foodx50[Test 42])</f>
        <v>76583.413916666686</v>
      </c>
      <c r="AQ15">
        <f>MIN(_10bees10iter20foodx50[Test 43])</f>
        <v>70853.293450000026</v>
      </c>
      <c r="AR15">
        <f>MIN(_10bees10iter20foodx50[Test 44])</f>
        <v>69251.633291666658</v>
      </c>
      <c r="AS15">
        <f>MIN(_10bees10iter20foodx50[Test 45])</f>
        <v>77688.087946666652</v>
      </c>
      <c r="AT15">
        <f>MIN(_10bees10iter20foodx50[Test 46])</f>
        <v>67499.755208333401</v>
      </c>
      <c r="AU15">
        <f>MIN(_10bees10iter20foodx50[Test 47])</f>
        <v>90374.818446666672</v>
      </c>
      <c r="AV15">
        <f>MIN(_10bees10iter20foodx50[Test 48])</f>
        <v>85689.50416666668</v>
      </c>
      <c r="AW15">
        <f>MIN(_10bees10iter20foodx50[Test 49])</f>
        <v>73674.003506666704</v>
      </c>
      <c r="AX15">
        <f>MIN(_10bees10iter20foodx50[Test 50])</f>
        <v>69673.062166666699</v>
      </c>
    </row>
    <row r="16" spans="1:50" x14ac:dyDescent="0.25">
      <c r="A16" t="s">
        <v>67</v>
      </c>
      <c r="B16" t="s">
        <v>63</v>
      </c>
    </row>
    <row r="17" spans="1:4" x14ac:dyDescent="0.25">
      <c r="A17">
        <f>STDEV(A15:AX15)</f>
        <v>7218.7150017094782</v>
      </c>
      <c r="B17">
        <f>AVERAGE(A15:AX15)</f>
        <v>74560.177121333356</v>
      </c>
      <c r="D17">
        <f>MIN(A15:AX15)</f>
        <v>66531.976446666697</v>
      </c>
    </row>
    <row r="18" spans="1:4" x14ac:dyDescent="0.25">
      <c r="A18" t="s">
        <v>69</v>
      </c>
    </row>
    <row r="19" spans="1:4" x14ac:dyDescent="0.25">
      <c r="A19" s="3">
        <f>A17/B17</f>
        <v>9.6817299534606924E-2</v>
      </c>
    </row>
    <row r="23" spans="1:4" x14ac:dyDescent="0.25">
      <c r="A23" t="s">
        <v>70</v>
      </c>
    </row>
    <row r="24" spans="1:4" x14ac:dyDescent="0.25">
      <c r="A24" t="s">
        <v>71</v>
      </c>
    </row>
    <row r="25" spans="1:4" x14ac:dyDescent="0.25">
      <c r="A25" t="s">
        <v>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DAE6-0656-4813-A499-3771E989E3D2}">
  <dimension ref="A1:AX42"/>
  <sheetViews>
    <sheetView topLeftCell="A7" workbookViewId="0">
      <selection activeCell="L42" sqref="L42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99890.195312500044</v>
      </c>
      <c r="B2">
        <v>94104.172916666648</v>
      </c>
      <c r="C2">
        <v>134316.54283333331</v>
      </c>
      <c r="D2">
        <v>131573.34991666666</v>
      </c>
      <c r="E2">
        <v>74940.3183333333</v>
      </c>
      <c r="F2">
        <v>118833.28299999995</v>
      </c>
      <c r="G2">
        <v>102215.22399999999</v>
      </c>
      <c r="H2">
        <v>125244.16754166671</v>
      </c>
      <c r="I2">
        <v>93328.557583333313</v>
      </c>
      <c r="J2">
        <v>121248.55933333338</v>
      </c>
      <c r="K2">
        <v>83351.502854166698</v>
      </c>
      <c r="L2">
        <v>103750.60229166661</v>
      </c>
      <c r="M2">
        <v>108542.10666666667</v>
      </c>
      <c r="N2">
        <v>97888.120916666652</v>
      </c>
      <c r="O2">
        <v>96687.90399999998</v>
      </c>
      <c r="P2">
        <v>85077.312000000005</v>
      </c>
      <c r="Q2">
        <v>110600.17287500002</v>
      </c>
      <c r="R2">
        <v>89013.863250000009</v>
      </c>
      <c r="S2">
        <v>98291.588333333319</v>
      </c>
      <c r="T2">
        <v>83233.655000000028</v>
      </c>
      <c r="U2">
        <v>90020.709541666685</v>
      </c>
      <c r="V2">
        <v>91604.418750000041</v>
      </c>
      <c r="W2">
        <v>131464.4166666664</v>
      </c>
      <c r="X2">
        <v>128131.41666666638</v>
      </c>
      <c r="Y2">
        <v>96968.891666666648</v>
      </c>
      <c r="Z2">
        <v>89655.66666666657</v>
      </c>
      <c r="AA2">
        <v>100164.10716666665</v>
      </c>
      <c r="AB2">
        <v>107342.98610416669</v>
      </c>
      <c r="AC2">
        <v>98863.607166666668</v>
      </c>
      <c r="AD2">
        <v>129277.72595833332</v>
      </c>
      <c r="AE2">
        <v>131061.59375</v>
      </c>
      <c r="AF2">
        <v>101962.37629166665</v>
      </c>
      <c r="AG2">
        <v>88249.328000000052</v>
      </c>
      <c r="AH2">
        <v>87213.474291666629</v>
      </c>
      <c r="AI2">
        <v>96732.941666666695</v>
      </c>
      <c r="AJ2">
        <v>133928.10416666672</v>
      </c>
      <c r="AK2">
        <v>108150.91666666644</v>
      </c>
      <c r="AL2">
        <v>82503.860479166658</v>
      </c>
      <c r="AM2">
        <v>98514.13079166667</v>
      </c>
      <c r="AN2">
        <v>101920.334</v>
      </c>
      <c r="AO2">
        <v>88493.812416666609</v>
      </c>
      <c r="AP2">
        <v>90789.708333333328</v>
      </c>
      <c r="AQ2">
        <v>75879.99854166666</v>
      </c>
      <c r="AR2">
        <v>125294.87272916663</v>
      </c>
      <c r="AS2">
        <v>92353.7745</v>
      </c>
      <c r="AT2">
        <v>110236.11085416668</v>
      </c>
      <c r="AU2">
        <v>106992.64979166668</v>
      </c>
      <c r="AV2">
        <v>95581.166666666541</v>
      </c>
      <c r="AW2">
        <v>113577.17299999998</v>
      </c>
      <c r="AX2">
        <v>101672.75891666663</v>
      </c>
    </row>
    <row r="3" spans="1:50" x14ac:dyDescent="0.25">
      <c r="A3">
        <v>78492.668690000006</v>
      </c>
      <c r="B3">
        <v>94104.172916666648</v>
      </c>
      <c r="C3">
        <v>132624.70641666668</v>
      </c>
      <c r="D3">
        <v>121237.2457916667</v>
      </c>
      <c r="E3">
        <v>74940.3183333333</v>
      </c>
      <c r="F3">
        <v>115227.52904166671</v>
      </c>
      <c r="G3">
        <v>97883.017276666636</v>
      </c>
      <c r="H3">
        <v>91201.245059999957</v>
      </c>
      <c r="I3">
        <v>93328.557583333313</v>
      </c>
      <c r="J3">
        <v>111997.83191666665</v>
      </c>
      <c r="K3">
        <v>73499.209126666639</v>
      </c>
      <c r="L3">
        <v>91009.471416666711</v>
      </c>
      <c r="M3">
        <v>106831.07366666668</v>
      </c>
      <c r="N3">
        <v>84268.116291666651</v>
      </c>
      <c r="O3">
        <v>79013.368952499935</v>
      </c>
      <c r="P3">
        <v>78814.496104166712</v>
      </c>
      <c r="Q3">
        <v>88778.656846666694</v>
      </c>
      <c r="R3">
        <v>72480.378791666648</v>
      </c>
      <c r="S3">
        <v>98291.588333333319</v>
      </c>
      <c r="T3">
        <v>83233.655000000028</v>
      </c>
      <c r="U3">
        <v>89956.600541666659</v>
      </c>
      <c r="V3">
        <v>91604.418750000041</v>
      </c>
      <c r="W3">
        <v>127332.97729166671</v>
      </c>
      <c r="X3">
        <v>88582.302416666629</v>
      </c>
      <c r="Y3">
        <v>93295.082224999889</v>
      </c>
      <c r="Z3">
        <v>81041.755560000063</v>
      </c>
      <c r="AA3">
        <v>99363.953202500037</v>
      </c>
      <c r="AB3">
        <v>86841.413013333411</v>
      </c>
      <c r="AC3">
        <v>98863.607166666668</v>
      </c>
      <c r="AD3">
        <v>120601.15013916662</v>
      </c>
      <c r="AE3">
        <v>118036.48204166668</v>
      </c>
      <c r="AF3">
        <v>101962.37629166665</v>
      </c>
      <c r="AG3">
        <v>74698.121729166625</v>
      </c>
      <c r="AH3">
        <v>87173.660666666678</v>
      </c>
      <c r="AI3">
        <v>93865.104166666701</v>
      </c>
      <c r="AJ3">
        <v>93446.90422916667</v>
      </c>
      <c r="AK3">
        <v>108150.91666666644</v>
      </c>
      <c r="AL3">
        <v>82503.860479166658</v>
      </c>
      <c r="AM3">
        <v>91322.016666666605</v>
      </c>
      <c r="AN3">
        <v>77513.503166666633</v>
      </c>
      <c r="AO3">
        <v>81394.685791666663</v>
      </c>
      <c r="AP3">
        <v>71667.16666666673</v>
      </c>
      <c r="AQ3">
        <v>75879.99854166666</v>
      </c>
      <c r="AR3">
        <v>124829.48879166665</v>
      </c>
      <c r="AS3">
        <v>92353.7745</v>
      </c>
      <c r="AT3">
        <v>103308.35459166669</v>
      </c>
      <c r="AU3">
        <v>104183.18925000001</v>
      </c>
      <c r="AV3">
        <v>92487.025833333348</v>
      </c>
      <c r="AW3">
        <v>84497.656029999998</v>
      </c>
      <c r="AX3">
        <v>101672.75891666663</v>
      </c>
    </row>
    <row r="4" spans="1:50" x14ac:dyDescent="0.25">
      <c r="A4">
        <v>78492.668690000006</v>
      </c>
      <c r="B4">
        <v>83625.137986666639</v>
      </c>
      <c r="C4">
        <v>100470.58358333333</v>
      </c>
      <c r="D4">
        <v>121237.2457916667</v>
      </c>
      <c r="E4">
        <v>74940.3183333333</v>
      </c>
      <c r="F4">
        <v>109708.90954166668</v>
      </c>
      <c r="G4">
        <v>92693.040729166678</v>
      </c>
      <c r="H4">
        <v>91201.245059999957</v>
      </c>
      <c r="I4">
        <v>73324.226321666691</v>
      </c>
      <c r="J4">
        <v>107004.42671999999</v>
      </c>
      <c r="K4">
        <v>68327.666666666773</v>
      </c>
      <c r="L4">
        <v>86301.019736666669</v>
      </c>
      <c r="M4">
        <v>98333.6972916667</v>
      </c>
      <c r="N4">
        <v>83463.683166666626</v>
      </c>
      <c r="O4">
        <v>79013.368952499935</v>
      </c>
      <c r="P4">
        <v>69542.17247249998</v>
      </c>
      <c r="Q4">
        <v>88778.656846666694</v>
      </c>
      <c r="R4">
        <v>72480.378791666648</v>
      </c>
      <c r="S4">
        <v>76608.582159999991</v>
      </c>
      <c r="T4">
        <v>83233.655000000028</v>
      </c>
      <c r="U4">
        <v>77801.318333333373</v>
      </c>
      <c r="V4">
        <v>76210.909416666662</v>
      </c>
      <c r="W4">
        <v>127332.97729166671</v>
      </c>
      <c r="X4">
        <v>81031.23146666665</v>
      </c>
      <c r="Y4">
        <v>87598.91240000003</v>
      </c>
      <c r="Z4">
        <v>77621.814291666669</v>
      </c>
      <c r="AA4">
        <v>78340.305541666676</v>
      </c>
      <c r="AB4">
        <v>79899.866104166664</v>
      </c>
      <c r="AC4">
        <v>95431.355999999956</v>
      </c>
      <c r="AD4">
        <v>102511.96514666665</v>
      </c>
      <c r="AE4">
        <v>101193.57779166668</v>
      </c>
      <c r="AF4">
        <v>90783.035666666692</v>
      </c>
      <c r="AG4">
        <v>74698.121729166625</v>
      </c>
      <c r="AH4">
        <v>77570.929166666683</v>
      </c>
      <c r="AI4">
        <v>93865.104166666701</v>
      </c>
      <c r="AJ4">
        <v>93446.90422916667</v>
      </c>
      <c r="AK4">
        <v>108150.91666666644</v>
      </c>
      <c r="AL4">
        <v>79891.723746666685</v>
      </c>
      <c r="AM4">
        <v>82503.574541666661</v>
      </c>
      <c r="AN4">
        <v>70070.666666666744</v>
      </c>
      <c r="AO4">
        <v>77363.305041666696</v>
      </c>
      <c r="AP4">
        <v>71667.16666666673</v>
      </c>
      <c r="AQ4">
        <v>75879.99854166666</v>
      </c>
      <c r="AR4">
        <v>104280.85341666662</v>
      </c>
      <c r="AS4">
        <v>78979.517369999972</v>
      </c>
      <c r="AT4">
        <v>74734.666666666701</v>
      </c>
      <c r="AU4">
        <v>81837.116354166661</v>
      </c>
      <c r="AV4">
        <v>83170.945604166671</v>
      </c>
      <c r="AW4">
        <v>84497.656029999998</v>
      </c>
      <c r="AX4">
        <v>97504.534854166734</v>
      </c>
    </row>
    <row r="5" spans="1:50" x14ac:dyDescent="0.25">
      <c r="A5">
        <v>78283.216</v>
      </c>
      <c r="B5">
        <v>83625.137986666639</v>
      </c>
      <c r="C5">
        <v>77092.397854166658</v>
      </c>
      <c r="D5">
        <v>119767.08186000002</v>
      </c>
      <c r="E5">
        <v>74940.3183333333</v>
      </c>
      <c r="F5">
        <v>104433.82654166665</v>
      </c>
      <c r="G5">
        <v>90432.16047916672</v>
      </c>
      <c r="H5">
        <v>86560.150541666619</v>
      </c>
      <c r="I5">
        <v>68060.939956666669</v>
      </c>
      <c r="J5">
        <v>104778.78503999997</v>
      </c>
      <c r="K5">
        <v>68327.666666666773</v>
      </c>
      <c r="L5">
        <v>75253.714403333332</v>
      </c>
      <c r="M5">
        <v>96975.322979166551</v>
      </c>
      <c r="N5">
        <v>76094.00261833331</v>
      </c>
      <c r="O5">
        <v>77647.069786666616</v>
      </c>
      <c r="P5">
        <v>69542.17247249998</v>
      </c>
      <c r="Q5">
        <v>81381.686666666661</v>
      </c>
      <c r="R5">
        <v>72480.378791666648</v>
      </c>
      <c r="S5">
        <v>75957.844239999977</v>
      </c>
      <c r="T5">
        <v>80837.118373333302</v>
      </c>
      <c r="U5">
        <v>77801.318333333373</v>
      </c>
      <c r="V5">
        <v>76210.909416666662</v>
      </c>
      <c r="W5">
        <v>105553.05429166666</v>
      </c>
      <c r="X5">
        <v>76178.385791666689</v>
      </c>
      <c r="Y5">
        <v>82145.762291666659</v>
      </c>
      <c r="Z5">
        <v>77589.565666666691</v>
      </c>
      <c r="AA5">
        <v>76567.737979166661</v>
      </c>
      <c r="AB5">
        <v>79899.866104166664</v>
      </c>
      <c r="AC5">
        <v>91081.570500000031</v>
      </c>
      <c r="AD5">
        <v>92973.507354166577</v>
      </c>
      <c r="AE5">
        <v>96222.084876666675</v>
      </c>
      <c r="AF5">
        <v>90783.035666666692</v>
      </c>
      <c r="AG5">
        <v>74698.121729166625</v>
      </c>
      <c r="AH5">
        <v>77430.818669999993</v>
      </c>
      <c r="AI5">
        <v>79428.345833333296</v>
      </c>
      <c r="AJ5">
        <v>85237.376906666628</v>
      </c>
      <c r="AK5">
        <v>105125.05282499996</v>
      </c>
      <c r="AL5">
        <v>79891.723746666685</v>
      </c>
      <c r="AM5">
        <v>74215.71166666667</v>
      </c>
      <c r="AN5">
        <v>70070.666666666744</v>
      </c>
      <c r="AO5">
        <v>70033.569416666709</v>
      </c>
      <c r="AP5">
        <v>71667.16666666673</v>
      </c>
      <c r="AQ5">
        <v>75879.99854166666</v>
      </c>
      <c r="AR5">
        <v>104280.85341666662</v>
      </c>
      <c r="AS5">
        <v>77015.317229166714</v>
      </c>
      <c r="AT5">
        <v>74734.666666666701</v>
      </c>
      <c r="AU5">
        <v>80638.796104166671</v>
      </c>
      <c r="AV5">
        <v>81341.712354166681</v>
      </c>
      <c r="AW5">
        <v>84497.656029999998</v>
      </c>
      <c r="AX5">
        <v>94064.501041666677</v>
      </c>
    </row>
    <row r="6" spans="1:50" x14ac:dyDescent="0.25">
      <c r="A6">
        <v>77896.634626666666</v>
      </c>
      <c r="B6">
        <v>80747.462986666666</v>
      </c>
      <c r="C6">
        <v>73626.605119999978</v>
      </c>
      <c r="D6">
        <v>115873.90888583333</v>
      </c>
      <c r="E6">
        <v>73513.04141666666</v>
      </c>
      <c r="F6">
        <v>100133.61118000004</v>
      </c>
      <c r="G6">
        <v>83737.76517916673</v>
      </c>
      <c r="H6">
        <v>79962.481670000067</v>
      </c>
      <c r="I6">
        <v>68060.939956666669</v>
      </c>
      <c r="J6">
        <v>101974.29671999997</v>
      </c>
      <c r="K6">
        <v>68327.666666666773</v>
      </c>
      <c r="L6">
        <v>75253.714403333332</v>
      </c>
      <c r="M6">
        <v>90891.569866666629</v>
      </c>
      <c r="N6">
        <v>76094.00261833331</v>
      </c>
      <c r="O6">
        <v>75636.945806666685</v>
      </c>
      <c r="P6">
        <v>69542.17247249998</v>
      </c>
      <c r="Q6">
        <v>79823.875291666642</v>
      </c>
      <c r="R6">
        <v>72480.378791666648</v>
      </c>
      <c r="S6">
        <v>75957.844239999977</v>
      </c>
      <c r="T6">
        <v>80837.118373333302</v>
      </c>
      <c r="U6">
        <v>77801.318333333373</v>
      </c>
      <c r="V6">
        <v>74440.413166666665</v>
      </c>
      <c r="W6">
        <v>101463.56054166668</v>
      </c>
      <c r="X6">
        <v>75897.222291666665</v>
      </c>
      <c r="Y6">
        <v>80073.494106666694</v>
      </c>
      <c r="Z6">
        <v>77589.565666666691</v>
      </c>
      <c r="AA6">
        <v>74442.341916666701</v>
      </c>
      <c r="AB6">
        <v>79899.866104166664</v>
      </c>
      <c r="AC6">
        <v>91081.570500000031</v>
      </c>
      <c r="AD6">
        <v>88405.221666666665</v>
      </c>
      <c r="AE6">
        <v>96222.084876666675</v>
      </c>
      <c r="AF6">
        <v>79368.853291666688</v>
      </c>
      <c r="AG6">
        <v>74698.121729166625</v>
      </c>
      <c r="AH6">
        <v>76107.8396041667</v>
      </c>
      <c r="AI6">
        <v>79428.345833333296</v>
      </c>
      <c r="AJ6">
        <v>81660.958333333299</v>
      </c>
      <c r="AK6">
        <v>97570.252041666667</v>
      </c>
      <c r="AL6">
        <v>78307.416666666657</v>
      </c>
      <c r="AM6">
        <v>74215.71166666667</v>
      </c>
      <c r="AN6">
        <v>70070.666666666744</v>
      </c>
      <c r="AO6">
        <v>70033.569416666709</v>
      </c>
      <c r="AP6">
        <v>71667.16666666673</v>
      </c>
      <c r="AQ6">
        <v>75879.99854166666</v>
      </c>
      <c r="AR6">
        <v>104280.85341666662</v>
      </c>
      <c r="AS6">
        <v>71551.429916666675</v>
      </c>
      <c r="AT6">
        <v>71736.91666666673</v>
      </c>
      <c r="AU6">
        <v>80638.796104166671</v>
      </c>
      <c r="AV6">
        <v>77189.929791666684</v>
      </c>
      <c r="AW6">
        <v>75595.11754166671</v>
      </c>
      <c r="AX6">
        <v>94064.501041666677</v>
      </c>
    </row>
    <row r="7" spans="1:50" x14ac:dyDescent="0.25">
      <c r="A7">
        <v>75926.019113333372</v>
      </c>
      <c r="B7">
        <v>80747.462986666666</v>
      </c>
      <c r="C7">
        <v>73626.605119999978</v>
      </c>
      <c r="D7">
        <v>115645.90566666667</v>
      </c>
      <c r="E7">
        <v>73513.04141666666</v>
      </c>
      <c r="F7">
        <v>100133.61118000004</v>
      </c>
      <c r="G7">
        <v>76895.623954166644</v>
      </c>
      <c r="H7">
        <v>78080.466079999984</v>
      </c>
      <c r="I7">
        <v>68060.939956666669</v>
      </c>
      <c r="J7">
        <v>101974.29671999997</v>
      </c>
      <c r="K7">
        <v>68327.666666666773</v>
      </c>
      <c r="L7">
        <v>74867.589541666632</v>
      </c>
      <c r="M7">
        <v>79958.854166666672</v>
      </c>
      <c r="N7">
        <v>67609.149416666682</v>
      </c>
      <c r="O7">
        <v>68185.162479166655</v>
      </c>
      <c r="P7">
        <v>69542.17247249998</v>
      </c>
      <c r="Q7">
        <v>76261.568729166698</v>
      </c>
      <c r="R7">
        <v>71881.153159999958</v>
      </c>
      <c r="S7">
        <v>75957.844239999977</v>
      </c>
      <c r="T7">
        <v>74972.073579999997</v>
      </c>
      <c r="U7">
        <v>74347.907479166679</v>
      </c>
      <c r="V7">
        <v>74440.413166666665</v>
      </c>
      <c r="W7">
        <v>79388.135416666657</v>
      </c>
      <c r="X7">
        <v>69463.018541666708</v>
      </c>
      <c r="Y7">
        <v>79853.535866666673</v>
      </c>
      <c r="Z7">
        <v>77589.565666666691</v>
      </c>
      <c r="AA7">
        <v>74442.341916666701</v>
      </c>
      <c r="AB7">
        <v>75200.481413333371</v>
      </c>
      <c r="AC7">
        <v>90960.137219999946</v>
      </c>
      <c r="AD7">
        <v>88405.221666666665</v>
      </c>
      <c r="AE7">
        <v>92836.467559999946</v>
      </c>
      <c r="AF7">
        <v>68932.599084166664</v>
      </c>
      <c r="AG7">
        <v>74698.121729166625</v>
      </c>
      <c r="AH7">
        <v>76107.8396041667</v>
      </c>
      <c r="AI7">
        <v>75597.570833333375</v>
      </c>
      <c r="AJ7">
        <v>81660.958333333299</v>
      </c>
      <c r="AK7">
        <v>97570.252041666667</v>
      </c>
      <c r="AL7">
        <v>72991.64485416672</v>
      </c>
      <c r="AM7">
        <v>74215.71166666667</v>
      </c>
      <c r="AN7">
        <v>70070.666666666744</v>
      </c>
      <c r="AO7">
        <v>70033.569416666709</v>
      </c>
      <c r="AP7">
        <v>71667.16666666673</v>
      </c>
      <c r="AQ7">
        <v>74355.640506666634</v>
      </c>
      <c r="AR7">
        <v>103224.99191666672</v>
      </c>
      <c r="AS7">
        <v>71551.429916666675</v>
      </c>
      <c r="AT7">
        <v>71736.91666666673</v>
      </c>
      <c r="AU7">
        <v>80046.946854166628</v>
      </c>
      <c r="AV7">
        <v>77189.929791666684</v>
      </c>
      <c r="AW7">
        <v>75595.11754166671</v>
      </c>
      <c r="AX7">
        <v>91333.1001666667</v>
      </c>
    </row>
    <row r="8" spans="1:50" x14ac:dyDescent="0.25">
      <c r="A8">
        <v>75926.019113333372</v>
      </c>
      <c r="B8">
        <v>80747.462986666666</v>
      </c>
      <c r="C8">
        <v>73626.605119999978</v>
      </c>
      <c r="D8">
        <v>115645.90566666667</v>
      </c>
      <c r="E8">
        <v>73513.04141666666</v>
      </c>
      <c r="F8">
        <v>98757.524921666642</v>
      </c>
      <c r="G8">
        <v>76895.623954166644</v>
      </c>
      <c r="H8">
        <v>78080.466079999984</v>
      </c>
      <c r="I8">
        <v>68060.939956666669</v>
      </c>
      <c r="J8">
        <v>101974.29671999997</v>
      </c>
      <c r="K8">
        <v>68327.666666666773</v>
      </c>
      <c r="L8">
        <v>73031.317226666666</v>
      </c>
      <c r="M8">
        <v>77213.354166666642</v>
      </c>
      <c r="N8">
        <v>67609.149416666682</v>
      </c>
      <c r="O8">
        <v>68185.162479166655</v>
      </c>
      <c r="P8">
        <v>69542.17247249998</v>
      </c>
      <c r="Q8">
        <v>76261.568729166698</v>
      </c>
      <c r="R8">
        <v>71881.153159999958</v>
      </c>
      <c r="S8">
        <v>75957.844239999977</v>
      </c>
      <c r="T8">
        <v>74972.073579999997</v>
      </c>
      <c r="U8">
        <v>74347.907479166679</v>
      </c>
      <c r="V8">
        <v>72124.359974999999</v>
      </c>
      <c r="W8">
        <v>74477.409604166707</v>
      </c>
      <c r="X8">
        <v>69463.018541666708</v>
      </c>
      <c r="Y8">
        <v>75476.677666666685</v>
      </c>
      <c r="Z8">
        <v>71698.635799999989</v>
      </c>
      <c r="AA8">
        <v>74442.341916666701</v>
      </c>
      <c r="AB8">
        <v>75200.481413333371</v>
      </c>
      <c r="AC8">
        <v>90784.656000000003</v>
      </c>
      <c r="AD8">
        <v>83855.489824999997</v>
      </c>
      <c r="AE8">
        <v>92836.467559999946</v>
      </c>
      <c r="AF8">
        <v>68932.599084166664</v>
      </c>
      <c r="AG8">
        <v>74698.121729166625</v>
      </c>
      <c r="AH8">
        <v>76107.8396041667</v>
      </c>
      <c r="AI8">
        <v>75597.570833333375</v>
      </c>
      <c r="AJ8">
        <v>80394.49698500002</v>
      </c>
      <c r="AK8">
        <v>96426.675159999984</v>
      </c>
      <c r="AL8">
        <v>72991.64485416672</v>
      </c>
      <c r="AM8">
        <v>74215.71166666667</v>
      </c>
      <c r="AN8">
        <v>70070.666666666744</v>
      </c>
      <c r="AO8">
        <v>70033.569416666709</v>
      </c>
      <c r="AP8">
        <v>66017.196416666673</v>
      </c>
      <c r="AQ8">
        <v>74282.526860000013</v>
      </c>
      <c r="AR8">
        <v>101166.28826499997</v>
      </c>
      <c r="AS8">
        <v>71551.429916666675</v>
      </c>
      <c r="AT8">
        <v>71736.91666666673</v>
      </c>
      <c r="AU8">
        <v>80046.946854166628</v>
      </c>
      <c r="AV8">
        <v>73762.059997499979</v>
      </c>
      <c r="AW8">
        <v>72478.405791666679</v>
      </c>
      <c r="AX8">
        <v>91333.1001666667</v>
      </c>
    </row>
    <row r="9" spans="1:50" x14ac:dyDescent="0.25">
      <c r="A9">
        <v>69744.26966666666</v>
      </c>
      <c r="B9">
        <v>78189.618166666667</v>
      </c>
      <c r="C9">
        <v>73626.605119999978</v>
      </c>
      <c r="D9">
        <v>115645.90566666667</v>
      </c>
      <c r="E9">
        <v>73513.04141666666</v>
      </c>
      <c r="F9">
        <v>97094.612106666624</v>
      </c>
      <c r="G9">
        <v>76895.623954166644</v>
      </c>
      <c r="H9">
        <v>77704.388266666749</v>
      </c>
      <c r="I9">
        <v>68060.939956666669</v>
      </c>
      <c r="J9">
        <v>100230.09366666668</v>
      </c>
      <c r="K9">
        <v>70547.199666666653</v>
      </c>
      <c r="L9">
        <v>71611.602916666699</v>
      </c>
      <c r="M9">
        <v>77213.354166666642</v>
      </c>
      <c r="N9">
        <v>67609.149416666682</v>
      </c>
      <c r="O9">
        <v>68185.162479166655</v>
      </c>
      <c r="P9">
        <v>69542.17247249998</v>
      </c>
      <c r="Q9">
        <v>76261.568729166698</v>
      </c>
      <c r="R9">
        <v>71881.153159999958</v>
      </c>
      <c r="S9">
        <v>71053.929996666629</v>
      </c>
      <c r="T9">
        <v>74972.073579999997</v>
      </c>
      <c r="U9">
        <v>67918.507229166658</v>
      </c>
      <c r="V9">
        <v>72124.359974999999</v>
      </c>
      <c r="W9">
        <v>74477.409604166707</v>
      </c>
      <c r="X9">
        <v>69463.018541666708</v>
      </c>
      <c r="Y9">
        <v>71176.65055999998</v>
      </c>
      <c r="Z9">
        <v>71698.635799999989</v>
      </c>
      <c r="AA9">
        <v>73987.615416666653</v>
      </c>
      <c r="AB9">
        <v>75200.481413333371</v>
      </c>
      <c r="AC9">
        <v>90784.656000000003</v>
      </c>
      <c r="AD9">
        <v>80056.375</v>
      </c>
      <c r="AE9">
        <v>92836.467559999946</v>
      </c>
      <c r="AF9">
        <v>68932.599084166664</v>
      </c>
      <c r="AG9">
        <v>71655.19672916671</v>
      </c>
      <c r="AH9">
        <v>75419.905609999987</v>
      </c>
      <c r="AI9">
        <v>75597.570833333375</v>
      </c>
      <c r="AJ9">
        <v>80394.49698500002</v>
      </c>
      <c r="AK9">
        <v>96426.675159999984</v>
      </c>
      <c r="AL9">
        <v>71758.012354166684</v>
      </c>
      <c r="AM9">
        <v>74215.71166666667</v>
      </c>
      <c r="AN9">
        <v>72971.981166666665</v>
      </c>
      <c r="AO9">
        <v>68333.590666666671</v>
      </c>
      <c r="AP9">
        <v>66017.196416666673</v>
      </c>
      <c r="AQ9">
        <v>70569.647970000005</v>
      </c>
      <c r="AR9">
        <v>101166.28826499997</v>
      </c>
      <c r="AS9">
        <v>70437.828666666668</v>
      </c>
      <c r="AT9">
        <v>71736.91666666673</v>
      </c>
      <c r="AU9">
        <v>78816.487854166669</v>
      </c>
      <c r="AV9">
        <v>73762.059997499979</v>
      </c>
      <c r="AW9">
        <v>72478.405791666679</v>
      </c>
      <c r="AX9">
        <v>91333.1001666667</v>
      </c>
    </row>
    <row r="10" spans="1:50" x14ac:dyDescent="0.25">
      <c r="A10">
        <v>69744.26966666666</v>
      </c>
      <c r="B10">
        <v>78189.618166666667</v>
      </c>
      <c r="C10">
        <v>73119.029380000007</v>
      </c>
      <c r="D10">
        <v>115645.90566666667</v>
      </c>
      <c r="E10">
        <v>70760.781066666663</v>
      </c>
      <c r="F10">
        <v>92431.993866666671</v>
      </c>
      <c r="G10">
        <v>76895.623954166644</v>
      </c>
      <c r="H10">
        <v>76504.689019999976</v>
      </c>
      <c r="I10">
        <v>68060.939956666669</v>
      </c>
      <c r="J10">
        <v>97315.089916666693</v>
      </c>
      <c r="K10">
        <v>70171.132658333328</v>
      </c>
      <c r="L10">
        <v>71611.602916666699</v>
      </c>
      <c r="M10">
        <v>77213.354166666642</v>
      </c>
      <c r="N10">
        <v>67609.149416666682</v>
      </c>
      <c r="O10">
        <v>68185.162479166655</v>
      </c>
      <c r="P10">
        <v>69542.17247249998</v>
      </c>
      <c r="Q10">
        <v>76261.568729166698</v>
      </c>
      <c r="R10">
        <v>71881.153159999958</v>
      </c>
      <c r="S10">
        <v>71053.929996666629</v>
      </c>
      <c r="T10">
        <v>74972.073579999997</v>
      </c>
      <c r="U10">
        <v>67918.507229166658</v>
      </c>
      <c r="V10">
        <v>72124.359974999999</v>
      </c>
      <c r="W10">
        <v>74324.942106666669</v>
      </c>
      <c r="X10">
        <v>67694.285495000033</v>
      </c>
      <c r="Y10">
        <v>71176.65055999998</v>
      </c>
      <c r="Z10">
        <v>69881.598666666658</v>
      </c>
      <c r="AA10">
        <v>73987.615416666653</v>
      </c>
      <c r="AB10">
        <v>75200.481413333371</v>
      </c>
      <c r="AC10">
        <v>90784.656000000003</v>
      </c>
      <c r="AD10">
        <v>80056.375</v>
      </c>
      <c r="AE10">
        <v>92836.467559999946</v>
      </c>
      <c r="AF10">
        <v>68932.599084166664</v>
      </c>
      <c r="AG10">
        <v>71655.19672916671</v>
      </c>
      <c r="AH10">
        <v>75207.630791666656</v>
      </c>
      <c r="AI10">
        <v>75597.570833333375</v>
      </c>
      <c r="AJ10">
        <v>80394.49698500002</v>
      </c>
      <c r="AK10">
        <v>96426.675159999984</v>
      </c>
      <c r="AL10">
        <v>71758.012354166684</v>
      </c>
      <c r="AM10">
        <v>75973.166729166682</v>
      </c>
      <c r="AN10">
        <v>70423.360666666704</v>
      </c>
      <c r="AO10">
        <v>68333.590666666671</v>
      </c>
      <c r="AP10">
        <v>66017.196416666673</v>
      </c>
      <c r="AQ10">
        <v>64857.748106666673</v>
      </c>
      <c r="AR10">
        <v>101166.28826499997</v>
      </c>
      <c r="AS10">
        <v>70437.828666666668</v>
      </c>
      <c r="AT10">
        <v>71736.91666666673</v>
      </c>
      <c r="AU10">
        <v>78816.487854166669</v>
      </c>
      <c r="AV10">
        <v>73762.059997499979</v>
      </c>
      <c r="AW10">
        <v>72478.405791666679</v>
      </c>
      <c r="AX10">
        <v>72458.239166666681</v>
      </c>
    </row>
    <row r="11" spans="1:50" x14ac:dyDescent="0.25">
      <c r="A11">
        <v>69744.26966666666</v>
      </c>
      <c r="B11">
        <v>77008.066854166711</v>
      </c>
      <c r="C11">
        <v>70995.527041666646</v>
      </c>
      <c r="D11">
        <v>115645.90566666667</v>
      </c>
      <c r="E11">
        <v>70760.781066666663</v>
      </c>
      <c r="F11">
        <v>91639.05162666658</v>
      </c>
      <c r="G11">
        <v>76895.623954166644</v>
      </c>
      <c r="H11">
        <v>76504.689019999976</v>
      </c>
      <c r="I11">
        <v>68060.939956666669</v>
      </c>
      <c r="J11">
        <v>97315.089916666693</v>
      </c>
      <c r="K11">
        <v>70127.916666666759</v>
      </c>
      <c r="L11">
        <v>71611.602916666699</v>
      </c>
      <c r="M11">
        <v>73368.120833333334</v>
      </c>
      <c r="N11">
        <v>67609.149416666682</v>
      </c>
      <c r="O11">
        <v>68646.909766666664</v>
      </c>
      <c r="P11">
        <v>69542.17247249998</v>
      </c>
      <c r="Q11">
        <v>76261.568729166698</v>
      </c>
      <c r="R11">
        <v>71881.153159999958</v>
      </c>
      <c r="S11">
        <v>71053.929996666629</v>
      </c>
      <c r="T11">
        <v>74972.073579999997</v>
      </c>
      <c r="U11">
        <v>67918.507229166658</v>
      </c>
      <c r="V11">
        <v>72124.359974999999</v>
      </c>
      <c r="W11">
        <v>71643.337979166696</v>
      </c>
      <c r="X11">
        <v>67694.285495000033</v>
      </c>
      <c r="Y11">
        <v>66133.684600000022</v>
      </c>
      <c r="Z11">
        <v>69881.598666666658</v>
      </c>
      <c r="AA11">
        <v>73688.840979166664</v>
      </c>
      <c r="AB11">
        <v>75200.481413333371</v>
      </c>
      <c r="AC11">
        <v>76772.041666666686</v>
      </c>
      <c r="AD11">
        <v>77963.837500000023</v>
      </c>
      <c r="AE11">
        <v>90885.148171666646</v>
      </c>
      <c r="AF11">
        <v>68080.506976666657</v>
      </c>
      <c r="AG11">
        <v>71655.19672916671</v>
      </c>
      <c r="AH11">
        <v>75207.630791666656</v>
      </c>
      <c r="AI11">
        <v>75597.570833333375</v>
      </c>
      <c r="AJ11">
        <v>79745.125226666642</v>
      </c>
      <c r="AK11">
        <v>96426.675159999984</v>
      </c>
      <c r="AL11">
        <v>71758.012354166684</v>
      </c>
      <c r="AM11">
        <v>75973.166729166682</v>
      </c>
      <c r="AN11">
        <v>70423.360666666704</v>
      </c>
      <c r="AO11">
        <v>68333.590666666671</v>
      </c>
      <c r="AP11">
        <v>66017.196416666673</v>
      </c>
      <c r="AQ11">
        <v>64857.748106666673</v>
      </c>
      <c r="AR11">
        <v>100754.57083333343</v>
      </c>
      <c r="AS11">
        <v>70437.828666666668</v>
      </c>
      <c r="AT11">
        <v>69383.19570666668</v>
      </c>
      <c r="AU11">
        <v>76608.411760000003</v>
      </c>
      <c r="AV11">
        <v>73762.059997499979</v>
      </c>
      <c r="AW11">
        <v>71541.414416666681</v>
      </c>
      <c r="AX11">
        <v>72458.239166666681</v>
      </c>
    </row>
    <row r="12" spans="1:50" x14ac:dyDescent="0.25">
      <c r="A12">
        <v>69744.26966666666</v>
      </c>
      <c r="B12">
        <v>72282.591449999978</v>
      </c>
      <c r="C12">
        <v>68151.052166666675</v>
      </c>
      <c r="D12">
        <v>115645.90566666667</v>
      </c>
      <c r="E12">
        <v>70760.781066666663</v>
      </c>
      <c r="F12">
        <v>88585.176106666579</v>
      </c>
      <c r="G12">
        <v>76895.623954166644</v>
      </c>
      <c r="H12">
        <v>72333.43722916671</v>
      </c>
      <c r="I12">
        <v>68060.939956666669</v>
      </c>
      <c r="J12">
        <v>96302.261900000012</v>
      </c>
      <c r="K12">
        <v>69374.189866666668</v>
      </c>
      <c r="L12">
        <v>71611.602916666699</v>
      </c>
      <c r="M12">
        <v>73368.120833333334</v>
      </c>
      <c r="N12">
        <v>67609.149416666682</v>
      </c>
      <c r="O12">
        <v>68646.909766666664</v>
      </c>
      <c r="P12">
        <v>69261.004166666695</v>
      </c>
      <c r="Q12">
        <v>70568.964666666667</v>
      </c>
      <c r="R12">
        <v>71881.153159999958</v>
      </c>
      <c r="S12">
        <v>71053.929996666629</v>
      </c>
      <c r="T12">
        <v>74972.073579999997</v>
      </c>
      <c r="U12">
        <v>67918.507229166658</v>
      </c>
      <c r="V12">
        <v>67529.300791666639</v>
      </c>
      <c r="W12">
        <v>71643.337979166696</v>
      </c>
      <c r="X12">
        <v>67694.285495000033</v>
      </c>
      <c r="Y12">
        <v>66133.684600000022</v>
      </c>
      <c r="Z12">
        <v>69372.687916666662</v>
      </c>
      <c r="AA12">
        <v>73688.840979166664</v>
      </c>
      <c r="AB12">
        <v>74405.585499999972</v>
      </c>
      <c r="AC12">
        <v>76772.041666666686</v>
      </c>
      <c r="AD12">
        <v>76889.972274999949</v>
      </c>
      <c r="AE12">
        <v>90885.148171666646</v>
      </c>
      <c r="AF12">
        <v>68080.506976666657</v>
      </c>
      <c r="AG12">
        <v>67865.497876666646</v>
      </c>
      <c r="AH12">
        <v>73958.444166666683</v>
      </c>
      <c r="AI12">
        <v>75597.570833333375</v>
      </c>
      <c r="AJ12">
        <v>79745.125226666642</v>
      </c>
      <c r="AK12">
        <v>96426.675159999984</v>
      </c>
      <c r="AL12">
        <v>71758.012354166684</v>
      </c>
      <c r="AM12">
        <v>75973.166729166682</v>
      </c>
      <c r="AN12">
        <v>70315.33672916668</v>
      </c>
      <c r="AO12">
        <v>68333.590666666671</v>
      </c>
      <c r="AP12">
        <v>66017.196416666673</v>
      </c>
      <c r="AQ12">
        <v>64857.748106666673</v>
      </c>
      <c r="AR12">
        <v>96432.728125000009</v>
      </c>
      <c r="AS12">
        <v>70437.828666666668</v>
      </c>
      <c r="AT12">
        <v>69383.19570666668</v>
      </c>
      <c r="AU12">
        <v>75246.651939999996</v>
      </c>
      <c r="AV12">
        <v>78703.981541666668</v>
      </c>
      <c r="AW12">
        <v>71541.414416666681</v>
      </c>
      <c r="AX12">
        <v>72458.239166666681</v>
      </c>
    </row>
    <row r="13" spans="1:50" x14ac:dyDescent="0.25">
      <c r="A13">
        <v>69744.26966666666</v>
      </c>
      <c r="B13">
        <v>72282.591449999978</v>
      </c>
      <c r="C13">
        <v>68151.052166666675</v>
      </c>
      <c r="D13">
        <v>112723.92000000003</v>
      </c>
      <c r="E13">
        <v>71132.366986666646</v>
      </c>
      <c r="F13">
        <v>88585.176106666579</v>
      </c>
      <c r="G13">
        <v>76496.63778416664</v>
      </c>
      <c r="H13">
        <v>72333.43722916671</v>
      </c>
      <c r="I13">
        <v>69087.166666666773</v>
      </c>
      <c r="J13">
        <v>79943.896519999951</v>
      </c>
      <c r="K13">
        <v>69374.189866666668</v>
      </c>
      <c r="L13">
        <v>67940.68266666666</v>
      </c>
      <c r="M13">
        <v>70405.205160000041</v>
      </c>
      <c r="N13">
        <v>67609.149416666682</v>
      </c>
      <c r="O13">
        <v>68646.909766666664</v>
      </c>
      <c r="P13">
        <v>69261.004166666695</v>
      </c>
      <c r="Q13">
        <v>70568.964666666667</v>
      </c>
      <c r="R13">
        <v>71921.710893333366</v>
      </c>
      <c r="S13">
        <v>75834.844270000016</v>
      </c>
      <c r="T13">
        <v>76157.731041666673</v>
      </c>
      <c r="U13">
        <v>74413.195166666643</v>
      </c>
      <c r="V13">
        <v>67529.300791666639</v>
      </c>
      <c r="W13">
        <v>68932.826090000002</v>
      </c>
      <c r="X13">
        <v>67694.285495000033</v>
      </c>
      <c r="Y13">
        <v>66133.684600000022</v>
      </c>
      <c r="Z13">
        <v>69372.687916666662</v>
      </c>
      <c r="AA13">
        <v>73688.840979166664</v>
      </c>
      <c r="AB13">
        <v>71655.58815833331</v>
      </c>
      <c r="AC13">
        <v>76772.041666666686</v>
      </c>
      <c r="AD13">
        <v>76460.184166666659</v>
      </c>
      <c r="AE13">
        <v>90885.148171666646</v>
      </c>
      <c r="AF13">
        <v>68080.506976666657</v>
      </c>
      <c r="AG13">
        <v>67865.497876666646</v>
      </c>
      <c r="AH13">
        <v>73958.444166666683</v>
      </c>
      <c r="AI13">
        <v>78573.800666666692</v>
      </c>
      <c r="AJ13">
        <v>75252.912000000011</v>
      </c>
      <c r="AK13">
        <v>87610.059374999997</v>
      </c>
      <c r="AL13">
        <v>71758.012354166684</v>
      </c>
      <c r="AM13">
        <v>73667.978916666645</v>
      </c>
      <c r="AN13">
        <v>70315.33672916668</v>
      </c>
      <c r="AO13">
        <v>68333.590666666671</v>
      </c>
      <c r="AP13">
        <v>67915.852041666629</v>
      </c>
      <c r="AQ13">
        <v>64857.748106666673</v>
      </c>
      <c r="AR13">
        <v>96432.728125000009</v>
      </c>
      <c r="AS13">
        <v>70437.828666666668</v>
      </c>
      <c r="AT13">
        <v>69383.19570666668</v>
      </c>
      <c r="AU13">
        <v>75246.651939999996</v>
      </c>
      <c r="AV13">
        <v>78703.981541666668</v>
      </c>
      <c r="AW13">
        <v>71541.414416666681</v>
      </c>
      <c r="AX13">
        <v>72458.239166666681</v>
      </c>
    </row>
    <row r="14" spans="1:50" x14ac:dyDescent="0.25">
      <c r="A14">
        <v>72464.70577999996</v>
      </c>
      <c r="B14">
        <v>72282.591449999978</v>
      </c>
      <c r="C14">
        <v>65018.41666666681</v>
      </c>
      <c r="D14">
        <v>112723.92000000003</v>
      </c>
      <c r="E14">
        <v>71132.366986666646</v>
      </c>
      <c r="F14">
        <v>85512.056346666664</v>
      </c>
      <c r="G14">
        <v>76496.63778416664</v>
      </c>
      <c r="H14">
        <v>72333.43722916671</v>
      </c>
      <c r="I14">
        <v>69087.166666666773</v>
      </c>
      <c r="J14">
        <v>79943.896519999951</v>
      </c>
      <c r="K14">
        <v>69374.189866666668</v>
      </c>
      <c r="L14">
        <v>67940.68266666666</v>
      </c>
      <c r="M14">
        <v>70405.205160000041</v>
      </c>
      <c r="N14">
        <v>67609.149416666682</v>
      </c>
      <c r="O14">
        <v>68646.909766666664</v>
      </c>
      <c r="P14">
        <v>69261.004166666695</v>
      </c>
      <c r="Q14">
        <v>70568.964666666667</v>
      </c>
      <c r="R14">
        <v>71921.710893333366</v>
      </c>
      <c r="S14">
        <v>74703.395770000003</v>
      </c>
      <c r="T14">
        <v>72804.23550000001</v>
      </c>
      <c r="U14">
        <v>69113.768291666667</v>
      </c>
      <c r="V14">
        <v>67529.300791666639</v>
      </c>
      <c r="W14">
        <v>68932.826090000002</v>
      </c>
      <c r="X14">
        <v>67694.285495000033</v>
      </c>
      <c r="Y14">
        <v>66133.684600000022</v>
      </c>
      <c r="Z14">
        <v>69372.687916666662</v>
      </c>
      <c r="AA14">
        <v>73688.840979166664</v>
      </c>
      <c r="AB14">
        <v>71655.58815833331</v>
      </c>
      <c r="AC14">
        <v>76772.041666666686</v>
      </c>
      <c r="AD14">
        <v>71840.612719999976</v>
      </c>
      <c r="AE14">
        <v>90885.148171666646</v>
      </c>
      <c r="AF14">
        <v>68080.506976666657</v>
      </c>
      <c r="AG14">
        <v>67865.497876666646</v>
      </c>
      <c r="AH14">
        <v>73958.444166666683</v>
      </c>
      <c r="AI14">
        <v>78391.517160000032</v>
      </c>
      <c r="AJ14">
        <v>75252.912000000011</v>
      </c>
      <c r="AK14">
        <v>83873.860051666634</v>
      </c>
      <c r="AL14">
        <v>72463.215884999998</v>
      </c>
      <c r="AM14">
        <v>73667.978916666645</v>
      </c>
      <c r="AN14">
        <v>70315.33672916668</v>
      </c>
      <c r="AO14">
        <v>68333.590666666671</v>
      </c>
      <c r="AP14">
        <v>67914.515416666662</v>
      </c>
      <c r="AQ14">
        <v>64857.748106666673</v>
      </c>
      <c r="AR14">
        <v>96432.728125000009</v>
      </c>
      <c r="AS14">
        <v>70038.803869166673</v>
      </c>
      <c r="AT14">
        <v>69383.19570666668</v>
      </c>
      <c r="AU14">
        <v>75246.651939999996</v>
      </c>
      <c r="AV14">
        <v>77660.962500000009</v>
      </c>
      <c r="AW14">
        <v>71541.414416666681</v>
      </c>
      <c r="AX14">
        <v>72458.239166666681</v>
      </c>
    </row>
    <row r="15" spans="1:50" x14ac:dyDescent="0.25">
      <c r="A15">
        <v>69504.037419999979</v>
      </c>
      <c r="B15">
        <v>72234.046319999979</v>
      </c>
      <c r="C15">
        <v>65018.41666666681</v>
      </c>
      <c r="D15">
        <v>112723.92000000003</v>
      </c>
      <c r="E15">
        <v>71132.366986666646</v>
      </c>
      <c r="F15">
        <v>85512.056346666664</v>
      </c>
      <c r="G15">
        <v>76496.63778416664</v>
      </c>
      <c r="H15">
        <v>72279.699666666624</v>
      </c>
      <c r="I15">
        <v>69087.166666666773</v>
      </c>
      <c r="J15">
        <v>79943.896519999951</v>
      </c>
      <c r="K15">
        <v>67127.376000000018</v>
      </c>
      <c r="L15">
        <v>67940.68266666666</v>
      </c>
      <c r="M15">
        <v>70405.205160000041</v>
      </c>
      <c r="N15">
        <v>67609.149416666682</v>
      </c>
      <c r="O15">
        <v>68646.909766666664</v>
      </c>
      <c r="P15">
        <v>69261.004166666695</v>
      </c>
      <c r="Q15">
        <v>70568.964666666667</v>
      </c>
      <c r="R15">
        <v>70951.075255000003</v>
      </c>
      <c r="S15">
        <v>74703.395770000003</v>
      </c>
      <c r="T15">
        <v>72804.23550000001</v>
      </c>
      <c r="U15">
        <v>69113.768291666667</v>
      </c>
      <c r="V15">
        <v>67529.300791666639</v>
      </c>
      <c r="W15">
        <v>68932.826090000002</v>
      </c>
      <c r="X15">
        <v>67694.285495000033</v>
      </c>
      <c r="Y15">
        <v>66133.684600000022</v>
      </c>
      <c r="Z15">
        <v>69372.687916666662</v>
      </c>
      <c r="AA15">
        <v>73341.671799999982</v>
      </c>
      <c r="AB15">
        <v>71655.58815833331</v>
      </c>
      <c r="AC15">
        <v>73496.682000000001</v>
      </c>
      <c r="AD15">
        <v>70572.684166666688</v>
      </c>
      <c r="AE15">
        <v>90885.148171666646</v>
      </c>
      <c r="AF15">
        <v>68080.506976666657</v>
      </c>
      <c r="AG15">
        <v>67865.497876666646</v>
      </c>
      <c r="AH15">
        <v>73335.103791666668</v>
      </c>
      <c r="AI15">
        <v>75574.870019999988</v>
      </c>
      <c r="AJ15">
        <v>75252.912000000011</v>
      </c>
      <c r="AK15">
        <v>77922.393750000003</v>
      </c>
      <c r="AL15">
        <v>72463.215884999998</v>
      </c>
      <c r="AM15">
        <v>73667.978916666645</v>
      </c>
      <c r="AN15">
        <v>70315.33672916668</v>
      </c>
      <c r="AO15">
        <v>71453.113166666648</v>
      </c>
      <c r="AP15">
        <v>67914.515416666662</v>
      </c>
      <c r="AQ15">
        <v>71501.190979166684</v>
      </c>
      <c r="AR15">
        <v>84996.867041666686</v>
      </c>
      <c r="AS15">
        <v>69911.653921666642</v>
      </c>
      <c r="AT15">
        <v>69383.19570666668</v>
      </c>
      <c r="AU15">
        <v>75246.651939999996</v>
      </c>
      <c r="AV15">
        <v>77660.962500000009</v>
      </c>
      <c r="AW15">
        <v>71541.414416666681</v>
      </c>
      <c r="AX15">
        <v>73221.106041666717</v>
      </c>
    </row>
    <row r="16" spans="1:50" x14ac:dyDescent="0.25">
      <c r="A16">
        <v>69504.037419999979</v>
      </c>
      <c r="B16">
        <v>72234.046319999979</v>
      </c>
      <c r="C16">
        <v>65018.41666666681</v>
      </c>
      <c r="D16">
        <v>112723.92000000003</v>
      </c>
      <c r="E16">
        <v>70313.927416666673</v>
      </c>
      <c r="F16">
        <v>85512.056346666664</v>
      </c>
      <c r="G16">
        <v>76496.63778416664</v>
      </c>
      <c r="H16">
        <v>72279.699666666624</v>
      </c>
      <c r="I16">
        <v>69087.166666666773</v>
      </c>
      <c r="J16">
        <v>77028.23104166663</v>
      </c>
      <c r="K16">
        <v>67127.376000000018</v>
      </c>
      <c r="L16">
        <v>69911.94309250002</v>
      </c>
      <c r="M16">
        <v>70405.205160000041</v>
      </c>
      <c r="N16">
        <v>69702.565416666694</v>
      </c>
      <c r="O16">
        <v>69050.405541666652</v>
      </c>
      <c r="P16">
        <v>69261.004166666695</v>
      </c>
      <c r="Q16">
        <v>74274.735416666692</v>
      </c>
      <c r="R16">
        <v>70679.297906666645</v>
      </c>
      <c r="S16">
        <v>71057.411000000022</v>
      </c>
      <c r="T16">
        <v>72804.23550000001</v>
      </c>
      <c r="U16">
        <v>69113.768291666667</v>
      </c>
      <c r="V16">
        <v>67529.300791666639</v>
      </c>
      <c r="W16">
        <v>68932.826090000002</v>
      </c>
      <c r="X16">
        <v>69413.705541666684</v>
      </c>
      <c r="Y16">
        <v>66133.684600000022</v>
      </c>
      <c r="Z16">
        <v>69372.687916666662</v>
      </c>
      <c r="AA16">
        <v>73341.671799999982</v>
      </c>
      <c r="AB16">
        <v>71655.58815833331</v>
      </c>
      <c r="AC16">
        <v>73496.682000000001</v>
      </c>
      <c r="AD16">
        <v>70572.684166666688</v>
      </c>
      <c r="AE16">
        <v>90885.148171666646</v>
      </c>
      <c r="AF16">
        <v>68080.506976666657</v>
      </c>
      <c r="AG16">
        <v>67865.497876666646</v>
      </c>
      <c r="AH16">
        <v>73335.103791666668</v>
      </c>
      <c r="AI16">
        <v>75574.870019999988</v>
      </c>
      <c r="AJ16">
        <v>75252.912000000011</v>
      </c>
      <c r="AK16">
        <v>77922.393750000003</v>
      </c>
      <c r="AL16">
        <v>72463.215884999998</v>
      </c>
      <c r="AM16">
        <v>72745.521907499977</v>
      </c>
      <c r="AN16">
        <v>70315.33672916668</v>
      </c>
      <c r="AO16">
        <v>71453.113166666648</v>
      </c>
      <c r="AP16">
        <v>67914.515416666662</v>
      </c>
      <c r="AQ16">
        <v>68743.541000000012</v>
      </c>
      <c r="AR16">
        <v>77616.36252166667</v>
      </c>
      <c r="AS16">
        <v>69911.653921666642</v>
      </c>
      <c r="AT16">
        <v>69383.19570666668</v>
      </c>
      <c r="AU16">
        <v>75246.651939999996</v>
      </c>
      <c r="AV16">
        <v>72726.962500000023</v>
      </c>
      <c r="AW16">
        <v>72317.141980000015</v>
      </c>
      <c r="AX16">
        <v>66281.244541666645</v>
      </c>
    </row>
    <row r="17" spans="1:50" x14ac:dyDescent="0.25">
      <c r="A17">
        <v>67654.974916666688</v>
      </c>
      <c r="B17">
        <v>72234.046319999979</v>
      </c>
      <c r="C17">
        <v>65018.41666666681</v>
      </c>
      <c r="D17">
        <v>112723.92000000003</v>
      </c>
      <c r="E17">
        <v>70313.927416666673</v>
      </c>
      <c r="F17">
        <v>85512.056346666664</v>
      </c>
      <c r="G17">
        <v>76496.63778416664</v>
      </c>
      <c r="H17">
        <v>72279.699666666624</v>
      </c>
      <c r="I17">
        <v>69087.166666666773</v>
      </c>
      <c r="J17">
        <v>75372.033666666684</v>
      </c>
      <c r="K17">
        <v>67127.376000000018</v>
      </c>
      <c r="L17">
        <v>69911.94309250002</v>
      </c>
      <c r="M17">
        <v>70405.205160000041</v>
      </c>
      <c r="N17">
        <v>69702.565416666694</v>
      </c>
      <c r="O17">
        <v>69050.405541666652</v>
      </c>
      <c r="P17">
        <v>69261.004166666695</v>
      </c>
      <c r="Q17">
        <v>69885.970833333326</v>
      </c>
      <c r="R17">
        <v>70679.297906666645</v>
      </c>
      <c r="S17">
        <v>71057.411000000022</v>
      </c>
      <c r="T17">
        <v>72804.23550000001</v>
      </c>
      <c r="U17">
        <v>69113.768291666667</v>
      </c>
      <c r="V17">
        <v>67622.809827500037</v>
      </c>
      <c r="W17">
        <v>68932.826090000002</v>
      </c>
      <c r="X17">
        <v>69413.705541666684</v>
      </c>
      <c r="Y17">
        <v>69652.463604166638</v>
      </c>
      <c r="Z17">
        <v>69372.687916666662</v>
      </c>
      <c r="AA17">
        <v>73341.671799999982</v>
      </c>
      <c r="AB17">
        <v>71655.58815833331</v>
      </c>
      <c r="AC17">
        <v>73496.682000000001</v>
      </c>
      <c r="AD17">
        <v>70572.684166666688</v>
      </c>
      <c r="AE17">
        <v>90885.148171666646</v>
      </c>
      <c r="AF17">
        <v>68080.506976666657</v>
      </c>
      <c r="AG17">
        <v>67865.497876666646</v>
      </c>
      <c r="AH17">
        <v>68163.034197500019</v>
      </c>
      <c r="AI17">
        <v>75574.870019999988</v>
      </c>
      <c r="AJ17">
        <v>72167.774969999969</v>
      </c>
      <c r="AK17">
        <v>76929.107999999993</v>
      </c>
      <c r="AL17">
        <v>72463.215884999998</v>
      </c>
      <c r="AM17">
        <v>72745.521907499977</v>
      </c>
      <c r="AN17">
        <v>70315.33672916668</v>
      </c>
      <c r="AO17">
        <v>74010.49954166665</v>
      </c>
      <c r="AP17">
        <v>67914.515416666662</v>
      </c>
      <c r="AQ17">
        <v>68712.120833333334</v>
      </c>
      <c r="AR17">
        <v>77616.36252166667</v>
      </c>
      <c r="AS17">
        <v>67574.376106666692</v>
      </c>
      <c r="AT17">
        <v>69383.19570666668</v>
      </c>
      <c r="AU17">
        <v>74256.532041666665</v>
      </c>
      <c r="AV17">
        <v>72726.962500000023</v>
      </c>
      <c r="AW17">
        <v>72317.141980000015</v>
      </c>
      <c r="AX17">
        <v>66281.244541666645</v>
      </c>
    </row>
    <row r="18" spans="1:50" x14ac:dyDescent="0.25">
      <c r="A18">
        <v>67654.974916666688</v>
      </c>
      <c r="B18">
        <v>72234.046319999979</v>
      </c>
      <c r="C18">
        <v>65018.41666666681</v>
      </c>
      <c r="D18">
        <v>112723.92000000003</v>
      </c>
      <c r="E18">
        <v>69034.860253333332</v>
      </c>
      <c r="F18">
        <v>85512.056346666664</v>
      </c>
      <c r="G18">
        <v>76920.269979166667</v>
      </c>
      <c r="H18">
        <v>72279.699666666624</v>
      </c>
      <c r="I18">
        <v>70683.970833333326</v>
      </c>
      <c r="J18">
        <v>71105.866291666694</v>
      </c>
      <c r="K18">
        <v>67127.376000000018</v>
      </c>
      <c r="L18">
        <v>67890.254106666674</v>
      </c>
      <c r="M18">
        <v>70405.205160000041</v>
      </c>
      <c r="N18">
        <v>69702.565416666694</v>
      </c>
      <c r="O18">
        <v>69050.405541666652</v>
      </c>
      <c r="P18">
        <v>70235.968666666668</v>
      </c>
      <c r="Q18">
        <v>69885.970833333326</v>
      </c>
      <c r="R18">
        <v>70679.297906666645</v>
      </c>
      <c r="S18">
        <v>71057.411000000022</v>
      </c>
      <c r="T18">
        <v>75299.989229166691</v>
      </c>
      <c r="U18">
        <v>73533.822354166667</v>
      </c>
      <c r="V18">
        <v>67622.809827500037</v>
      </c>
      <c r="W18">
        <v>70848.882600000012</v>
      </c>
      <c r="X18">
        <v>71181.862541666676</v>
      </c>
      <c r="Y18">
        <v>69652.463604166638</v>
      </c>
      <c r="Z18">
        <v>69123.653416666682</v>
      </c>
      <c r="AA18">
        <v>70631.871340000012</v>
      </c>
      <c r="AB18">
        <v>73031.69186666669</v>
      </c>
      <c r="AC18">
        <v>73496.682000000001</v>
      </c>
      <c r="AD18">
        <v>70572.684166666688</v>
      </c>
      <c r="AE18">
        <v>92018.362376666671</v>
      </c>
      <c r="AF18">
        <v>66560.666666666788</v>
      </c>
      <c r="AG18">
        <v>71405.28790000001</v>
      </c>
      <c r="AH18">
        <v>67086.547041666665</v>
      </c>
      <c r="AI18">
        <v>75574.870019999988</v>
      </c>
      <c r="AJ18">
        <v>72167.774969999969</v>
      </c>
      <c r="AK18">
        <v>76929.107999999993</v>
      </c>
      <c r="AL18">
        <v>72463.215884999998</v>
      </c>
      <c r="AM18">
        <v>72745.521907499977</v>
      </c>
      <c r="AN18">
        <v>73602.039416666681</v>
      </c>
      <c r="AO18">
        <v>72842.497266666644</v>
      </c>
      <c r="AP18">
        <v>67914.515416666662</v>
      </c>
      <c r="AQ18">
        <v>68712.120833333334</v>
      </c>
      <c r="AR18">
        <v>77616.36252166667</v>
      </c>
      <c r="AS18">
        <v>67574.376106666692</v>
      </c>
      <c r="AT18">
        <v>67871.666666666759</v>
      </c>
      <c r="AU18">
        <v>74256.532041666665</v>
      </c>
      <c r="AV18">
        <v>72726.962500000023</v>
      </c>
      <c r="AW18">
        <v>72317.141980000015</v>
      </c>
      <c r="AX18">
        <v>66281.244541666645</v>
      </c>
    </row>
    <row r="19" spans="1:50" x14ac:dyDescent="0.25">
      <c r="A19">
        <v>67654.974916666688</v>
      </c>
      <c r="B19">
        <v>72234.046319999979</v>
      </c>
      <c r="C19">
        <v>70159.69835416667</v>
      </c>
      <c r="D19">
        <v>112723.92000000003</v>
      </c>
      <c r="E19">
        <v>69034.860253333332</v>
      </c>
      <c r="F19">
        <v>85512.056346666664</v>
      </c>
      <c r="G19">
        <v>77062.93722916671</v>
      </c>
      <c r="H19">
        <v>72279.699666666624</v>
      </c>
      <c r="I19">
        <v>70683.970833333326</v>
      </c>
      <c r="J19">
        <v>71105.866291666694</v>
      </c>
      <c r="K19">
        <v>67127.376000000018</v>
      </c>
      <c r="L19">
        <v>67890.254106666674</v>
      </c>
      <c r="M19">
        <v>70405.205160000041</v>
      </c>
      <c r="N19">
        <v>69702.565416666694</v>
      </c>
      <c r="O19">
        <v>69050.405541666652</v>
      </c>
      <c r="P19">
        <v>68507.711166666675</v>
      </c>
      <c r="Q19">
        <v>69885.970833333326</v>
      </c>
      <c r="R19">
        <v>70357.19547916665</v>
      </c>
      <c r="S19">
        <v>71057.411000000022</v>
      </c>
      <c r="T19">
        <v>75210.784301666688</v>
      </c>
      <c r="U19">
        <v>70063.15247916666</v>
      </c>
      <c r="V19">
        <v>67316.471479999993</v>
      </c>
      <c r="W19">
        <v>70848.882600000012</v>
      </c>
      <c r="X19">
        <v>71181.862541666676</v>
      </c>
      <c r="Y19">
        <v>69202.321916666668</v>
      </c>
      <c r="Z19">
        <v>69123.653416666682</v>
      </c>
      <c r="AA19">
        <v>70631.871340000012</v>
      </c>
      <c r="AB19">
        <v>72307.616958333354</v>
      </c>
      <c r="AC19">
        <v>72232.186691666677</v>
      </c>
      <c r="AD19">
        <v>70572.684166666688</v>
      </c>
      <c r="AE19">
        <v>92283.027041666661</v>
      </c>
      <c r="AF19">
        <v>66560.666666666788</v>
      </c>
      <c r="AG19">
        <v>71405.28790000001</v>
      </c>
      <c r="AH19">
        <v>67086.547041666665</v>
      </c>
      <c r="AI19">
        <v>73935.316666666666</v>
      </c>
      <c r="AJ19">
        <v>72167.774969999969</v>
      </c>
      <c r="AK19">
        <v>76754.316416666668</v>
      </c>
      <c r="AL19">
        <v>71004.108333333308</v>
      </c>
      <c r="AM19">
        <v>69548.129350000047</v>
      </c>
      <c r="AN19">
        <v>69947.136429999999</v>
      </c>
      <c r="AO19">
        <v>72842.497266666644</v>
      </c>
      <c r="AP19">
        <v>67100.3657916667</v>
      </c>
      <c r="AQ19">
        <v>68712.120833333334</v>
      </c>
      <c r="AR19">
        <v>76957.947486666671</v>
      </c>
      <c r="AS19">
        <v>67574.376106666692</v>
      </c>
      <c r="AT19">
        <v>67871.666666666759</v>
      </c>
      <c r="AU19">
        <v>73224.980664999995</v>
      </c>
      <c r="AV19">
        <v>70799.070791666672</v>
      </c>
      <c r="AW19">
        <v>72317.141980000015</v>
      </c>
      <c r="AX19">
        <v>66281.244541666645</v>
      </c>
    </row>
    <row r="20" spans="1:50" x14ac:dyDescent="0.25">
      <c r="A20">
        <v>67654.974916666688</v>
      </c>
      <c r="B20">
        <v>72234.046319999979</v>
      </c>
      <c r="C20">
        <v>70159.69835416667</v>
      </c>
      <c r="D20">
        <v>112595.12266666668</v>
      </c>
      <c r="E20">
        <v>69034.860253333332</v>
      </c>
      <c r="F20">
        <v>84715.935999999972</v>
      </c>
      <c r="G20">
        <v>72153.316416666639</v>
      </c>
      <c r="H20">
        <v>72279.699666666624</v>
      </c>
      <c r="I20">
        <v>70385.143066666657</v>
      </c>
      <c r="J20">
        <v>71105.866291666694</v>
      </c>
      <c r="K20">
        <v>68208.416666666773</v>
      </c>
      <c r="L20">
        <v>67890.254106666674</v>
      </c>
      <c r="M20">
        <v>71583.369291666677</v>
      </c>
      <c r="N20">
        <v>69702.565416666694</v>
      </c>
      <c r="O20">
        <v>69050.405541666652</v>
      </c>
      <c r="P20">
        <v>68507.711166666675</v>
      </c>
      <c r="Q20">
        <v>69885.970833333326</v>
      </c>
      <c r="R20">
        <v>70348.50937416665</v>
      </c>
      <c r="S20">
        <v>71696.757499999992</v>
      </c>
      <c r="T20">
        <v>75210.784301666688</v>
      </c>
      <c r="U20">
        <v>68651.760889166675</v>
      </c>
      <c r="V20">
        <v>66936.666666666788</v>
      </c>
      <c r="W20">
        <v>68991.857354166685</v>
      </c>
      <c r="X20">
        <v>71181.862541666676</v>
      </c>
      <c r="Y20">
        <v>69202.321916666668</v>
      </c>
      <c r="Z20">
        <v>69123.653416666682</v>
      </c>
      <c r="AA20">
        <v>70631.871340000012</v>
      </c>
      <c r="AB20">
        <v>71876.599813333349</v>
      </c>
      <c r="AC20">
        <v>70202.293546666653</v>
      </c>
      <c r="AD20">
        <v>70572.684166666688</v>
      </c>
      <c r="AE20">
        <v>92283.027041666661</v>
      </c>
      <c r="AF20">
        <v>66560.666666666788</v>
      </c>
      <c r="AG20">
        <v>70336.985799999966</v>
      </c>
      <c r="AH20">
        <v>67086.547041666665</v>
      </c>
      <c r="AI20">
        <v>73935.316666666666</v>
      </c>
      <c r="AJ20">
        <v>72167.774969999969</v>
      </c>
      <c r="AK20">
        <v>74430.954259999984</v>
      </c>
      <c r="AL20">
        <v>71004.108333333308</v>
      </c>
      <c r="AM20">
        <v>69548.129350000047</v>
      </c>
      <c r="AN20">
        <v>69947.136429999999</v>
      </c>
      <c r="AO20">
        <v>72842.497266666644</v>
      </c>
      <c r="AP20">
        <v>67100.3657916667</v>
      </c>
      <c r="AQ20">
        <v>68712.120833333334</v>
      </c>
      <c r="AR20">
        <v>74648.612916666636</v>
      </c>
      <c r="AS20">
        <v>67574.376106666692</v>
      </c>
      <c r="AT20">
        <v>67871.666666666759</v>
      </c>
      <c r="AU20">
        <v>72409.376541666657</v>
      </c>
      <c r="AV20">
        <v>70799.070791666672</v>
      </c>
      <c r="AW20">
        <v>72317.141980000015</v>
      </c>
      <c r="AX20">
        <v>66281.244541666645</v>
      </c>
    </row>
    <row r="21" spans="1:50" x14ac:dyDescent="0.25">
      <c r="A21">
        <v>67654.974916666688</v>
      </c>
      <c r="B21">
        <v>72234.046319999979</v>
      </c>
      <c r="C21">
        <v>70159.69835416667</v>
      </c>
      <c r="D21">
        <v>93784.80316666665</v>
      </c>
      <c r="E21">
        <v>69034.860253333332</v>
      </c>
      <c r="F21">
        <v>84715.935999999972</v>
      </c>
      <c r="G21">
        <v>72153.316416666639</v>
      </c>
      <c r="H21">
        <v>73311.891919999965</v>
      </c>
      <c r="I21">
        <v>69613.945833333317</v>
      </c>
      <c r="J21">
        <v>71105.866291666694</v>
      </c>
      <c r="K21">
        <v>68208.416666666773</v>
      </c>
      <c r="L21">
        <v>67890.254106666674</v>
      </c>
      <c r="M21">
        <v>71583.369291666677</v>
      </c>
      <c r="N21">
        <v>70621.594541666695</v>
      </c>
      <c r="O21">
        <v>69050.405541666652</v>
      </c>
      <c r="P21">
        <v>68507.711166666675</v>
      </c>
      <c r="Q21">
        <v>72393.457791666675</v>
      </c>
      <c r="R21">
        <v>70348.50937416665</v>
      </c>
      <c r="S21">
        <v>69638.278499999957</v>
      </c>
      <c r="T21">
        <v>75210.784301666688</v>
      </c>
      <c r="U21">
        <v>68651.760889166675</v>
      </c>
      <c r="V21">
        <v>66132.11685416667</v>
      </c>
      <c r="W21">
        <v>68991.857354166685</v>
      </c>
      <c r="X21">
        <v>71181.862541666676</v>
      </c>
      <c r="Y21">
        <v>69202.321916666668</v>
      </c>
      <c r="Z21">
        <v>69123.653416666682</v>
      </c>
      <c r="AA21">
        <v>70631.871340000012</v>
      </c>
      <c r="AB21">
        <v>71876.599813333349</v>
      </c>
      <c r="AC21">
        <v>70202.293546666653</v>
      </c>
      <c r="AD21">
        <v>70572.684166666688</v>
      </c>
      <c r="AE21">
        <v>78315.016104166672</v>
      </c>
      <c r="AF21">
        <v>66560.666666666788</v>
      </c>
      <c r="AG21">
        <v>70336.985799999966</v>
      </c>
      <c r="AH21">
        <v>67086.547041666665</v>
      </c>
      <c r="AI21">
        <v>73108.181399999958</v>
      </c>
      <c r="AJ21">
        <v>71357.735416666677</v>
      </c>
      <c r="AK21">
        <v>73931.040416666612</v>
      </c>
      <c r="AL21">
        <v>71004.108333333308</v>
      </c>
      <c r="AM21">
        <v>69548.129350000047</v>
      </c>
      <c r="AN21">
        <v>69947.136429999999</v>
      </c>
      <c r="AO21">
        <v>72842.497266666644</v>
      </c>
      <c r="AP21">
        <v>67100.3657916667</v>
      </c>
      <c r="AQ21">
        <v>68712.120833333334</v>
      </c>
      <c r="AR21">
        <v>73879.843753333334</v>
      </c>
      <c r="AS21">
        <v>67574.376106666692</v>
      </c>
      <c r="AT21">
        <v>67871.666666666759</v>
      </c>
      <c r="AU21">
        <v>72409.376541666657</v>
      </c>
      <c r="AV21">
        <v>70799.070791666672</v>
      </c>
      <c r="AW21">
        <v>73076.732041666677</v>
      </c>
      <c r="AX21">
        <v>66281.244541666645</v>
      </c>
    </row>
    <row r="22" spans="1:50" x14ac:dyDescent="0.25">
      <c r="A22">
        <v>67654.974916666688</v>
      </c>
      <c r="B22">
        <v>72234.046319999979</v>
      </c>
      <c r="C22">
        <v>70159.69835416667</v>
      </c>
      <c r="D22">
        <v>87722.437416666682</v>
      </c>
      <c r="E22">
        <v>68939.110986666667</v>
      </c>
      <c r="F22">
        <v>84715.935999999972</v>
      </c>
      <c r="G22">
        <v>72153.316416666639</v>
      </c>
      <c r="H22">
        <v>69277.845164999992</v>
      </c>
      <c r="I22">
        <v>69613.945833333317</v>
      </c>
      <c r="J22">
        <v>71105.866291666694</v>
      </c>
      <c r="K22">
        <v>64954.66666666681</v>
      </c>
      <c r="L22">
        <v>67890.254106666674</v>
      </c>
      <c r="M22">
        <v>71583.369291666677</v>
      </c>
      <c r="N22">
        <v>70621.594541666695</v>
      </c>
      <c r="O22">
        <v>71561.674666666688</v>
      </c>
      <c r="P22">
        <v>68507.711166666675</v>
      </c>
      <c r="Q22">
        <v>72393.457791666675</v>
      </c>
      <c r="R22">
        <v>70348.50937416665</v>
      </c>
      <c r="S22">
        <v>69638.278499999957</v>
      </c>
      <c r="T22">
        <v>73390.573479166662</v>
      </c>
      <c r="U22">
        <v>68651.760889166675</v>
      </c>
      <c r="V22">
        <v>66132.11685416667</v>
      </c>
      <c r="W22">
        <v>68991.857354166685</v>
      </c>
      <c r="X22">
        <v>71181.862541666676</v>
      </c>
      <c r="Y22">
        <v>69202.321916666668</v>
      </c>
      <c r="Z22">
        <v>69123.653416666682</v>
      </c>
      <c r="AA22">
        <v>70631.871340000012</v>
      </c>
      <c r="AB22">
        <v>68127.828339999993</v>
      </c>
      <c r="AC22">
        <v>70202.293546666653</v>
      </c>
      <c r="AD22">
        <v>71178.572979166696</v>
      </c>
      <c r="AE22">
        <v>78019.891386666684</v>
      </c>
      <c r="AF22">
        <v>66560.666666666788</v>
      </c>
      <c r="AG22">
        <v>70130.724166666681</v>
      </c>
      <c r="AH22">
        <v>67086.547041666665</v>
      </c>
      <c r="AI22">
        <v>73108.181399999958</v>
      </c>
      <c r="AJ22">
        <v>70384.541416666674</v>
      </c>
      <c r="AK22">
        <v>73931.040416666612</v>
      </c>
      <c r="AL22">
        <v>71004.108333333308</v>
      </c>
      <c r="AM22">
        <v>69548.129350000047</v>
      </c>
      <c r="AN22">
        <v>69947.136429999999</v>
      </c>
      <c r="AO22">
        <v>72842.497266666644</v>
      </c>
      <c r="AP22">
        <v>67100.3657916667</v>
      </c>
      <c r="AQ22">
        <v>68712.120833333334</v>
      </c>
      <c r="AR22">
        <v>73879.843753333334</v>
      </c>
      <c r="AS22">
        <v>67574.376106666692</v>
      </c>
      <c r="AT22">
        <v>67871.666666666759</v>
      </c>
      <c r="AU22">
        <v>71526.458530000004</v>
      </c>
      <c r="AV22">
        <v>70799.070791666672</v>
      </c>
      <c r="AW22">
        <v>72591.401560000042</v>
      </c>
      <c r="AX22">
        <v>66281.244541666645</v>
      </c>
    </row>
    <row r="23" spans="1:50" x14ac:dyDescent="0.25">
      <c r="A23">
        <v>69769.638559999948</v>
      </c>
      <c r="B23">
        <v>72564.181229166672</v>
      </c>
      <c r="C23">
        <v>70159.69835416667</v>
      </c>
      <c r="D23">
        <v>83206.071666666656</v>
      </c>
      <c r="E23">
        <v>68939.110986666667</v>
      </c>
      <c r="F23">
        <v>84715.935999999972</v>
      </c>
      <c r="G23">
        <v>70084.434541666647</v>
      </c>
      <c r="H23">
        <v>69277.845164999992</v>
      </c>
      <c r="I23">
        <v>66676.076986666667</v>
      </c>
      <c r="J23">
        <v>71467.657291666677</v>
      </c>
      <c r="K23">
        <v>64954.66666666681</v>
      </c>
      <c r="L23">
        <v>67890.254106666674</v>
      </c>
      <c r="M23">
        <v>71870.933333333305</v>
      </c>
      <c r="N23">
        <v>70621.594541666695</v>
      </c>
      <c r="O23">
        <v>71326.985416666663</v>
      </c>
      <c r="P23">
        <v>68507.711166666675</v>
      </c>
      <c r="Q23">
        <v>72927.472604166702</v>
      </c>
      <c r="R23">
        <v>70348.50937416665</v>
      </c>
      <c r="S23">
        <v>69638.278499999957</v>
      </c>
      <c r="T23">
        <v>70792.840479166625</v>
      </c>
      <c r="U23">
        <v>68651.760889166675</v>
      </c>
      <c r="V23">
        <v>66132.11685416667</v>
      </c>
      <c r="W23">
        <v>68284.886251666743</v>
      </c>
      <c r="X23">
        <v>71235.724910833364</v>
      </c>
      <c r="Y23">
        <v>66545.643229166657</v>
      </c>
      <c r="Z23">
        <v>70453.255916666662</v>
      </c>
      <c r="AA23">
        <v>71686.356166666694</v>
      </c>
      <c r="AB23">
        <v>68127.828339999993</v>
      </c>
      <c r="AC23">
        <v>70202.293546666653</v>
      </c>
      <c r="AD23">
        <v>69000.46249999998</v>
      </c>
      <c r="AE23">
        <v>78019.891386666684</v>
      </c>
      <c r="AF23">
        <v>64678.666666666802</v>
      </c>
      <c r="AG23">
        <v>70130.724166666681</v>
      </c>
      <c r="AH23">
        <v>67086.547041666665</v>
      </c>
      <c r="AI23">
        <v>73108.181399999958</v>
      </c>
      <c r="AJ23">
        <v>67909.869066666695</v>
      </c>
      <c r="AK23">
        <v>71625.451166666695</v>
      </c>
      <c r="AL23">
        <v>71004.108333333308</v>
      </c>
      <c r="AM23">
        <v>69548.129350000047</v>
      </c>
      <c r="AN23">
        <v>69947.136429999999</v>
      </c>
      <c r="AO23">
        <v>69831.17604166668</v>
      </c>
      <c r="AP23">
        <v>66903.545041666686</v>
      </c>
      <c r="AQ23">
        <v>71134.342219999991</v>
      </c>
      <c r="AR23">
        <v>73879.843753333334</v>
      </c>
      <c r="AS23">
        <v>69519.301452500004</v>
      </c>
      <c r="AT23">
        <v>67871.666666666759</v>
      </c>
      <c r="AU23">
        <v>71526.458530000004</v>
      </c>
      <c r="AV23">
        <v>70040.331626666652</v>
      </c>
      <c r="AW23">
        <v>71470.096666666723</v>
      </c>
      <c r="AX23">
        <v>66764.079000000012</v>
      </c>
    </row>
    <row r="24" spans="1:50" x14ac:dyDescent="0.25">
      <c r="A24">
        <v>71114.5722916667</v>
      </c>
      <c r="B24">
        <v>72564.181229166672</v>
      </c>
      <c r="C24">
        <v>67149.916666666788</v>
      </c>
      <c r="D24">
        <v>83206.071666666656</v>
      </c>
      <c r="E24">
        <v>68774.664546666681</v>
      </c>
      <c r="F24">
        <v>80606.221416666696</v>
      </c>
      <c r="G24">
        <v>70084.434541666647</v>
      </c>
      <c r="H24">
        <v>69277.845164999992</v>
      </c>
      <c r="I24">
        <v>66676.076986666667</v>
      </c>
      <c r="J24">
        <v>66631.123916666707</v>
      </c>
      <c r="K24">
        <v>64954.66666666681</v>
      </c>
      <c r="L24">
        <v>69024.007500000007</v>
      </c>
      <c r="M24">
        <v>71687.440106666676</v>
      </c>
      <c r="N24">
        <v>70702.584059999979</v>
      </c>
      <c r="O24">
        <v>70978.727047499997</v>
      </c>
      <c r="P24">
        <v>68507.711166666675</v>
      </c>
      <c r="Q24">
        <v>72927.472604166702</v>
      </c>
      <c r="R24">
        <v>70257.897526666668</v>
      </c>
      <c r="S24">
        <v>69638.278499999957</v>
      </c>
      <c r="T24">
        <v>70792.840479166625</v>
      </c>
      <c r="U24">
        <v>68651.760889166675</v>
      </c>
      <c r="V24">
        <v>65976.894079999969</v>
      </c>
      <c r="W24">
        <v>68284.886251666743</v>
      </c>
      <c r="X24">
        <v>71235.724910833364</v>
      </c>
      <c r="Y24">
        <v>66545.643229166657</v>
      </c>
      <c r="Z24">
        <v>70220.416666666744</v>
      </c>
      <c r="AA24">
        <v>68896.236320000055</v>
      </c>
      <c r="AB24">
        <v>68127.828339999993</v>
      </c>
      <c r="AC24">
        <v>69684.948416666681</v>
      </c>
      <c r="AD24">
        <v>69000.46249999998</v>
      </c>
      <c r="AE24">
        <v>77579.600354166658</v>
      </c>
      <c r="AF24">
        <v>64678.666666666802</v>
      </c>
      <c r="AG24">
        <v>70130.724166666681</v>
      </c>
      <c r="AH24">
        <v>67086.547041666665</v>
      </c>
      <c r="AI24">
        <v>73108.181399999958</v>
      </c>
      <c r="AJ24">
        <v>67909.869066666695</v>
      </c>
      <c r="AK24">
        <v>69159.636541666696</v>
      </c>
      <c r="AL24">
        <v>73237.251016666691</v>
      </c>
      <c r="AM24">
        <v>71312.710506666655</v>
      </c>
      <c r="AN24">
        <v>69947.136429999999</v>
      </c>
      <c r="AO24">
        <v>69831.17604166668</v>
      </c>
      <c r="AP24">
        <v>66903.545041666686</v>
      </c>
      <c r="AQ24">
        <v>71134.342219999991</v>
      </c>
      <c r="AR24">
        <v>73879.843753333334</v>
      </c>
      <c r="AS24">
        <v>69270.871333333329</v>
      </c>
      <c r="AT24">
        <v>67871.666666666759</v>
      </c>
      <c r="AU24">
        <v>71459.522199999978</v>
      </c>
      <c r="AV24">
        <v>70040.331626666652</v>
      </c>
      <c r="AW24">
        <v>69344.668666666694</v>
      </c>
      <c r="AX24">
        <v>66764.079000000012</v>
      </c>
    </row>
    <row r="25" spans="1:50" x14ac:dyDescent="0.25">
      <c r="A25">
        <v>66098.383547499994</v>
      </c>
      <c r="B25">
        <v>72564.181229166672</v>
      </c>
      <c r="C25">
        <v>66411.166666666788</v>
      </c>
      <c r="D25">
        <v>82648.949666666682</v>
      </c>
      <c r="E25">
        <v>68774.664546666681</v>
      </c>
      <c r="F25">
        <v>80606.221416666696</v>
      </c>
      <c r="G25">
        <v>70084.434541666647</v>
      </c>
      <c r="H25">
        <v>69277.845164999992</v>
      </c>
      <c r="I25">
        <v>66676.076986666667</v>
      </c>
      <c r="J25">
        <v>66631.123916666707</v>
      </c>
      <c r="K25">
        <v>64694.416176666688</v>
      </c>
      <c r="L25">
        <v>69024.007500000007</v>
      </c>
      <c r="M25">
        <v>71380.548666666684</v>
      </c>
      <c r="N25">
        <v>70702.584059999979</v>
      </c>
      <c r="O25">
        <v>70978.727047499997</v>
      </c>
      <c r="P25">
        <v>69943.307291666672</v>
      </c>
      <c r="Q25">
        <v>72927.472604166702</v>
      </c>
      <c r="R25">
        <v>69851.989411666684</v>
      </c>
      <c r="S25">
        <v>69638.278499999957</v>
      </c>
      <c r="T25">
        <v>70792.840479166625</v>
      </c>
      <c r="U25">
        <v>68651.760889166675</v>
      </c>
      <c r="V25">
        <v>64508.70343999999</v>
      </c>
      <c r="W25">
        <v>68284.886251666743</v>
      </c>
      <c r="X25">
        <v>68006.443203333329</v>
      </c>
      <c r="Y25">
        <v>66545.643229166657</v>
      </c>
      <c r="Z25">
        <v>70220.416666666744</v>
      </c>
      <c r="AA25">
        <v>68896.236320000055</v>
      </c>
      <c r="AB25">
        <v>68127.828339999993</v>
      </c>
      <c r="AC25">
        <v>69684.948416666681</v>
      </c>
      <c r="AD25">
        <v>69000.46249999998</v>
      </c>
      <c r="AE25">
        <v>75127.473041666672</v>
      </c>
      <c r="AF25">
        <v>64483.271250000005</v>
      </c>
      <c r="AG25">
        <v>70130.724166666681</v>
      </c>
      <c r="AH25">
        <v>71930.071746666654</v>
      </c>
      <c r="AI25">
        <v>73108.181399999958</v>
      </c>
      <c r="AJ25">
        <v>67909.869066666695</v>
      </c>
      <c r="AK25">
        <v>67645.877416666684</v>
      </c>
      <c r="AL25">
        <v>73237.251016666691</v>
      </c>
      <c r="AM25">
        <v>71312.710506666655</v>
      </c>
      <c r="AN25">
        <v>70213.67594666667</v>
      </c>
      <c r="AO25">
        <v>69831.17604166668</v>
      </c>
      <c r="AP25">
        <v>66903.545041666686</v>
      </c>
      <c r="AQ25">
        <v>71360.242219999986</v>
      </c>
      <c r="AR25">
        <v>68988.237021666704</v>
      </c>
      <c r="AS25">
        <v>69270.871333333329</v>
      </c>
      <c r="AT25">
        <v>65815.126506666667</v>
      </c>
      <c r="AU25">
        <v>71459.522199999978</v>
      </c>
      <c r="AV25">
        <v>70040.331626666652</v>
      </c>
      <c r="AW25">
        <v>69344.668666666694</v>
      </c>
      <c r="AX25">
        <v>66764.079000000012</v>
      </c>
    </row>
    <row r="26" spans="1:50" x14ac:dyDescent="0.25">
      <c r="A26">
        <v>66098.383547499994</v>
      </c>
      <c r="B26">
        <v>72564.181229166672</v>
      </c>
      <c r="C26">
        <v>66411.166666666788</v>
      </c>
      <c r="D26">
        <v>78905.411166666658</v>
      </c>
      <c r="E26">
        <v>68774.664546666681</v>
      </c>
      <c r="F26">
        <v>80606.221416666696</v>
      </c>
      <c r="G26">
        <v>70084.434541666647</v>
      </c>
      <c r="H26">
        <v>69277.845164999992</v>
      </c>
      <c r="I26">
        <v>66676.076986666667</v>
      </c>
      <c r="J26">
        <v>66631.123916666707</v>
      </c>
      <c r="K26">
        <v>64694.416176666688</v>
      </c>
      <c r="L26">
        <v>69389.753916666683</v>
      </c>
      <c r="M26">
        <v>69515.643586666629</v>
      </c>
      <c r="N26">
        <v>70702.584059999979</v>
      </c>
      <c r="O26">
        <v>70978.727047499997</v>
      </c>
      <c r="P26">
        <v>69943.307291666672</v>
      </c>
      <c r="Q26">
        <v>72949.151039166711</v>
      </c>
      <c r="R26">
        <v>64571.260266666643</v>
      </c>
      <c r="S26">
        <v>69638.278499999957</v>
      </c>
      <c r="T26">
        <v>70792.840479166625</v>
      </c>
      <c r="U26">
        <v>68651.760889166675</v>
      </c>
      <c r="V26">
        <v>62694.166666666802</v>
      </c>
      <c r="W26">
        <v>68284.886251666743</v>
      </c>
      <c r="X26">
        <v>68006.443203333329</v>
      </c>
      <c r="Y26">
        <v>64658.315356666651</v>
      </c>
      <c r="Z26">
        <v>69012.916666666773</v>
      </c>
      <c r="AA26">
        <v>68896.236320000055</v>
      </c>
      <c r="AB26">
        <v>68127.828339999993</v>
      </c>
      <c r="AC26">
        <v>69684.948416666681</v>
      </c>
      <c r="AD26">
        <v>69000.46249999998</v>
      </c>
      <c r="AE26">
        <v>75127.473041666672</v>
      </c>
      <c r="AF26">
        <v>64483.271250000005</v>
      </c>
      <c r="AG26">
        <v>70451.439666666658</v>
      </c>
      <c r="AH26">
        <v>68496.22741666669</v>
      </c>
      <c r="AI26">
        <v>75297.401666666672</v>
      </c>
      <c r="AJ26">
        <v>67909.869066666695</v>
      </c>
      <c r="AK26">
        <v>67645.877416666684</v>
      </c>
      <c r="AL26">
        <v>73453.687896666699</v>
      </c>
      <c r="AM26">
        <v>71312.710506666655</v>
      </c>
      <c r="AN26">
        <v>69749.776106666657</v>
      </c>
      <c r="AO26">
        <v>69831.17604166668</v>
      </c>
      <c r="AP26">
        <v>66903.545041666686</v>
      </c>
      <c r="AQ26">
        <v>71360.242219999986</v>
      </c>
      <c r="AR26">
        <v>68988.237021666704</v>
      </c>
      <c r="AS26">
        <v>69077.214959999998</v>
      </c>
      <c r="AT26">
        <v>65815.126506666667</v>
      </c>
      <c r="AU26">
        <v>71459.522199999978</v>
      </c>
      <c r="AV26">
        <v>70040.331626666652</v>
      </c>
      <c r="AW26">
        <v>69344.668666666694</v>
      </c>
      <c r="AX26">
        <v>66764.079000000012</v>
      </c>
    </row>
    <row r="27" spans="1:50" x14ac:dyDescent="0.25">
      <c r="A27">
        <v>66098.383547499994</v>
      </c>
      <c r="B27">
        <v>72564.181229166672</v>
      </c>
      <c r="C27">
        <v>66411.166666666788</v>
      </c>
      <c r="D27">
        <v>78905.411166666658</v>
      </c>
      <c r="E27">
        <v>68774.664546666681</v>
      </c>
      <c r="F27">
        <v>73162.790791666659</v>
      </c>
      <c r="G27">
        <v>73749.914041666649</v>
      </c>
      <c r="H27">
        <v>69655.460919999983</v>
      </c>
      <c r="I27">
        <v>66676.076986666667</v>
      </c>
      <c r="J27">
        <v>66631.123916666707</v>
      </c>
      <c r="K27">
        <v>64694.416176666688</v>
      </c>
      <c r="L27">
        <v>69389.753916666683</v>
      </c>
      <c r="M27">
        <v>69515.643586666629</v>
      </c>
      <c r="N27">
        <v>70719.055476666705</v>
      </c>
      <c r="O27">
        <v>67201.440653333353</v>
      </c>
      <c r="P27">
        <v>70213.692291666681</v>
      </c>
      <c r="Q27">
        <v>71037.615621666671</v>
      </c>
      <c r="R27">
        <v>64571.260266666643</v>
      </c>
      <c r="S27">
        <v>69638.278499999957</v>
      </c>
      <c r="T27">
        <v>70792.840479166625</v>
      </c>
      <c r="U27">
        <v>68651.760889166675</v>
      </c>
      <c r="V27">
        <v>61047.859824166611</v>
      </c>
      <c r="W27">
        <v>68284.886251666743</v>
      </c>
      <c r="X27">
        <v>68006.443203333329</v>
      </c>
      <c r="Y27">
        <v>64658.315356666651</v>
      </c>
      <c r="Z27">
        <v>69012.916666666773</v>
      </c>
      <c r="AA27">
        <v>68896.236320000055</v>
      </c>
      <c r="AB27">
        <v>68127.828339999993</v>
      </c>
      <c r="AC27">
        <v>69684.948416666681</v>
      </c>
      <c r="AD27">
        <v>69000.46249999998</v>
      </c>
      <c r="AE27">
        <v>75127.473041666672</v>
      </c>
      <c r="AF27">
        <v>64483.271250000005</v>
      </c>
      <c r="AG27">
        <v>70451.439666666658</v>
      </c>
      <c r="AH27">
        <v>68496.22741666669</v>
      </c>
      <c r="AI27">
        <v>75297.401666666672</v>
      </c>
      <c r="AJ27">
        <v>67909.869066666695</v>
      </c>
      <c r="AK27">
        <v>67645.877416666684</v>
      </c>
      <c r="AL27">
        <v>73453.687896666699</v>
      </c>
      <c r="AM27">
        <v>71312.710506666655</v>
      </c>
      <c r="AN27">
        <v>69749.776106666657</v>
      </c>
      <c r="AO27">
        <v>69831.17604166668</v>
      </c>
      <c r="AP27">
        <v>66576.825306666651</v>
      </c>
      <c r="AQ27">
        <v>71360.242219999986</v>
      </c>
      <c r="AR27">
        <v>68988.237021666704</v>
      </c>
      <c r="AS27">
        <v>69077.214959999998</v>
      </c>
      <c r="AT27">
        <v>65815.126506666667</v>
      </c>
      <c r="AU27">
        <v>71459.522199999978</v>
      </c>
      <c r="AV27">
        <v>70040.331626666652</v>
      </c>
      <c r="AW27">
        <v>68195.666666666773</v>
      </c>
      <c r="AX27">
        <v>67910.440916666688</v>
      </c>
    </row>
    <row r="28" spans="1:50" x14ac:dyDescent="0.25">
      <c r="A28">
        <v>66098.383547499994</v>
      </c>
      <c r="B28">
        <v>72594.384956666647</v>
      </c>
      <c r="C28">
        <v>66411.166666666788</v>
      </c>
      <c r="D28">
        <v>78905.411166666658</v>
      </c>
      <c r="E28">
        <v>68774.664546666681</v>
      </c>
      <c r="F28">
        <v>71964.989666666705</v>
      </c>
      <c r="G28">
        <v>73905.556791666721</v>
      </c>
      <c r="H28">
        <v>69655.460919999983</v>
      </c>
      <c r="I28">
        <v>69301.666666666773</v>
      </c>
      <c r="J28">
        <v>66631.123916666707</v>
      </c>
      <c r="K28">
        <v>64694.416176666688</v>
      </c>
      <c r="L28">
        <v>69389.753916666683</v>
      </c>
      <c r="M28">
        <v>69515.643586666629</v>
      </c>
      <c r="N28">
        <v>70719.055476666705</v>
      </c>
      <c r="O28">
        <v>64579.666666666802</v>
      </c>
      <c r="P28">
        <v>70213.692291666681</v>
      </c>
      <c r="Q28">
        <v>71037.615621666671</v>
      </c>
      <c r="R28">
        <v>64571.260266666643</v>
      </c>
      <c r="S28">
        <v>69638.278499999957</v>
      </c>
      <c r="T28">
        <v>70792.840479166625</v>
      </c>
      <c r="U28">
        <v>69037.791666666672</v>
      </c>
      <c r="V28">
        <v>61047.859824166611</v>
      </c>
      <c r="W28">
        <v>65043.41666666681</v>
      </c>
      <c r="X28">
        <v>68006.443203333329</v>
      </c>
      <c r="Y28">
        <v>64658.315356666651</v>
      </c>
      <c r="Z28">
        <v>67891.468166666658</v>
      </c>
      <c r="AA28">
        <v>67731.280999999974</v>
      </c>
      <c r="AB28">
        <v>68876.989643333363</v>
      </c>
      <c r="AC28">
        <v>70440.927541666606</v>
      </c>
      <c r="AD28">
        <v>69483.153536666694</v>
      </c>
      <c r="AE28">
        <v>72450.563479166682</v>
      </c>
      <c r="AF28">
        <v>64483.271250000005</v>
      </c>
      <c r="AG28">
        <v>67472.218104166634</v>
      </c>
      <c r="AH28">
        <v>68496.22741666669</v>
      </c>
      <c r="AI28">
        <v>73612.046300000045</v>
      </c>
      <c r="AJ28">
        <v>67909.869066666695</v>
      </c>
      <c r="AK28">
        <v>67645.877416666684</v>
      </c>
      <c r="AL28">
        <v>73453.687896666699</v>
      </c>
      <c r="AM28">
        <v>69351.133916666702</v>
      </c>
      <c r="AN28">
        <v>69749.776106666657</v>
      </c>
      <c r="AO28">
        <v>69831.17604166668</v>
      </c>
      <c r="AP28">
        <v>66576.825306666651</v>
      </c>
      <c r="AQ28">
        <v>71360.242219999986</v>
      </c>
      <c r="AR28">
        <v>68988.237021666704</v>
      </c>
      <c r="AS28">
        <v>69077.214959999998</v>
      </c>
      <c r="AT28">
        <v>65815.126506666667</v>
      </c>
      <c r="AU28">
        <v>71459.522199999978</v>
      </c>
      <c r="AV28">
        <v>70040.331626666652</v>
      </c>
      <c r="AW28">
        <v>68195.666666666773</v>
      </c>
      <c r="AX28">
        <v>67910.440916666688</v>
      </c>
    </row>
    <row r="29" spans="1:50" x14ac:dyDescent="0.25">
      <c r="A29">
        <v>66098.383547499994</v>
      </c>
      <c r="B29">
        <v>71229.611811666691</v>
      </c>
      <c r="C29">
        <v>66411.166666666788</v>
      </c>
      <c r="D29">
        <v>78905.411166666658</v>
      </c>
      <c r="E29">
        <v>68774.664546666681</v>
      </c>
      <c r="F29">
        <v>71964.989666666705</v>
      </c>
      <c r="G29">
        <v>69357.363979166665</v>
      </c>
      <c r="H29">
        <v>69655.460919999983</v>
      </c>
      <c r="I29">
        <v>73228.735729166656</v>
      </c>
      <c r="J29">
        <v>69501.003866666666</v>
      </c>
      <c r="K29">
        <v>64694.416176666688</v>
      </c>
      <c r="L29">
        <v>66002.460791666701</v>
      </c>
      <c r="M29">
        <v>69515.643586666629</v>
      </c>
      <c r="N29">
        <v>70701.889979166692</v>
      </c>
      <c r="O29">
        <v>64579.666666666802</v>
      </c>
      <c r="P29">
        <v>70213.692291666681</v>
      </c>
      <c r="Q29">
        <v>71037.615621666671</v>
      </c>
      <c r="R29">
        <v>64571.260266666643</v>
      </c>
      <c r="S29">
        <v>71630.790604166643</v>
      </c>
      <c r="T29">
        <v>70810.33060416668</v>
      </c>
      <c r="U29">
        <v>69037.791666666672</v>
      </c>
      <c r="V29">
        <v>61047.859824166611</v>
      </c>
      <c r="W29">
        <v>65043.41666666681</v>
      </c>
      <c r="X29">
        <v>68006.443203333329</v>
      </c>
      <c r="Y29">
        <v>63781.999614166663</v>
      </c>
      <c r="Z29">
        <v>67891.468166666658</v>
      </c>
      <c r="AA29">
        <v>67731.280999999974</v>
      </c>
      <c r="AB29">
        <v>70366.296416666679</v>
      </c>
      <c r="AC29">
        <v>67960.892291666692</v>
      </c>
      <c r="AD29">
        <v>69483.153536666694</v>
      </c>
      <c r="AE29">
        <v>72450.563479166682</v>
      </c>
      <c r="AF29">
        <v>64483.271250000005</v>
      </c>
      <c r="AG29">
        <v>67472.218104166634</v>
      </c>
      <c r="AH29">
        <v>68496.22741666669</v>
      </c>
      <c r="AI29">
        <v>73612.046300000045</v>
      </c>
      <c r="AJ29">
        <v>70424.262012499923</v>
      </c>
      <c r="AK29">
        <v>67645.877416666684</v>
      </c>
      <c r="AL29">
        <v>73125.487416666656</v>
      </c>
      <c r="AM29">
        <v>69351.133916666702</v>
      </c>
      <c r="AN29">
        <v>68274.166666666773</v>
      </c>
      <c r="AO29">
        <v>69831.17604166668</v>
      </c>
      <c r="AP29">
        <v>66576.825306666651</v>
      </c>
      <c r="AQ29">
        <v>71360.242219999986</v>
      </c>
      <c r="AR29">
        <v>73900.031408333336</v>
      </c>
      <c r="AS29">
        <v>69077.214959999998</v>
      </c>
      <c r="AT29">
        <v>65815.126506666667</v>
      </c>
      <c r="AU29">
        <v>71459.522199999978</v>
      </c>
      <c r="AV29">
        <v>70040.331626666652</v>
      </c>
      <c r="AW29">
        <v>68195.666666666773</v>
      </c>
      <c r="AX29">
        <v>67910.440916666688</v>
      </c>
    </row>
    <row r="30" spans="1:50" x14ac:dyDescent="0.25">
      <c r="A30">
        <v>68534.285546666666</v>
      </c>
      <c r="B30">
        <v>71229.611811666691</v>
      </c>
      <c r="C30">
        <v>66411.166666666788</v>
      </c>
      <c r="D30">
        <v>78905.411166666658</v>
      </c>
      <c r="E30">
        <v>68774.664546666681</v>
      </c>
      <c r="F30">
        <v>71964.989666666705</v>
      </c>
      <c r="G30">
        <v>69357.363979166665</v>
      </c>
      <c r="H30">
        <v>69655.460919999983</v>
      </c>
      <c r="I30">
        <v>73228.735729166656</v>
      </c>
      <c r="J30">
        <v>69501.003866666666</v>
      </c>
      <c r="K30">
        <v>64694.416176666688</v>
      </c>
      <c r="L30">
        <v>66002.460791666701</v>
      </c>
      <c r="M30">
        <v>69328.166666666773</v>
      </c>
      <c r="N30">
        <v>70701.889979166692</v>
      </c>
      <c r="O30">
        <v>64579.666666666802</v>
      </c>
      <c r="P30">
        <v>70213.692291666681</v>
      </c>
      <c r="Q30">
        <v>71037.615621666671</v>
      </c>
      <c r="R30">
        <v>64571.260266666643</v>
      </c>
      <c r="S30">
        <v>69447.756479166695</v>
      </c>
      <c r="T30">
        <v>69851.541604166661</v>
      </c>
      <c r="U30">
        <v>69037.791666666672</v>
      </c>
      <c r="V30">
        <v>61047.859824166611</v>
      </c>
      <c r="W30">
        <v>63275.545806666662</v>
      </c>
      <c r="X30">
        <v>72138.33891666666</v>
      </c>
      <c r="Y30">
        <v>63781.999614166663</v>
      </c>
      <c r="Z30">
        <v>67891.468166666658</v>
      </c>
      <c r="AA30">
        <v>67731.280999999974</v>
      </c>
      <c r="AB30">
        <v>69872.031333333347</v>
      </c>
      <c r="AC30">
        <v>67960.892291666692</v>
      </c>
      <c r="AD30">
        <v>69483.153536666694</v>
      </c>
      <c r="AE30">
        <v>71705.853416666665</v>
      </c>
      <c r="AF30">
        <v>64483.271250000005</v>
      </c>
      <c r="AG30">
        <v>67472.218104166634</v>
      </c>
      <c r="AH30">
        <v>68496.22741666669</v>
      </c>
      <c r="AI30">
        <v>73612.046300000045</v>
      </c>
      <c r="AJ30">
        <v>70763.149666666723</v>
      </c>
      <c r="AK30">
        <v>69892.23079166669</v>
      </c>
      <c r="AL30">
        <v>73125.487416666656</v>
      </c>
      <c r="AM30">
        <v>69351.133916666702</v>
      </c>
      <c r="AN30">
        <v>68274.166666666773</v>
      </c>
      <c r="AO30">
        <v>69831.17604166668</v>
      </c>
      <c r="AP30">
        <v>66576.825306666651</v>
      </c>
      <c r="AQ30">
        <v>71457.529666666669</v>
      </c>
      <c r="AR30">
        <v>73708.078791666732</v>
      </c>
      <c r="AS30">
        <v>69077.214959999998</v>
      </c>
      <c r="AT30">
        <v>65815.126506666667</v>
      </c>
      <c r="AU30">
        <v>71777.429956666601</v>
      </c>
      <c r="AV30">
        <v>71486.563799999974</v>
      </c>
      <c r="AW30">
        <v>68195.666666666773</v>
      </c>
      <c r="AX30">
        <v>71664.920291666669</v>
      </c>
    </row>
    <row r="31" spans="1:50" x14ac:dyDescent="0.25">
      <c r="A31">
        <v>68534.285546666666</v>
      </c>
      <c r="B31">
        <v>71229.611811666691</v>
      </c>
      <c r="C31">
        <v>64848.66666666681</v>
      </c>
      <c r="D31">
        <v>77012.938299999994</v>
      </c>
      <c r="E31">
        <v>68774.664546666681</v>
      </c>
      <c r="F31">
        <v>71964.989666666705</v>
      </c>
      <c r="G31">
        <v>69357.363979166665</v>
      </c>
      <c r="H31">
        <v>69655.460919999983</v>
      </c>
      <c r="I31">
        <v>73228.735729166656</v>
      </c>
      <c r="J31">
        <v>71186.664291666675</v>
      </c>
      <c r="K31">
        <v>64694.416176666688</v>
      </c>
      <c r="L31">
        <v>66002.460791666701</v>
      </c>
      <c r="M31">
        <v>69328.166666666773</v>
      </c>
      <c r="N31">
        <v>70701.889979166692</v>
      </c>
      <c r="O31">
        <v>64579.666666666802</v>
      </c>
      <c r="P31">
        <v>70213.692291666681</v>
      </c>
      <c r="Q31">
        <v>71037.615621666671</v>
      </c>
      <c r="R31">
        <v>64571.260266666643</v>
      </c>
      <c r="S31">
        <v>69447.756479166695</v>
      </c>
      <c r="T31">
        <v>69851.541604166661</v>
      </c>
      <c r="U31">
        <v>69037.791666666672</v>
      </c>
      <c r="V31">
        <v>61047.859824166611</v>
      </c>
      <c r="W31">
        <v>63275.545806666662</v>
      </c>
      <c r="X31">
        <v>72138.33891666666</v>
      </c>
      <c r="Y31">
        <v>63781.999614166663</v>
      </c>
      <c r="Z31">
        <v>67891.468166666658</v>
      </c>
      <c r="AA31">
        <v>67731.280999999974</v>
      </c>
      <c r="AB31">
        <v>69872.031333333347</v>
      </c>
      <c r="AC31">
        <v>67940.166666666788</v>
      </c>
      <c r="AD31">
        <v>69483.153536666694</v>
      </c>
      <c r="AE31">
        <v>71705.853416666665</v>
      </c>
      <c r="AF31">
        <v>64483.271250000005</v>
      </c>
      <c r="AG31">
        <v>67472.218104166634</v>
      </c>
      <c r="AH31">
        <v>68496.22741666669</v>
      </c>
      <c r="AI31">
        <v>73612.046300000045</v>
      </c>
      <c r="AJ31">
        <v>64385.541854166615</v>
      </c>
      <c r="AK31">
        <v>69892.23079166669</v>
      </c>
      <c r="AL31">
        <v>72065.640541666653</v>
      </c>
      <c r="AM31">
        <v>69351.133916666702</v>
      </c>
      <c r="AN31">
        <v>68274.166666666773</v>
      </c>
      <c r="AO31">
        <v>71102.623041666637</v>
      </c>
      <c r="AP31">
        <v>66576.825306666651</v>
      </c>
      <c r="AQ31">
        <v>71457.529666666669</v>
      </c>
      <c r="AR31">
        <v>73708.078791666732</v>
      </c>
      <c r="AS31">
        <v>66796.259004166655</v>
      </c>
      <c r="AT31">
        <v>65815.126506666667</v>
      </c>
      <c r="AU31">
        <v>71777.429956666601</v>
      </c>
      <c r="AV31">
        <v>69771.080854166648</v>
      </c>
      <c r="AW31">
        <v>68195.666666666773</v>
      </c>
      <c r="AX31">
        <v>68549.205916666673</v>
      </c>
    </row>
    <row r="32" spans="1:50" x14ac:dyDescent="0.25">
      <c r="A32">
        <v>68534.285546666666</v>
      </c>
      <c r="B32">
        <v>71229.611811666691</v>
      </c>
      <c r="C32">
        <v>64848.66666666681</v>
      </c>
      <c r="D32">
        <v>75794.060666666672</v>
      </c>
      <c r="E32">
        <v>68888.647786666683</v>
      </c>
      <c r="F32">
        <v>71964.989666666705</v>
      </c>
      <c r="G32">
        <v>69357.363979166665</v>
      </c>
      <c r="H32">
        <v>69820.216916666701</v>
      </c>
      <c r="I32">
        <v>67187.625479166702</v>
      </c>
      <c r="J32">
        <v>71186.664291666675</v>
      </c>
      <c r="K32">
        <v>65373.213002499986</v>
      </c>
      <c r="L32">
        <v>66002.460791666701</v>
      </c>
      <c r="M32">
        <v>68422.166666666773</v>
      </c>
      <c r="N32">
        <v>69025.364746666659</v>
      </c>
      <c r="O32">
        <v>64579.666666666802</v>
      </c>
      <c r="P32">
        <v>67906.776979166665</v>
      </c>
      <c r="Q32">
        <v>69592.880266666689</v>
      </c>
      <c r="R32">
        <v>64571.260266666643</v>
      </c>
      <c r="S32">
        <v>69447.756479166695</v>
      </c>
      <c r="T32">
        <v>69851.541604166661</v>
      </c>
      <c r="U32">
        <v>71106.374416666702</v>
      </c>
      <c r="V32">
        <v>64281.035827500011</v>
      </c>
      <c r="W32">
        <v>63275.545806666662</v>
      </c>
      <c r="X32">
        <v>72597.281249999956</v>
      </c>
      <c r="Y32">
        <v>63781.999614166663</v>
      </c>
      <c r="Z32">
        <v>67891.468166666658</v>
      </c>
      <c r="AA32">
        <v>67731.280999999974</v>
      </c>
      <c r="AB32">
        <v>69872.031333333347</v>
      </c>
      <c r="AC32">
        <v>67940.166666666788</v>
      </c>
      <c r="AD32">
        <v>70057.250866666684</v>
      </c>
      <c r="AE32">
        <v>71705.853416666665</v>
      </c>
      <c r="AF32">
        <v>65601.548866666664</v>
      </c>
      <c r="AG32">
        <v>67472.218104166634</v>
      </c>
      <c r="AH32">
        <v>68496.22741666669</v>
      </c>
      <c r="AI32">
        <v>71393.888041666651</v>
      </c>
      <c r="AJ32">
        <v>64385.541854166615</v>
      </c>
      <c r="AK32">
        <v>69892.23079166669</v>
      </c>
      <c r="AL32">
        <v>72065.640541666653</v>
      </c>
      <c r="AM32">
        <v>69351.133916666702</v>
      </c>
      <c r="AN32">
        <v>68274.166666666773</v>
      </c>
      <c r="AO32">
        <v>71102.623041666637</v>
      </c>
      <c r="AP32">
        <v>66576.825306666651</v>
      </c>
      <c r="AQ32">
        <v>71457.529666666669</v>
      </c>
      <c r="AR32">
        <v>73708.078791666732</v>
      </c>
      <c r="AS32">
        <v>64957.877014166632</v>
      </c>
      <c r="AT32">
        <v>66832.994359166638</v>
      </c>
      <c r="AU32">
        <v>71777.429956666601</v>
      </c>
      <c r="AV32">
        <v>69611.797541666674</v>
      </c>
      <c r="AW32">
        <v>68195.666666666773</v>
      </c>
      <c r="AX32">
        <v>68549.205916666673</v>
      </c>
    </row>
    <row r="35" spans="1:50" x14ac:dyDescent="0.25">
      <c r="A35">
        <f>MIN(_30iter10bees10foodx50[Test 1])</f>
        <v>66098.383547499994</v>
      </c>
      <c r="B35">
        <f>MIN(_30iter10bees10foodx50[Test 2])</f>
        <v>71229.611811666691</v>
      </c>
      <c r="C35">
        <f>MIN(_30iter10bees10foodx50[Test 3])</f>
        <v>64848.66666666681</v>
      </c>
      <c r="D35">
        <f>MIN(_30iter10bees10foodx50[Test 4])</f>
        <v>75794.060666666672</v>
      </c>
      <c r="E35">
        <f>MIN(_30iter10bees10foodx50[Test 5])</f>
        <v>68774.664546666681</v>
      </c>
      <c r="F35">
        <f>MIN(_30iter10bees10foodx50[Test 6])</f>
        <v>71964.989666666705</v>
      </c>
      <c r="G35">
        <f>MIN(_30iter10bees10foodx50[Test 7])</f>
        <v>69357.363979166665</v>
      </c>
      <c r="H35">
        <f>MIN(_30iter10bees10foodx50[Test 8])</f>
        <v>69277.845164999992</v>
      </c>
      <c r="I35">
        <f>MIN(_30iter10bees10foodx50[Test 9])</f>
        <v>66676.076986666667</v>
      </c>
      <c r="J35">
        <f>MIN(_30iter10bees10foodx50[Test 10])</f>
        <v>66631.123916666707</v>
      </c>
      <c r="K35">
        <f>MIN(_30iter10bees10foodx50[Test 11])</f>
        <v>64694.416176666688</v>
      </c>
      <c r="L35">
        <f>MIN(_30iter10bees10foodx50[Test 12])</f>
        <v>66002.460791666701</v>
      </c>
      <c r="M35">
        <f>MIN(_30iter10bees10foodx50[Test 13])</f>
        <v>68422.166666666773</v>
      </c>
      <c r="N35">
        <f>MIN(_30iter10bees10foodx50[Test 14])</f>
        <v>67609.149416666682</v>
      </c>
      <c r="O35">
        <f>MIN(_30iter10bees10foodx50[Test 15])</f>
        <v>64579.666666666802</v>
      </c>
      <c r="P35">
        <f>MIN(_30iter10bees10foodx50[Test 16])</f>
        <v>67906.776979166665</v>
      </c>
      <c r="Q35">
        <f>MIN(_30iter10bees10foodx50[Test 17])</f>
        <v>69592.880266666689</v>
      </c>
      <c r="R35">
        <f>MIN(_30iter10bees10foodx50[Test 18])</f>
        <v>64571.260266666643</v>
      </c>
      <c r="S35">
        <f>MIN(_30iter10bees10foodx50[Test 19])</f>
        <v>69447.756479166695</v>
      </c>
      <c r="T35">
        <f>MIN(_30iter10bees10foodx50[Test 20])</f>
        <v>69851.541604166661</v>
      </c>
      <c r="U35">
        <f>MIN(_30iter10bees10foodx50[Test 21])</f>
        <v>67918.507229166658</v>
      </c>
      <c r="V35">
        <f>MIN(_30iter10bees10foodx50[Test 22])</f>
        <v>61047.859824166611</v>
      </c>
      <c r="W35">
        <f>MIN(_30iter10bees10foodx50[Test 23])</f>
        <v>63275.545806666662</v>
      </c>
      <c r="X35">
        <f>MIN(_30iter10bees10foodx50[Test 24])</f>
        <v>67694.285495000033</v>
      </c>
      <c r="Y35">
        <f>MIN(_30iter10bees10foodx50[Test 25])</f>
        <v>63781.999614166663</v>
      </c>
      <c r="Z35">
        <f>MIN(_30iter10bees10foodx50[Test 26])</f>
        <v>67891.468166666658</v>
      </c>
      <c r="AA35">
        <f>MIN(_30iter10bees10foodx50[Test 27])</f>
        <v>67731.280999999974</v>
      </c>
      <c r="AB35">
        <f>MIN(_30iter10bees10foodx50[Test 28])</f>
        <v>68127.828339999993</v>
      </c>
      <c r="AC35">
        <f>MIN(_30iter10bees10foodx50[Test 29])</f>
        <v>67940.166666666788</v>
      </c>
      <c r="AD35">
        <f>MIN(_30iter10bees10foodx50[Test 30])</f>
        <v>69000.46249999998</v>
      </c>
      <c r="AE35">
        <f>MIN(_30iter10bees10foodx50[Test 31])</f>
        <v>71705.853416666665</v>
      </c>
      <c r="AF35">
        <f>MIN(_30iter10bees10foodx50[Test 32])</f>
        <v>64483.271250000005</v>
      </c>
      <c r="AG35">
        <f>MIN(_30iter10bees10foodx50[Test 33])</f>
        <v>67472.218104166634</v>
      </c>
      <c r="AH35">
        <f>MIN(_30iter10bees10foodx50[Test 34])</f>
        <v>67086.547041666665</v>
      </c>
      <c r="AI35">
        <f>MIN(_30iter10bees10foodx50[Test 35])</f>
        <v>71393.888041666651</v>
      </c>
      <c r="AJ35">
        <f>MIN(_30iter10bees10foodx50[Test 36])</f>
        <v>64385.541854166615</v>
      </c>
      <c r="AK35">
        <f>MIN(_30iter10bees10foodx50[Test 37])</f>
        <v>67645.877416666684</v>
      </c>
      <c r="AL35">
        <f>MIN(_30iter10bees10foodx50[Test 38])</f>
        <v>71004.108333333308</v>
      </c>
      <c r="AM35">
        <f>MIN(_30iter10bees10foodx50[Test 39])</f>
        <v>69351.133916666702</v>
      </c>
      <c r="AN35">
        <f>MIN(_30iter10bees10foodx50[Test 40])</f>
        <v>68274.166666666773</v>
      </c>
      <c r="AO35">
        <f>MIN(_30iter10bees10foodx50[Test 41])</f>
        <v>68333.590666666671</v>
      </c>
      <c r="AP35">
        <f>MIN(_30iter10bees10foodx50[Test 42])</f>
        <v>66017.196416666673</v>
      </c>
      <c r="AQ35">
        <f>MIN(_30iter10bees10foodx50[Test 43])</f>
        <v>64857.748106666673</v>
      </c>
      <c r="AR35">
        <f>MIN(_30iter10bees10foodx50[Test 44])</f>
        <v>68988.237021666704</v>
      </c>
      <c r="AS35">
        <f>MIN(_30iter10bees10foodx50[Test 45])</f>
        <v>64957.877014166632</v>
      </c>
      <c r="AT35">
        <f>MIN(_30iter10bees10foodx50[Test 46])</f>
        <v>65815.126506666667</v>
      </c>
      <c r="AU35">
        <f>MIN(_30iter10bees10foodx50[Test 47])</f>
        <v>71459.522199999978</v>
      </c>
      <c r="AV35">
        <f>MIN(_30iter10bees10foodx50[Test 48])</f>
        <v>69611.797541666674</v>
      </c>
      <c r="AW35">
        <f>MIN(_30iter10bees10foodx50[Test 49])</f>
        <v>68195.666666666773</v>
      </c>
      <c r="AX35">
        <f>MIN(_30iter10bees10foodx50[Test 50])</f>
        <v>66281.244541666645</v>
      </c>
    </row>
    <row r="36" spans="1:50" x14ac:dyDescent="0.25">
      <c r="B36" t="s">
        <v>68</v>
      </c>
    </row>
    <row r="37" spans="1:50" x14ac:dyDescent="0.25">
      <c r="A37">
        <f>STDEV(A35:AX35)</f>
        <v>2670.4503711404986</v>
      </c>
      <c r="B37">
        <f>AVERAGE(A35:AX35)</f>
        <v>67701.217592683344</v>
      </c>
      <c r="D37">
        <f>MIN(A35:AX35)</f>
        <v>61047.859824166611</v>
      </c>
    </row>
    <row r="39" spans="1:50" x14ac:dyDescent="0.25">
      <c r="A39">
        <f>A37/B37</f>
        <v>3.9444643185104274E-2</v>
      </c>
    </row>
    <row r="40" spans="1:50" x14ac:dyDescent="0.25">
      <c r="A40" t="s">
        <v>73</v>
      </c>
    </row>
    <row r="41" spans="1:50" x14ac:dyDescent="0.25">
      <c r="A41" t="s">
        <v>74</v>
      </c>
    </row>
    <row r="42" spans="1:50" x14ac:dyDescent="0.25">
      <c r="A42" t="s">
        <v>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A9B2-346A-437B-9960-33324BF4ACA8}">
  <dimension ref="A1:AX65"/>
  <sheetViews>
    <sheetView tabSelected="1" topLeftCell="A43" workbookViewId="0">
      <selection activeCell="D67" sqref="D67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95604.881249999962</v>
      </c>
      <c r="B2">
        <v>89922.067666666655</v>
      </c>
      <c r="C2">
        <v>105657.13797916667</v>
      </c>
      <c r="D2">
        <v>103621.56585416669</v>
      </c>
      <c r="E2">
        <v>94920.407791666599</v>
      </c>
      <c r="F2">
        <v>124648.17216666667</v>
      </c>
      <c r="G2">
        <v>85285.032000000021</v>
      </c>
      <c r="H2">
        <v>117297.12968749998</v>
      </c>
      <c r="I2">
        <v>127230.65000000007</v>
      </c>
      <c r="J2">
        <v>128918.91666666642</v>
      </c>
      <c r="K2">
        <v>89777.476666666626</v>
      </c>
      <c r="L2">
        <v>127154.74770833337</v>
      </c>
      <c r="M2">
        <v>121501.5055</v>
      </c>
      <c r="N2">
        <v>119732.45666666669</v>
      </c>
      <c r="O2">
        <v>77676.740083333323</v>
      </c>
      <c r="P2">
        <v>119057.46666666667</v>
      </c>
      <c r="Q2">
        <v>71602.462249999997</v>
      </c>
      <c r="R2">
        <v>105608.42545833332</v>
      </c>
      <c r="S2">
        <v>150304.87616666665</v>
      </c>
      <c r="T2">
        <v>76872.207812499997</v>
      </c>
      <c r="U2">
        <v>124595.11966666684</v>
      </c>
      <c r="V2">
        <v>77197.999125000002</v>
      </c>
      <c r="W2">
        <v>81734.378583333353</v>
      </c>
      <c r="X2">
        <v>126996.64566666666</v>
      </c>
      <c r="Y2">
        <v>104442.87095833333</v>
      </c>
      <c r="Z2">
        <v>73517.747500000056</v>
      </c>
      <c r="AA2">
        <v>136736.95845833336</v>
      </c>
      <c r="AB2">
        <v>96209.23906250007</v>
      </c>
      <c r="AC2">
        <v>123805.67016666666</v>
      </c>
      <c r="AD2">
        <v>110249.368</v>
      </c>
      <c r="AE2">
        <v>81297.666666666642</v>
      </c>
      <c r="AF2">
        <v>89019.41666666657</v>
      </c>
      <c r="AG2">
        <v>139858.51666666669</v>
      </c>
      <c r="AH2">
        <v>88403.666666666584</v>
      </c>
      <c r="AI2">
        <v>129140.92000000001</v>
      </c>
      <c r="AJ2">
        <v>101116.18324999999</v>
      </c>
      <c r="AK2">
        <v>111442.36066666663</v>
      </c>
      <c r="AL2">
        <v>88253.956854166696</v>
      </c>
      <c r="AM2">
        <v>120286.6027291666</v>
      </c>
      <c r="AN2">
        <v>89116.933333333349</v>
      </c>
      <c r="AO2">
        <v>100671.408</v>
      </c>
      <c r="AP2">
        <v>86370.232812499991</v>
      </c>
      <c r="AQ2">
        <v>113198.28333333335</v>
      </c>
      <c r="AR2">
        <v>127448.17266666668</v>
      </c>
      <c r="AS2">
        <v>100726.5246041667</v>
      </c>
      <c r="AT2">
        <v>72923.212541666668</v>
      </c>
      <c r="AU2">
        <v>94089.446666666656</v>
      </c>
      <c r="AV2">
        <v>128139.78466666669</v>
      </c>
      <c r="AW2">
        <v>108519.38360416667</v>
      </c>
      <c r="AX2">
        <v>128270.71200000004</v>
      </c>
    </row>
    <row r="3" spans="1:50" x14ac:dyDescent="0.25">
      <c r="A3">
        <v>89338.047040000005</v>
      </c>
      <c r="B3">
        <v>76194.722666666697</v>
      </c>
      <c r="C3">
        <v>100343.96054666664</v>
      </c>
      <c r="D3">
        <v>103621.56585416669</v>
      </c>
      <c r="E3">
        <v>83542.36300666671</v>
      </c>
      <c r="F3">
        <v>83143.177176666635</v>
      </c>
      <c r="G3">
        <v>79572.362484166631</v>
      </c>
      <c r="H3">
        <v>94769.581291666706</v>
      </c>
      <c r="I3">
        <v>112940.56904166663</v>
      </c>
      <c r="J3">
        <v>76411.960486666663</v>
      </c>
      <c r="K3">
        <v>79526.63304000003</v>
      </c>
      <c r="L3">
        <v>127154.74770833337</v>
      </c>
      <c r="M3">
        <v>121501.5055</v>
      </c>
      <c r="N3">
        <v>110203.57141666667</v>
      </c>
      <c r="O3">
        <v>77676.740083333323</v>
      </c>
      <c r="P3">
        <v>86016.274800000028</v>
      </c>
      <c r="Q3">
        <v>71602.462249999997</v>
      </c>
      <c r="R3">
        <v>82588.129166666666</v>
      </c>
      <c r="S3">
        <v>133037.94945666665</v>
      </c>
      <c r="T3">
        <v>76872.207812499997</v>
      </c>
      <c r="U3">
        <v>111840.34791666664</v>
      </c>
      <c r="V3">
        <v>77197.999125000002</v>
      </c>
      <c r="W3">
        <v>81734.378583333353</v>
      </c>
      <c r="X3">
        <v>126088.76249999992</v>
      </c>
      <c r="Y3">
        <v>82618.112041666682</v>
      </c>
      <c r="Z3">
        <v>73517.747500000056</v>
      </c>
      <c r="AA3">
        <v>112552.50416666668</v>
      </c>
      <c r="AB3">
        <v>95225.07500000007</v>
      </c>
      <c r="AC3">
        <v>114047.44005416664</v>
      </c>
      <c r="AD3">
        <v>95421.016000000047</v>
      </c>
      <c r="AE3">
        <v>81297.666666666642</v>
      </c>
      <c r="AF3">
        <v>89019.41666666657</v>
      </c>
      <c r="AG3">
        <v>113038.44815999999</v>
      </c>
      <c r="AH3">
        <v>84668.894600000014</v>
      </c>
      <c r="AI3">
        <v>111471.43029</v>
      </c>
      <c r="AJ3">
        <v>101116.18324999999</v>
      </c>
      <c r="AK3">
        <v>98847.956346666688</v>
      </c>
      <c r="AL3">
        <v>88253.956854166696</v>
      </c>
      <c r="AM3">
        <v>76875.49166666664</v>
      </c>
      <c r="AN3">
        <v>89116.933333333349</v>
      </c>
      <c r="AO3">
        <v>100671.408</v>
      </c>
      <c r="AP3">
        <v>75969.716574999984</v>
      </c>
      <c r="AQ3">
        <v>108986.18085416673</v>
      </c>
      <c r="AR3">
        <v>115524.67793999999</v>
      </c>
      <c r="AS3">
        <v>87823.766250000015</v>
      </c>
      <c r="AT3">
        <v>72923.212541666668</v>
      </c>
      <c r="AU3">
        <v>94089.446666666656</v>
      </c>
      <c r="AV3">
        <v>128139.78466666669</v>
      </c>
      <c r="AW3">
        <v>95913.167187500003</v>
      </c>
      <c r="AX3">
        <v>102833.69583333338</v>
      </c>
    </row>
    <row r="4" spans="1:50" x14ac:dyDescent="0.25">
      <c r="A4">
        <v>84172.571291666667</v>
      </c>
      <c r="B4">
        <v>75605.166666666672</v>
      </c>
      <c r="C4">
        <v>87026.209979166699</v>
      </c>
      <c r="D4">
        <v>76373.173479166711</v>
      </c>
      <c r="E4">
        <v>82868.038479166629</v>
      </c>
      <c r="F4">
        <v>81167.596291666676</v>
      </c>
      <c r="G4">
        <v>77779.048000000053</v>
      </c>
      <c r="H4">
        <v>84857.698586666651</v>
      </c>
      <c r="I4">
        <v>99368.702606666673</v>
      </c>
      <c r="J4">
        <v>76411.960486666663</v>
      </c>
      <c r="K4">
        <v>74990.08206166669</v>
      </c>
      <c r="L4">
        <v>127154.74770833337</v>
      </c>
      <c r="M4">
        <v>93384.831439999994</v>
      </c>
      <c r="N4">
        <v>107535.66666666647</v>
      </c>
      <c r="O4">
        <v>75833.243166666653</v>
      </c>
      <c r="P4">
        <v>77644.316357500065</v>
      </c>
      <c r="Q4">
        <v>71432.807152500012</v>
      </c>
      <c r="R4">
        <v>82588.129166666666</v>
      </c>
      <c r="S4">
        <v>93068.727791666694</v>
      </c>
      <c r="T4">
        <v>76872.207812499997</v>
      </c>
      <c r="U4">
        <v>105714.73227666672</v>
      </c>
      <c r="V4">
        <v>77197.999125000002</v>
      </c>
      <c r="W4">
        <v>81734.378583333353</v>
      </c>
      <c r="X4">
        <v>113672.85650000002</v>
      </c>
      <c r="Y4">
        <v>82618.112041666682</v>
      </c>
      <c r="Z4">
        <v>73517.747500000056</v>
      </c>
      <c r="AA4">
        <v>111232.17866666664</v>
      </c>
      <c r="AB4">
        <v>83246.416666666628</v>
      </c>
      <c r="AC4">
        <v>112644.26329166669</v>
      </c>
      <c r="AD4">
        <v>95421.016000000047</v>
      </c>
      <c r="AE4">
        <v>76953.389729166651</v>
      </c>
      <c r="AF4">
        <v>89019.41666666657</v>
      </c>
      <c r="AG4">
        <v>110039.08742000001</v>
      </c>
      <c r="AH4">
        <v>84668.894600000014</v>
      </c>
      <c r="AI4">
        <v>75505.514506666659</v>
      </c>
      <c r="AJ4">
        <v>101116.18324999999</v>
      </c>
      <c r="AK4">
        <v>92788.849280000068</v>
      </c>
      <c r="AL4">
        <v>82985.532041666695</v>
      </c>
      <c r="AM4">
        <v>76875.49166666664</v>
      </c>
      <c r="AN4">
        <v>85657.161129166678</v>
      </c>
      <c r="AO4">
        <v>100671.408</v>
      </c>
      <c r="AP4">
        <v>75286.756277500026</v>
      </c>
      <c r="AQ4">
        <v>92254.653416666653</v>
      </c>
      <c r="AR4">
        <v>90376.839604166642</v>
      </c>
      <c r="AS4">
        <v>87823.766250000015</v>
      </c>
      <c r="AT4">
        <v>72923.212541666668</v>
      </c>
      <c r="AU4">
        <v>89400.504791666637</v>
      </c>
      <c r="AV4">
        <v>107140.56366666673</v>
      </c>
      <c r="AW4">
        <v>81229.012416666665</v>
      </c>
      <c r="AX4">
        <v>80264.114386666683</v>
      </c>
    </row>
    <row r="5" spans="1:50" x14ac:dyDescent="0.25">
      <c r="A5">
        <v>76467.273306666641</v>
      </c>
      <c r="B5">
        <v>75318.572540000037</v>
      </c>
      <c r="C5">
        <v>76820.087000000058</v>
      </c>
      <c r="D5">
        <v>76373.173479166711</v>
      </c>
      <c r="E5">
        <v>82868.038479166629</v>
      </c>
      <c r="F5">
        <v>72717.426729166691</v>
      </c>
      <c r="G5">
        <v>77779.048000000053</v>
      </c>
      <c r="H5">
        <v>70967.44865166668</v>
      </c>
      <c r="I5">
        <v>99368.702606666673</v>
      </c>
      <c r="J5">
        <v>73408.565521666664</v>
      </c>
      <c r="K5">
        <v>74990.08206166669</v>
      </c>
      <c r="L5">
        <v>115394.71857500005</v>
      </c>
      <c r="M5">
        <v>93384.831439999994</v>
      </c>
      <c r="N5">
        <v>107535.66666666647</v>
      </c>
      <c r="O5">
        <v>75719.220434166622</v>
      </c>
      <c r="P5">
        <v>75746.62874666664</v>
      </c>
      <c r="Q5">
        <v>71010.078604166643</v>
      </c>
      <c r="R5">
        <v>80614.293166666626</v>
      </c>
      <c r="S5">
        <v>93068.727791666694</v>
      </c>
      <c r="T5">
        <v>71321.615583333303</v>
      </c>
      <c r="U5">
        <v>99997.510416666657</v>
      </c>
      <c r="V5">
        <v>75945.065979166669</v>
      </c>
      <c r="W5">
        <v>80620.354586666683</v>
      </c>
      <c r="X5">
        <v>113672.85650000002</v>
      </c>
      <c r="Y5">
        <v>75397.055848333315</v>
      </c>
      <c r="Z5">
        <v>72010.481666666688</v>
      </c>
      <c r="AA5">
        <v>106846.41841666665</v>
      </c>
      <c r="AB5">
        <v>82036.094294166673</v>
      </c>
      <c r="AC5">
        <v>108558.29241666666</v>
      </c>
      <c r="AD5">
        <v>70852.088066666693</v>
      </c>
      <c r="AE5">
        <v>75028.828586666627</v>
      </c>
      <c r="AF5">
        <v>86944.900416666671</v>
      </c>
      <c r="AG5">
        <v>104920.1097</v>
      </c>
      <c r="AH5">
        <v>82068.961706666712</v>
      </c>
      <c r="AI5">
        <v>75505.514506666659</v>
      </c>
      <c r="AJ5">
        <v>76973.294666666668</v>
      </c>
      <c r="AK5">
        <v>92788.849280000068</v>
      </c>
      <c r="AL5">
        <v>76277.601291666724</v>
      </c>
      <c r="AM5">
        <v>76875.49166666664</v>
      </c>
      <c r="AN5">
        <v>79020.200648333383</v>
      </c>
      <c r="AO5">
        <v>100671.408</v>
      </c>
      <c r="AP5">
        <v>73461.916666666715</v>
      </c>
      <c r="AQ5">
        <v>91726.363541666695</v>
      </c>
      <c r="AR5">
        <v>90376.839604166642</v>
      </c>
      <c r="AS5">
        <v>75856.648416666663</v>
      </c>
      <c r="AT5">
        <v>72923.212541666668</v>
      </c>
      <c r="AU5">
        <v>82691.666666666642</v>
      </c>
      <c r="AV5">
        <v>107140.56366666673</v>
      </c>
      <c r="AW5">
        <v>73741.410916666646</v>
      </c>
      <c r="AX5">
        <v>79415.818186666671</v>
      </c>
    </row>
    <row r="6" spans="1:50" x14ac:dyDescent="0.25">
      <c r="A6">
        <v>76467.273306666641</v>
      </c>
      <c r="B6">
        <v>75318.572540000037</v>
      </c>
      <c r="C6">
        <v>76820.087000000058</v>
      </c>
      <c r="D6">
        <v>76373.173479166711</v>
      </c>
      <c r="E6">
        <v>81798.119819999978</v>
      </c>
      <c r="F6">
        <v>72717.426729166691</v>
      </c>
      <c r="G6">
        <v>75349.33672916668</v>
      </c>
      <c r="H6">
        <v>70967.44865166668</v>
      </c>
      <c r="I6">
        <v>99368.702606666673</v>
      </c>
      <c r="J6">
        <v>73408.565521666664</v>
      </c>
      <c r="K6">
        <v>74990.08206166669</v>
      </c>
      <c r="L6">
        <v>112705.41666666645</v>
      </c>
      <c r="M6">
        <v>93384.831439999994</v>
      </c>
      <c r="N6">
        <v>105368.19604166664</v>
      </c>
      <c r="O6">
        <v>75719.220434166622</v>
      </c>
      <c r="P6">
        <v>75746.62874666664</v>
      </c>
      <c r="Q6">
        <v>71010.078604166643</v>
      </c>
      <c r="R6">
        <v>78406.620833333334</v>
      </c>
      <c r="S6">
        <v>93068.727791666694</v>
      </c>
      <c r="T6">
        <v>71321.615583333303</v>
      </c>
      <c r="U6">
        <v>98144.829913333393</v>
      </c>
      <c r="V6">
        <v>75945.065979166669</v>
      </c>
      <c r="W6">
        <v>74982.926026666639</v>
      </c>
      <c r="X6">
        <v>111396.20887000002</v>
      </c>
      <c r="Y6">
        <v>75397.055848333315</v>
      </c>
      <c r="Z6">
        <v>72010.481666666688</v>
      </c>
      <c r="AA6">
        <v>100288.47291666672</v>
      </c>
      <c r="AB6">
        <v>81152.546916666659</v>
      </c>
      <c r="AC6">
        <v>99481.47966666671</v>
      </c>
      <c r="AD6">
        <v>70852.088066666693</v>
      </c>
      <c r="AE6">
        <v>75028.828586666627</v>
      </c>
      <c r="AF6">
        <v>82875.128234999982</v>
      </c>
      <c r="AG6">
        <v>104920.1097</v>
      </c>
      <c r="AH6">
        <v>82068.961706666712</v>
      </c>
      <c r="AI6">
        <v>75505.514506666659</v>
      </c>
      <c r="AJ6">
        <v>70524.833733333362</v>
      </c>
      <c r="AK6">
        <v>79507.638825000016</v>
      </c>
      <c r="AL6">
        <v>76277.601291666724</v>
      </c>
      <c r="AM6">
        <v>76875.49166666664</v>
      </c>
      <c r="AN6">
        <v>70418.583739166716</v>
      </c>
      <c r="AO6">
        <v>100671.408</v>
      </c>
      <c r="AP6">
        <v>73017.251416666651</v>
      </c>
      <c r="AQ6">
        <v>76568.688520000011</v>
      </c>
      <c r="AR6">
        <v>90376.839604166642</v>
      </c>
      <c r="AS6">
        <v>75856.648416666663</v>
      </c>
      <c r="AT6">
        <v>72923.212541666668</v>
      </c>
      <c r="AU6">
        <v>76879.131180000026</v>
      </c>
      <c r="AV6">
        <v>107140.56366666673</v>
      </c>
      <c r="AW6">
        <v>73741.410916666646</v>
      </c>
      <c r="AX6">
        <v>79415.818186666671</v>
      </c>
    </row>
    <row r="7" spans="1:50" x14ac:dyDescent="0.25">
      <c r="A7">
        <v>74671.154416666672</v>
      </c>
      <c r="B7">
        <v>75318.572540000037</v>
      </c>
      <c r="C7">
        <v>76820.087000000058</v>
      </c>
      <c r="D7">
        <v>73896.250290000011</v>
      </c>
      <c r="E7">
        <v>81321.708186666656</v>
      </c>
      <c r="F7">
        <v>72717.426729166691</v>
      </c>
      <c r="G7">
        <v>74054.114166666681</v>
      </c>
      <c r="H7">
        <v>70967.44865166668</v>
      </c>
      <c r="I7">
        <v>99368.702606666673</v>
      </c>
      <c r="J7">
        <v>73408.565521666664</v>
      </c>
      <c r="K7">
        <v>67984.416666666773</v>
      </c>
      <c r="L7">
        <v>108158.66399999996</v>
      </c>
      <c r="M7">
        <v>93384.831439999994</v>
      </c>
      <c r="N7">
        <v>101190.83691666668</v>
      </c>
      <c r="O7">
        <v>73181.895500000013</v>
      </c>
      <c r="P7">
        <v>75746.62874666664</v>
      </c>
      <c r="Q7">
        <v>71010.078604166643</v>
      </c>
      <c r="R7">
        <v>73908.490541666659</v>
      </c>
      <c r="S7">
        <v>75579.166666666701</v>
      </c>
      <c r="T7">
        <v>71321.615583333303</v>
      </c>
      <c r="U7">
        <v>97099.09897916668</v>
      </c>
      <c r="V7">
        <v>74331.658729166666</v>
      </c>
      <c r="W7">
        <v>73950.941274999976</v>
      </c>
      <c r="X7">
        <v>111396.20887000002</v>
      </c>
      <c r="Y7">
        <v>75397.055848333315</v>
      </c>
      <c r="Z7">
        <v>72010.481666666688</v>
      </c>
      <c r="AA7">
        <v>92768.212916666642</v>
      </c>
      <c r="AB7">
        <v>71128.19816666664</v>
      </c>
      <c r="AC7">
        <v>99481.47966666671</v>
      </c>
      <c r="AD7">
        <v>69295.715716666673</v>
      </c>
      <c r="AE7">
        <v>74113.439729166654</v>
      </c>
      <c r="AF7">
        <v>78685.323965000032</v>
      </c>
      <c r="AG7">
        <v>95740.173166666704</v>
      </c>
      <c r="AH7">
        <v>82068.961706666712</v>
      </c>
      <c r="AI7">
        <v>71102.903354166643</v>
      </c>
      <c r="AJ7">
        <v>70524.833733333362</v>
      </c>
      <c r="AK7">
        <v>71280.691416666654</v>
      </c>
      <c r="AL7">
        <v>76233.763541666704</v>
      </c>
      <c r="AM7">
        <v>73969.410964166673</v>
      </c>
      <c r="AN7">
        <v>70418.583739166716</v>
      </c>
      <c r="AO7">
        <v>100671.408</v>
      </c>
      <c r="AP7">
        <v>72777.548777500022</v>
      </c>
      <c r="AQ7">
        <v>76568.688520000011</v>
      </c>
      <c r="AR7">
        <v>79079.156166666638</v>
      </c>
      <c r="AS7">
        <v>75856.648416666663</v>
      </c>
      <c r="AT7">
        <v>71099.348041666686</v>
      </c>
      <c r="AU7">
        <v>76879.131180000026</v>
      </c>
      <c r="AV7">
        <v>107140.56366666673</v>
      </c>
      <c r="AW7">
        <v>71751.919416666671</v>
      </c>
      <c r="AX7">
        <v>77151.960791666686</v>
      </c>
    </row>
    <row r="8" spans="1:50" x14ac:dyDescent="0.25">
      <c r="A8">
        <v>73573.728291666674</v>
      </c>
      <c r="B8">
        <v>75318.572540000037</v>
      </c>
      <c r="C8">
        <v>74554.889396666666</v>
      </c>
      <c r="D8">
        <v>70861.648916666687</v>
      </c>
      <c r="E8">
        <v>75759.698166666654</v>
      </c>
      <c r="F8">
        <v>72717.426729166691</v>
      </c>
      <c r="G8">
        <v>72336.593079999991</v>
      </c>
      <c r="H8">
        <v>70967.44865166668</v>
      </c>
      <c r="I8">
        <v>92129.384666666694</v>
      </c>
      <c r="J8">
        <v>73408.565521666664</v>
      </c>
      <c r="K8">
        <v>67984.416666666773</v>
      </c>
      <c r="L8">
        <v>108158.66399999996</v>
      </c>
      <c r="M8">
        <v>92792.155693333334</v>
      </c>
      <c r="N8">
        <v>101190.83691666668</v>
      </c>
      <c r="O8">
        <v>73159.969280000005</v>
      </c>
      <c r="P8">
        <v>74967.53191666666</v>
      </c>
      <c r="Q8">
        <v>66448.543920000026</v>
      </c>
      <c r="R8">
        <v>73908.490541666659</v>
      </c>
      <c r="S8">
        <v>75579.166666666701</v>
      </c>
      <c r="T8">
        <v>71321.615583333303</v>
      </c>
      <c r="U8">
        <v>92878.970479166717</v>
      </c>
      <c r="V8">
        <v>71903.114986666638</v>
      </c>
      <c r="W8">
        <v>73950.941274999976</v>
      </c>
      <c r="X8">
        <v>111396.20887000002</v>
      </c>
      <c r="Y8">
        <v>75397.055848333315</v>
      </c>
      <c r="Z8">
        <v>67786.394806666649</v>
      </c>
      <c r="AA8">
        <v>92768.212916666642</v>
      </c>
      <c r="AB8">
        <v>69098.666666666759</v>
      </c>
      <c r="AC8">
        <v>99481.47966666671</v>
      </c>
      <c r="AD8">
        <v>69087.494666666636</v>
      </c>
      <c r="AE8">
        <v>74113.439729166654</v>
      </c>
      <c r="AF8">
        <v>78685.323965000032</v>
      </c>
      <c r="AG8">
        <v>95740.173166666704</v>
      </c>
      <c r="AH8">
        <v>82068.961706666712</v>
      </c>
      <c r="AI8">
        <v>71102.903354166643</v>
      </c>
      <c r="AJ8">
        <v>70524.833733333362</v>
      </c>
      <c r="AK8">
        <v>71280.691416666654</v>
      </c>
      <c r="AL8">
        <v>71910.318541666667</v>
      </c>
      <c r="AM8">
        <v>73969.410964166673</v>
      </c>
      <c r="AN8">
        <v>70418.583739166716</v>
      </c>
      <c r="AO8">
        <v>100671.408</v>
      </c>
      <c r="AP8">
        <v>72777.548777500022</v>
      </c>
      <c r="AQ8">
        <v>76568.688520000011</v>
      </c>
      <c r="AR8">
        <v>73101.087791666665</v>
      </c>
      <c r="AS8">
        <v>74640.72629166668</v>
      </c>
      <c r="AT8">
        <v>71099.348041666686</v>
      </c>
      <c r="AU8">
        <v>76879.131180000026</v>
      </c>
      <c r="AV8">
        <v>91236.204166666721</v>
      </c>
      <c r="AW8">
        <v>71751.919416666671</v>
      </c>
      <c r="AX8">
        <v>77151.960791666686</v>
      </c>
    </row>
    <row r="9" spans="1:50" x14ac:dyDescent="0.25">
      <c r="A9">
        <v>73573.728291666674</v>
      </c>
      <c r="B9">
        <v>75318.572540000037</v>
      </c>
      <c r="C9">
        <v>74554.889396666666</v>
      </c>
      <c r="D9">
        <v>70861.648916666687</v>
      </c>
      <c r="E9">
        <v>74987.555416666655</v>
      </c>
      <c r="F9">
        <v>68930.181166666647</v>
      </c>
      <c r="G9">
        <v>72336.593079999991</v>
      </c>
      <c r="H9">
        <v>70967.44865166668</v>
      </c>
      <c r="I9">
        <v>92129.384666666694</v>
      </c>
      <c r="J9">
        <v>71970.740791666642</v>
      </c>
      <c r="K9">
        <v>67984.416666666773</v>
      </c>
      <c r="L9">
        <v>108158.66399999996</v>
      </c>
      <c r="M9">
        <v>92792.155693333334</v>
      </c>
      <c r="N9">
        <v>99937.166666666511</v>
      </c>
      <c r="O9">
        <v>73118.773639166655</v>
      </c>
      <c r="P9">
        <v>70923.773424166706</v>
      </c>
      <c r="Q9">
        <v>66448.543920000026</v>
      </c>
      <c r="R9">
        <v>71016.620833333334</v>
      </c>
      <c r="S9">
        <v>73217.26016749999</v>
      </c>
      <c r="T9">
        <v>71321.615583333303</v>
      </c>
      <c r="U9">
        <v>92878.970479166717</v>
      </c>
      <c r="V9">
        <v>71903.114986666638</v>
      </c>
      <c r="W9">
        <v>73950.941274999976</v>
      </c>
      <c r="X9">
        <v>111396.20887000002</v>
      </c>
      <c r="Y9">
        <v>75397.055848333315</v>
      </c>
      <c r="Z9">
        <v>67786.394806666649</v>
      </c>
      <c r="AA9">
        <v>92768.212916666642</v>
      </c>
      <c r="AB9">
        <v>69098.666666666759</v>
      </c>
      <c r="AC9">
        <v>97506.973229166688</v>
      </c>
      <c r="AD9">
        <v>69087.494666666636</v>
      </c>
      <c r="AE9">
        <v>73154.515966666644</v>
      </c>
      <c r="AF9">
        <v>78685.323965000032</v>
      </c>
      <c r="AG9">
        <v>95740.173166666704</v>
      </c>
      <c r="AH9">
        <v>82068.961706666712</v>
      </c>
      <c r="AI9">
        <v>70851.560416666616</v>
      </c>
      <c r="AJ9">
        <v>69316.541979166694</v>
      </c>
      <c r="AK9">
        <v>69870.960916666649</v>
      </c>
      <c r="AL9">
        <v>71910.318541666667</v>
      </c>
      <c r="AM9">
        <v>73969.410964166673</v>
      </c>
      <c r="AN9">
        <v>70418.583739166716</v>
      </c>
      <c r="AO9">
        <v>98006.187559999977</v>
      </c>
      <c r="AP9">
        <v>72777.548777500022</v>
      </c>
      <c r="AQ9">
        <v>75315.547179999994</v>
      </c>
      <c r="AR9">
        <v>73101.087791666665</v>
      </c>
      <c r="AS9">
        <v>71998.254033333316</v>
      </c>
      <c r="AT9">
        <v>71099.348041666686</v>
      </c>
      <c r="AU9">
        <v>76879.131180000026</v>
      </c>
      <c r="AV9">
        <v>91236.204166666721</v>
      </c>
      <c r="AW9">
        <v>71202.965416666659</v>
      </c>
      <c r="AX9">
        <v>77151.960791666686</v>
      </c>
    </row>
    <row r="10" spans="1:50" x14ac:dyDescent="0.25">
      <c r="A10">
        <v>73573.728291666674</v>
      </c>
      <c r="B10">
        <v>75318.572540000037</v>
      </c>
      <c r="C10">
        <v>74554.889396666666</v>
      </c>
      <c r="D10">
        <v>70861.648916666687</v>
      </c>
      <c r="E10">
        <v>71622.597809166691</v>
      </c>
      <c r="F10">
        <v>68930.181166666647</v>
      </c>
      <c r="G10">
        <v>72336.593079999991</v>
      </c>
      <c r="H10">
        <v>70967.44865166668</v>
      </c>
      <c r="I10">
        <v>92129.384666666694</v>
      </c>
      <c r="J10">
        <v>71970.740791666642</v>
      </c>
      <c r="K10">
        <v>67984.416666666773</v>
      </c>
      <c r="L10">
        <v>108158.66399999996</v>
      </c>
      <c r="M10">
        <v>92792.155693333334</v>
      </c>
      <c r="N10">
        <v>99189.688416666686</v>
      </c>
      <c r="O10">
        <v>71802.839746666665</v>
      </c>
      <c r="P10">
        <v>70923.773424166706</v>
      </c>
      <c r="Q10">
        <v>66448.543920000026</v>
      </c>
      <c r="R10">
        <v>71016.620833333334</v>
      </c>
      <c r="S10">
        <v>73217.26016749999</v>
      </c>
      <c r="T10">
        <v>73735.59583333334</v>
      </c>
      <c r="U10">
        <v>92878.970479166717</v>
      </c>
      <c r="V10">
        <v>71903.114986666638</v>
      </c>
      <c r="W10">
        <v>73950.941274999976</v>
      </c>
      <c r="X10">
        <v>105910.75866666662</v>
      </c>
      <c r="Y10">
        <v>73659.682449166648</v>
      </c>
      <c r="Z10">
        <v>67786.394806666649</v>
      </c>
      <c r="AA10">
        <v>92768.212916666642</v>
      </c>
      <c r="AB10">
        <v>69098.666666666759</v>
      </c>
      <c r="AC10">
        <v>97506.973229166688</v>
      </c>
      <c r="AD10">
        <v>69087.494666666636</v>
      </c>
      <c r="AE10">
        <v>73154.515966666644</v>
      </c>
      <c r="AF10">
        <v>78685.323965000032</v>
      </c>
      <c r="AG10">
        <v>95644.706541666645</v>
      </c>
      <c r="AH10">
        <v>77426.889541666678</v>
      </c>
      <c r="AI10">
        <v>70851.560416666616</v>
      </c>
      <c r="AJ10">
        <v>69316.541979166694</v>
      </c>
      <c r="AK10">
        <v>69870.960916666649</v>
      </c>
      <c r="AL10">
        <v>71910.318541666667</v>
      </c>
      <c r="AM10">
        <v>73969.410964166673</v>
      </c>
      <c r="AN10">
        <v>70418.583739166716</v>
      </c>
      <c r="AO10">
        <v>98006.187559999977</v>
      </c>
      <c r="AP10">
        <v>70237.841786666671</v>
      </c>
      <c r="AQ10">
        <v>75315.547179999994</v>
      </c>
      <c r="AR10">
        <v>72761.822666666703</v>
      </c>
      <c r="AS10">
        <v>71998.254033333316</v>
      </c>
      <c r="AT10">
        <v>71099.348041666686</v>
      </c>
      <c r="AU10">
        <v>73443.935041666686</v>
      </c>
      <c r="AV10">
        <v>81616.396638333332</v>
      </c>
      <c r="AW10">
        <v>71202.965416666659</v>
      </c>
      <c r="AX10">
        <v>74742.217666666649</v>
      </c>
    </row>
    <row r="11" spans="1:50" x14ac:dyDescent="0.25">
      <c r="A11">
        <v>73573.728291666674</v>
      </c>
      <c r="B11">
        <v>75318.572540000037</v>
      </c>
      <c r="C11">
        <v>74554.889396666666</v>
      </c>
      <c r="D11">
        <v>70861.648916666687</v>
      </c>
      <c r="E11">
        <v>65230.91666666681</v>
      </c>
      <c r="F11">
        <v>68930.181166666647</v>
      </c>
      <c r="G11">
        <v>72336.593079999991</v>
      </c>
      <c r="H11">
        <v>70967.44865166668</v>
      </c>
      <c r="I11">
        <v>92129.384666666694</v>
      </c>
      <c r="J11">
        <v>71970.740791666642</v>
      </c>
      <c r="K11">
        <v>67984.416666666773</v>
      </c>
      <c r="L11">
        <v>108158.66399999996</v>
      </c>
      <c r="M11">
        <v>92792.155693333334</v>
      </c>
      <c r="N11">
        <v>89821.62744833334</v>
      </c>
      <c r="O11">
        <v>70930.063999999998</v>
      </c>
      <c r="P11">
        <v>70923.773424166706</v>
      </c>
      <c r="Q11">
        <v>66448.543920000026</v>
      </c>
      <c r="R11">
        <v>71016.620833333334</v>
      </c>
      <c r="S11">
        <v>71393.452229166665</v>
      </c>
      <c r="T11">
        <v>73735.59583333334</v>
      </c>
      <c r="U11">
        <v>92878.970479166717</v>
      </c>
      <c r="V11">
        <v>71903.114986666638</v>
      </c>
      <c r="W11">
        <v>73950.941274999976</v>
      </c>
      <c r="X11">
        <v>105910.75866666662</v>
      </c>
      <c r="Y11">
        <v>73659.682449166648</v>
      </c>
      <c r="Z11">
        <v>67786.394806666649</v>
      </c>
      <c r="AA11">
        <v>92768.212916666642</v>
      </c>
      <c r="AB11">
        <v>69098.666666666759</v>
      </c>
      <c r="AC11">
        <v>97506.973229166688</v>
      </c>
      <c r="AD11">
        <v>69087.494666666636</v>
      </c>
      <c r="AE11">
        <v>73154.515966666644</v>
      </c>
      <c r="AF11">
        <v>77732.52079166664</v>
      </c>
      <c r="AG11">
        <v>90437.370980000007</v>
      </c>
      <c r="AH11">
        <v>77355.05760416665</v>
      </c>
      <c r="AI11">
        <v>70851.560416666616</v>
      </c>
      <c r="AJ11">
        <v>68560.666666666759</v>
      </c>
      <c r="AK11">
        <v>69870.960916666649</v>
      </c>
      <c r="AL11">
        <v>71910.318541666667</v>
      </c>
      <c r="AM11">
        <v>76024.891176666642</v>
      </c>
      <c r="AN11">
        <v>70418.583739166716</v>
      </c>
      <c r="AO11">
        <v>93108.016000000061</v>
      </c>
      <c r="AP11">
        <v>70237.841786666671</v>
      </c>
      <c r="AQ11">
        <v>71812.622416666651</v>
      </c>
      <c r="AR11">
        <v>72761.822666666703</v>
      </c>
      <c r="AS11">
        <v>71998.254033333316</v>
      </c>
      <c r="AT11">
        <v>71099.348041666686</v>
      </c>
      <c r="AU11">
        <v>73443.935041666686</v>
      </c>
      <c r="AV11">
        <v>81616.396638333332</v>
      </c>
      <c r="AW11">
        <v>71202.965416666659</v>
      </c>
      <c r="AX11">
        <v>74742.217666666649</v>
      </c>
    </row>
    <row r="12" spans="1:50" x14ac:dyDescent="0.25">
      <c r="A12">
        <v>74157.588719999942</v>
      </c>
      <c r="B12">
        <v>75416.320666666608</v>
      </c>
      <c r="C12">
        <v>75056.443104166683</v>
      </c>
      <c r="D12">
        <v>70861.648916666687</v>
      </c>
      <c r="E12">
        <v>65230.91666666681</v>
      </c>
      <c r="F12">
        <v>68930.181166666647</v>
      </c>
      <c r="G12">
        <v>71267.520040000047</v>
      </c>
      <c r="H12">
        <v>73920.254560000045</v>
      </c>
      <c r="I12">
        <v>91037.428416666677</v>
      </c>
      <c r="J12">
        <v>71970.740791666642</v>
      </c>
      <c r="K12">
        <v>67984.416666666773</v>
      </c>
      <c r="L12">
        <v>108158.66399999996</v>
      </c>
      <c r="M12">
        <v>92604.954421666669</v>
      </c>
      <c r="N12">
        <v>89780.409776666711</v>
      </c>
      <c r="O12">
        <v>70930.063999999998</v>
      </c>
      <c r="P12">
        <v>70923.773424166706</v>
      </c>
      <c r="Q12">
        <v>66448.543920000026</v>
      </c>
      <c r="R12">
        <v>71016.620833333334</v>
      </c>
      <c r="S12">
        <v>71393.452229166665</v>
      </c>
      <c r="T12">
        <v>73735.59583333334</v>
      </c>
      <c r="U12">
        <v>86330.24583333332</v>
      </c>
      <c r="V12">
        <v>71903.114986666638</v>
      </c>
      <c r="W12">
        <v>72653.168329999986</v>
      </c>
      <c r="X12">
        <v>105910.75866666662</v>
      </c>
      <c r="Y12">
        <v>73659.682449166648</v>
      </c>
      <c r="Z12">
        <v>67786.394806666649</v>
      </c>
      <c r="AA12">
        <v>91650.992416666661</v>
      </c>
      <c r="AB12">
        <v>69098.666666666759</v>
      </c>
      <c r="AC12">
        <v>97506.973229166688</v>
      </c>
      <c r="AD12">
        <v>66501.349333333361</v>
      </c>
      <c r="AE12">
        <v>73154.515966666644</v>
      </c>
      <c r="AF12">
        <v>77732.52079166664</v>
      </c>
      <c r="AG12">
        <v>90437.370980000007</v>
      </c>
      <c r="AH12">
        <v>73389.908541666679</v>
      </c>
      <c r="AI12">
        <v>70851.560416666616</v>
      </c>
      <c r="AJ12">
        <v>64955.666666666802</v>
      </c>
      <c r="AK12">
        <v>69870.960916666649</v>
      </c>
      <c r="AL12">
        <v>71910.318541666667</v>
      </c>
      <c r="AM12">
        <v>74554.638380000004</v>
      </c>
      <c r="AN12">
        <v>70418.583739166716</v>
      </c>
      <c r="AO12">
        <v>93108.016000000061</v>
      </c>
      <c r="AP12">
        <v>70237.841786666671</v>
      </c>
      <c r="AQ12">
        <v>71812.622416666651</v>
      </c>
      <c r="AR12">
        <v>72761.822666666703</v>
      </c>
      <c r="AS12">
        <v>71998.254033333316</v>
      </c>
      <c r="AT12">
        <v>72500.666666666715</v>
      </c>
      <c r="AU12">
        <v>73443.935041666686</v>
      </c>
      <c r="AV12">
        <v>81616.396638333332</v>
      </c>
      <c r="AW12">
        <v>71202.965416666659</v>
      </c>
      <c r="AX12">
        <v>74742.217666666649</v>
      </c>
    </row>
    <row r="13" spans="1:50" x14ac:dyDescent="0.25">
      <c r="A13">
        <v>70562.028916666721</v>
      </c>
      <c r="B13">
        <v>73077.803166666665</v>
      </c>
      <c r="C13">
        <v>71362.073666666663</v>
      </c>
      <c r="D13">
        <v>70861.648916666687</v>
      </c>
      <c r="E13">
        <v>65230.91666666681</v>
      </c>
      <c r="F13">
        <v>68930.181166666647</v>
      </c>
      <c r="G13">
        <v>71267.520040000047</v>
      </c>
      <c r="H13">
        <v>73920.254560000045</v>
      </c>
      <c r="I13">
        <v>89780.26979166668</v>
      </c>
      <c r="J13">
        <v>71970.740791666642</v>
      </c>
      <c r="K13">
        <v>72048.961616666653</v>
      </c>
      <c r="L13">
        <v>106989.70538666673</v>
      </c>
      <c r="M13">
        <v>83171.760961666674</v>
      </c>
      <c r="N13">
        <v>86191.916666666613</v>
      </c>
      <c r="O13">
        <v>70930.063999999998</v>
      </c>
      <c r="P13">
        <v>70923.773424166706</v>
      </c>
      <c r="Q13">
        <v>66386.833338333337</v>
      </c>
      <c r="R13">
        <v>69358.954166666677</v>
      </c>
      <c r="S13">
        <v>71393.452229166665</v>
      </c>
      <c r="T13">
        <v>73735.59583333334</v>
      </c>
      <c r="U13">
        <v>86330.24583333332</v>
      </c>
      <c r="V13">
        <v>71903.114986666638</v>
      </c>
      <c r="W13">
        <v>72653.168329999986</v>
      </c>
      <c r="X13">
        <v>87973.32187499998</v>
      </c>
      <c r="Y13">
        <v>73659.682449166648</v>
      </c>
      <c r="Z13">
        <v>67786.394806666649</v>
      </c>
      <c r="AA13">
        <v>91650.992416666661</v>
      </c>
      <c r="AB13">
        <v>70749.84252999998</v>
      </c>
      <c r="AC13">
        <v>97506.973229166688</v>
      </c>
      <c r="AD13">
        <v>66501.349333333361</v>
      </c>
      <c r="AE13">
        <v>71894.959999999963</v>
      </c>
      <c r="AF13">
        <v>77732.52079166664</v>
      </c>
      <c r="AG13">
        <v>90437.370980000007</v>
      </c>
      <c r="AH13">
        <v>73389.908541666679</v>
      </c>
      <c r="AI13">
        <v>69204.408333333326</v>
      </c>
      <c r="AJ13">
        <v>64955.666666666802</v>
      </c>
      <c r="AK13">
        <v>69870.960916666649</v>
      </c>
      <c r="AL13">
        <v>74336.190291666659</v>
      </c>
      <c r="AM13">
        <v>74554.638380000004</v>
      </c>
      <c r="AN13">
        <v>72518.968266666678</v>
      </c>
      <c r="AO13">
        <v>93054.358879999971</v>
      </c>
      <c r="AP13">
        <v>70237.841786666671</v>
      </c>
      <c r="AQ13">
        <v>71812.622416666651</v>
      </c>
      <c r="AR13">
        <v>72761.822666666703</v>
      </c>
      <c r="AS13">
        <v>69764.880979166643</v>
      </c>
      <c r="AT13">
        <v>72500.666666666715</v>
      </c>
      <c r="AU13">
        <v>72017.483104166662</v>
      </c>
      <c r="AV13">
        <v>81616.396638333332</v>
      </c>
      <c r="AW13">
        <v>70909.840416666644</v>
      </c>
      <c r="AX13">
        <v>74742.217666666649</v>
      </c>
    </row>
    <row r="14" spans="1:50" x14ac:dyDescent="0.25">
      <c r="A14">
        <v>70562.028916666721</v>
      </c>
      <c r="B14">
        <v>73077.803166666665</v>
      </c>
      <c r="C14">
        <v>71362.073666666663</v>
      </c>
      <c r="D14">
        <v>70861.648916666687</v>
      </c>
      <c r="E14">
        <v>65230.91666666681</v>
      </c>
      <c r="F14">
        <v>68886.22752</v>
      </c>
      <c r="G14">
        <v>71267.520040000047</v>
      </c>
      <c r="H14">
        <v>73734.358333333352</v>
      </c>
      <c r="I14">
        <v>89780.26979166668</v>
      </c>
      <c r="J14">
        <v>74734.933706666649</v>
      </c>
      <c r="K14">
        <v>71367.416666666744</v>
      </c>
      <c r="L14">
        <v>106989.70538666673</v>
      </c>
      <c r="M14">
        <v>83171.760961666674</v>
      </c>
      <c r="N14">
        <v>80866.122541666686</v>
      </c>
      <c r="O14">
        <v>70930.063999999998</v>
      </c>
      <c r="P14">
        <v>74445.010049999997</v>
      </c>
      <c r="Q14">
        <v>65656.745426666646</v>
      </c>
      <c r="R14">
        <v>69358.954166666677</v>
      </c>
      <c r="S14">
        <v>68618.154250000007</v>
      </c>
      <c r="T14">
        <v>73584.285937499997</v>
      </c>
      <c r="U14">
        <v>86330.24583333332</v>
      </c>
      <c r="V14">
        <v>71903.114986666638</v>
      </c>
      <c r="W14">
        <v>72653.168329999986</v>
      </c>
      <c r="X14">
        <v>87973.32187499998</v>
      </c>
      <c r="Y14">
        <v>73659.682449166648</v>
      </c>
      <c r="Z14">
        <v>67786.394806666649</v>
      </c>
      <c r="AA14">
        <v>89538.826559999987</v>
      </c>
      <c r="AB14">
        <v>70749.84252999998</v>
      </c>
      <c r="AC14">
        <v>97659.93704166665</v>
      </c>
      <c r="AD14">
        <v>66501.349333333361</v>
      </c>
      <c r="AE14">
        <v>71894.959999999963</v>
      </c>
      <c r="AF14">
        <v>72562.166666666715</v>
      </c>
      <c r="AG14">
        <v>89789.034416666662</v>
      </c>
      <c r="AH14">
        <v>70746.823360000024</v>
      </c>
      <c r="AI14">
        <v>69204.408333333326</v>
      </c>
      <c r="AJ14">
        <v>64955.666666666802</v>
      </c>
      <c r="AK14">
        <v>69870.960916666649</v>
      </c>
      <c r="AL14">
        <v>74336.190291666659</v>
      </c>
      <c r="AM14">
        <v>73202.966346666697</v>
      </c>
      <c r="AN14">
        <v>72518.968266666678</v>
      </c>
      <c r="AO14">
        <v>93054.358879999971</v>
      </c>
      <c r="AP14">
        <v>70237.841786666671</v>
      </c>
      <c r="AQ14">
        <v>71812.622416666651</v>
      </c>
      <c r="AR14">
        <v>71217.68653166671</v>
      </c>
      <c r="AS14">
        <v>69764.880979166643</v>
      </c>
      <c r="AT14">
        <v>72500.666666666715</v>
      </c>
      <c r="AU14">
        <v>72017.483104166662</v>
      </c>
      <c r="AV14">
        <v>81616.396638333332</v>
      </c>
      <c r="AW14">
        <v>70909.840416666644</v>
      </c>
      <c r="AX14">
        <v>74742.217666666649</v>
      </c>
    </row>
    <row r="15" spans="1:50" x14ac:dyDescent="0.25">
      <c r="A15">
        <v>70562.028916666721</v>
      </c>
      <c r="B15">
        <v>72929.027416666664</v>
      </c>
      <c r="C15">
        <v>71362.073666666663</v>
      </c>
      <c r="D15">
        <v>71072.339666666667</v>
      </c>
      <c r="E15">
        <v>65230.91666666681</v>
      </c>
      <c r="F15">
        <v>68886.22752</v>
      </c>
      <c r="G15">
        <v>71267.520040000047</v>
      </c>
      <c r="H15">
        <v>73270.76691666666</v>
      </c>
      <c r="I15">
        <v>89780.26979166668</v>
      </c>
      <c r="J15">
        <v>72227.738506666647</v>
      </c>
      <c r="K15">
        <v>71367.416666666744</v>
      </c>
      <c r="L15">
        <v>106989.70538666673</v>
      </c>
      <c r="M15">
        <v>81595.407699166637</v>
      </c>
      <c r="N15">
        <v>77415.806026666643</v>
      </c>
      <c r="O15">
        <v>70930.063999999998</v>
      </c>
      <c r="P15">
        <v>74445.010049999997</v>
      </c>
      <c r="Q15">
        <v>65656.745426666646</v>
      </c>
      <c r="R15">
        <v>68559.141666666663</v>
      </c>
      <c r="S15">
        <v>68618.154250000007</v>
      </c>
      <c r="T15">
        <v>73125.786559999993</v>
      </c>
      <c r="U15">
        <v>88971.189541666696</v>
      </c>
      <c r="V15">
        <v>71903.114986666638</v>
      </c>
      <c r="W15">
        <v>72653.168329999986</v>
      </c>
      <c r="X15">
        <v>84282.679946666671</v>
      </c>
      <c r="Y15">
        <v>73659.682449166648</v>
      </c>
      <c r="Z15">
        <v>70355.622196666678</v>
      </c>
      <c r="AA15">
        <v>89538.826559999987</v>
      </c>
      <c r="AB15">
        <v>70749.84252999998</v>
      </c>
      <c r="AC15">
        <v>100256.5587916667</v>
      </c>
      <c r="AD15">
        <v>66501.349333333361</v>
      </c>
      <c r="AE15">
        <v>71894.959999999963</v>
      </c>
      <c r="AF15">
        <v>72562.166666666715</v>
      </c>
      <c r="AG15">
        <v>89789.034416666662</v>
      </c>
      <c r="AH15">
        <v>70746.823360000024</v>
      </c>
      <c r="AI15">
        <v>69204.408333333326</v>
      </c>
      <c r="AJ15">
        <v>64955.666666666802</v>
      </c>
      <c r="AK15">
        <v>74045.933459999971</v>
      </c>
      <c r="AL15">
        <v>74906.719839999991</v>
      </c>
      <c r="AM15">
        <v>73202.966346666697</v>
      </c>
      <c r="AN15">
        <v>72518.968266666678</v>
      </c>
      <c r="AO15">
        <v>92572.728266666629</v>
      </c>
      <c r="AP15">
        <v>70237.841786666671</v>
      </c>
      <c r="AQ15">
        <v>71812.622416666651</v>
      </c>
      <c r="AR15">
        <v>71217.68653166671</v>
      </c>
      <c r="AS15">
        <v>69764.880979166643</v>
      </c>
      <c r="AT15">
        <v>68153.212666666688</v>
      </c>
      <c r="AU15">
        <v>72017.483104166662</v>
      </c>
      <c r="AV15">
        <v>81616.396638333332</v>
      </c>
      <c r="AW15">
        <v>70909.840416666644</v>
      </c>
      <c r="AX15">
        <v>72625.571666666685</v>
      </c>
    </row>
    <row r="16" spans="1:50" x14ac:dyDescent="0.25">
      <c r="A16">
        <v>70562.028916666721</v>
      </c>
      <c r="B16">
        <v>72929.027416666664</v>
      </c>
      <c r="C16">
        <v>71362.073666666663</v>
      </c>
      <c r="D16">
        <v>71072.339666666667</v>
      </c>
      <c r="E16">
        <v>65230.91666666681</v>
      </c>
      <c r="F16">
        <v>68886.22752</v>
      </c>
      <c r="G16">
        <v>71267.520040000047</v>
      </c>
      <c r="H16">
        <v>68773.777456666649</v>
      </c>
      <c r="I16">
        <v>89780.26979166668</v>
      </c>
      <c r="J16">
        <v>72227.738506666647</v>
      </c>
      <c r="K16">
        <v>71367.416666666744</v>
      </c>
      <c r="L16">
        <v>106989.70538666673</v>
      </c>
      <c r="M16">
        <v>79571.863166666662</v>
      </c>
      <c r="N16">
        <v>70895.093626666698</v>
      </c>
      <c r="O16">
        <v>71247.24026666666</v>
      </c>
      <c r="P16">
        <v>72810.807429999986</v>
      </c>
      <c r="Q16">
        <v>65656.745426666646</v>
      </c>
      <c r="R16">
        <v>68559.141666666663</v>
      </c>
      <c r="S16">
        <v>68618.154250000007</v>
      </c>
      <c r="T16">
        <v>73125.786559999993</v>
      </c>
      <c r="U16">
        <v>87644.624416666702</v>
      </c>
      <c r="V16">
        <v>71961.416666666642</v>
      </c>
      <c r="W16">
        <v>72653.168329999986</v>
      </c>
      <c r="X16">
        <v>83581.650319999986</v>
      </c>
      <c r="Y16">
        <v>71218.821791666662</v>
      </c>
      <c r="Z16">
        <v>71518.703963333319</v>
      </c>
      <c r="AA16">
        <v>89538.826559999987</v>
      </c>
      <c r="AB16">
        <v>66991.717666666649</v>
      </c>
      <c r="AC16">
        <v>100256.5587916667</v>
      </c>
      <c r="AD16">
        <v>66501.349333333361</v>
      </c>
      <c r="AE16">
        <v>71773.36844000002</v>
      </c>
      <c r="AF16">
        <v>72562.166666666715</v>
      </c>
      <c r="AG16">
        <v>88443.683916666705</v>
      </c>
      <c r="AH16">
        <v>70746.823360000024</v>
      </c>
      <c r="AI16">
        <v>69204.408333333326</v>
      </c>
      <c r="AJ16">
        <v>64955.666666666802</v>
      </c>
      <c r="AK16">
        <v>74045.933459999971</v>
      </c>
      <c r="AL16">
        <v>70159.90466499998</v>
      </c>
      <c r="AM16">
        <v>73202.966346666697</v>
      </c>
      <c r="AN16">
        <v>72518.968266666678</v>
      </c>
      <c r="AO16">
        <v>87289.254754166672</v>
      </c>
      <c r="AP16">
        <v>70237.841786666671</v>
      </c>
      <c r="AQ16">
        <v>71812.622416666651</v>
      </c>
      <c r="AR16">
        <v>71217.68653166671</v>
      </c>
      <c r="AS16">
        <v>69764.880979166643</v>
      </c>
      <c r="AT16">
        <v>68153.212666666688</v>
      </c>
      <c r="AU16">
        <v>72017.483104166662</v>
      </c>
      <c r="AV16">
        <v>83256.648935000005</v>
      </c>
      <c r="AW16">
        <v>69240.403041666665</v>
      </c>
      <c r="AX16">
        <v>72625.571666666685</v>
      </c>
    </row>
    <row r="17" spans="1:50" x14ac:dyDescent="0.25">
      <c r="A17">
        <v>70562.028916666721</v>
      </c>
      <c r="B17">
        <v>70339.636546666661</v>
      </c>
      <c r="C17">
        <v>69253.741791666675</v>
      </c>
      <c r="D17">
        <v>72500.32769666666</v>
      </c>
      <c r="E17">
        <v>66973.916666666788</v>
      </c>
      <c r="F17">
        <v>68886.22752</v>
      </c>
      <c r="G17">
        <v>71194.712499999965</v>
      </c>
      <c r="H17">
        <v>68773.777456666649</v>
      </c>
      <c r="I17">
        <v>79839.143791666676</v>
      </c>
      <c r="J17">
        <v>72227.738506666647</v>
      </c>
      <c r="K17">
        <v>70161.449046666618</v>
      </c>
      <c r="L17">
        <v>106989.70538666673</v>
      </c>
      <c r="M17">
        <v>79203.421250000029</v>
      </c>
      <c r="N17">
        <v>70895.093626666698</v>
      </c>
      <c r="O17">
        <v>71247.24026666666</v>
      </c>
      <c r="P17">
        <v>72810.807429999986</v>
      </c>
      <c r="Q17">
        <v>65656.745426666646</v>
      </c>
      <c r="R17">
        <v>68559.141666666663</v>
      </c>
      <c r="S17">
        <v>68618.154250000007</v>
      </c>
      <c r="T17">
        <v>73125.786559999993</v>
      </c>
      <c r="U17">
        <v>85179.714719999931</v>
      </c>
      <c r="V17">
        <v>71961.416666666642</v>
      </c>
      <c r="W17">
        <v>71166.050289999985</v>
      </c>
      <c r="X17">
        <v>73565.84839166663</v>
      </c>
      <c r="Y17">
        <v>71218.821791666662</v>
      </c>
      <c r="Z17">
        <v>72514.141791666654</v>
      </c>
      <c r="AA17">
        <v>89538.826559999987</v>
      </c>
      <c r="AB17">
        <v>66991.717666666649</v>
      </c>
      <c r="AC17">
        <v>88776.42018666667</v>
      </c>
      <c r="AD17">
        <v>66708.098541666652</v>
      </c>
      <c r="AE17">
        <v>71773.36844000002</v>
      </c>
      <c r="AF17">
        <v>70817.145846666652</v>
      </c>
      <c r="AG17">
        <v>84273.882812500015</v>
      </c>
      <c r="AH17">
        <v>70746.823360000024</v>
      </c>
      <c r="AI17">
        <v>69204.408333333326</v>
      </c>
      <c r="AJ17">
        <v>64955.666666666802</v>
      </c>
      <c r="AK17">
        <v>70629.357574999987</v>
      </c>
      <c r="AL17">
        <v>70159.90466499998</v>
      </c>
      <c r="AM17">
        <v>73202.966346666697</v>
      </c>
      <c r="AN17">
        <v>65994.779406666668</v>
      </c>
      <c r="AO17">
        <v>81202.734791666662</v>
      </c>
      <c r="AP17">
        <v>72985.202479166663</v>
      </c>
      <c r="AQ17">
        <v>71812.622416666651</v>
      </c>
      <c r="AR17">
        <v>71217.68653166671</v>
      </c>
      <c r="AS17">
        <v>67108.921283333344</v>
      </c>
      <c r="AT17">
        <v>68153.212666666688</v>
      </c>
      <c r="AU17">
        <v>72017.483104166662</v>
      </c>
      <c r="AV17">
        <v>76095.132229166702</v>
      </c>
      <c r="AW17">
        <v>69240.403041666665</v>
      </c>
      <c r="AX17">
        <v>72625.571666666685</v>
      </c>
    </row>
    <row r="18" spans="1:50" x14ac:dyDescent="0.25">
      <c r="A18">
        <v>70562.028916666721</v>
      </c>
      <c r="B18">
        <v>70339.636546666661</v>
      </c>
      <c r="C18">
        <v>69253.741791666675</v>
      </c>
      <c r="D18">
        <v>72500.32769666666</v>
      </c>
      <c r="E18">
        <v>70213.924576666701</v>
      </c>
      <c r="F18">
        <v>68886.22752</v>
      </c>
      <c r="G18">
        <v>71194.712499999965</v>
      </c>
      <c r="H18">
        <v>68773.777456666649</v>
      </c>
      <c r="I18">
        <v>76412.421604166724</v>
      </c>
      <c r="J18">
        <v>72227.738506666647</v>
      </c>
      <c r="K18">
        <v>70161.449046666618</v>
      </c>
      <c r="L18">
        <v>103948.07291666666</v>
      </c>
      <c r="M18">
        <v>75576.662870000015</v>
      </c>
      <c r="N18">
        <v>70895.093626666698</v>
      </c>
      <c r="O18">
        <v>71247.24026666666</v>
      </c>
      <c r="P18">
        <v>72810.807429999986</v>
      </c>
      <c r="Q18">
        <v>64010.054288333304</v>
      </c>
      <c r="R18">
        <v>68559.141666666663</v>
      </c>
      <c r="S18">
        <v>65154.659249999982</v>
      </c>
      <c r="T18">
        <v>71201.229291666677</v>
      </c>
      <c r="U18">
        <v>83068.338854166665</v>
      </c>
      <c r="V18">
        <v>69571.433666666722</v>
      </c>
      <c r="W18">
        <v>69540.746506666648</v>
      </c>
      <c r="X18">
        <v>73565.84839166663</v>
      </c>
      <c r="Y18">
        <v>71218.821791666662</v>
      </c>
      <c r="Z18">
        <v>72514.141791666654</v>
      </c>
      <c r="AA18">
        <v>85027.916666666599</v>
      </c>
      <c r="AB18">
        <v>66991.717666666649</v>
      </c>
      <c r="AC18">
        <v>88218.437791666656</v>
      </c>
      <c r="AD18">
        <v>66708.098541666652</v>
      </c>
      <c r="AE18">
        <v>71773.36844000002</v>
      </c>
      <c r="AF18">
        <v>70817.145846666652</v>
      </c>
      <c r="AG18">
        <v>72590.374416666673</v>
      </c>
      <c r="AH18">
        <v>70746.823360000024</v>
      </c>
      <c r="AI18">
        <v>69204.408333333326</v>
      </c>
      <c r="AJ18">
        <v>65251.363727500022</v>
      </c>
      <c r="AK18">
        <v>70629.357574999987</v>
      </c>
      <c r="AL18">
        <v>70159.90466499998</v>
      </c>
      <c r="AM18">
        <v>73202.966346666697</v>
      </c>
      <c r="AN18">
        <v>65994.779406666668</v>
      </c>
      <c r="AO18">
        <v>78879.308666666679</v>
      </c>
      <c r="AP18">
        <v>69511.202104166689</v>
      </c>
      <c r="AQ18">
        <v>72289.017166666687</v>
      </c>
      <c r="AR18">
        <v>66157.494541666674</v>
      </c>
      <c r="AS18">
        <v>67108.921283333344</v>
      </c>
      <c r="AT18">
        <v>68153.212666666688</v>
      </c>
      <c r="AU18">
        <v>72017.483104166662</v>
      </c>
      <c r="AV18">
        <v>75193.959916666645</v>
      </c>
      <c r="AW18">
        <v>69240.403041666665</v>
      </c>
      <c r="AX18">
        <v>72625.571666666685</v>
      </c>
    </row>
    <row r="19" spans="1:50" x14ac:dyDescent="0.25">
      <c r="A19">
        <v>70562.028916666721</v>
      </c>
      <c r="B19">
        <v>70339.636546666661</v>
      </c>
      <c r="C19">
        <v>69253.741791666675</v>
      </c>
      <c r="D19">
        <v>72500.32769666666</v>
      </c>
      <c r="E19">
        <v>70213.924576666701</v>
      </c>
      <c r="F19">
        <v>68886.22752</v>
      </c>
      <c r="G19">
        <v>71194.712499999965</v>
      </c>
      <c r="H19">
        <v>66785.120291666681</v>
      </c>
      <c r="I19">
        <v>75658.073120000001</v>
      </c>
      <c r="J19">
        <v>70616.685416666689</v>
      </c>
      <c r="K19">
        <v>70113.166666666744</v>
      </c>
      <c r="L19">
        <v>74872.795462499969</v>
      </c>
      <c r="M19">
        <v>75576.662870000015</v>
      </c>
      <c r="N19">
        <v>68417.880677500027</v>
      </c>
      <c r="O19">
        <v>69010.262032500032</v>
      </c>
      <c r="P19">
        <v>72810.807429999986</v>
      </c>
      <c r="Q19">
        <v>64010.054288333304</v>
      </c>
      <c r="R19">
        <v>68559.141666666663</v>
      </c>
      <c r="S19">
        <v>65154.659249999982</v>
      </c>
      <c r="T19">
        <v>71201.229291666677</v>
      </c>
      <c r="U19">
        <v>79498.31216666667</v>
      </c>
      <c r="V19">
        <v>68526.562354166657</v>
      </c>
      <c r="W19">
        <v>69540.746506666648</v>
      </c>
      <c r="X19">
        <v>73083.701104166699</v>
      </c>
      <c r="Y19">
        <v>71218.821791666662</v>
      </c>
      <c r="Z19">
        <v>65723.526537499987</v>
      </c>
      <c r="AA19">
        <v>79896.168750000041</v>
      </c>
      <c r="AB19">
        <v>66991.717666666649</v>
      </c>
      <c r="AC19">
        <v>81336.062979166687</v>
      </c>
      <c r="AD19">
        <v>66708.098541666652</v>
      </c>
      <c r="AE19">
        <v>71773.36844000002</v>
      </c>
      <c r="AF19">
        <v>70817.145846666652</v>
      </c>
      <c r="AG19">
        <v>72590.374416666673</v>
      </c>
      <c r="AH19">
        <v>68449.666666666773</v>
      </c>
      <c r="AI19">
        <v>69204.408333333326</v>
      </c>
      <c r="AJ19">
        <v>63942.166666666802</v>
      </c>
      <c r="AK19">
        <v>69474.927541666664</v>
      </c>
      <c r="AL19">
        <v>67258.95829166664</v>
      </c>
      <c r="AM19">
        <v>73202.966346666697</v>
      </c>
      <c r="AN19">
        <v>65994.779406666668</v>
      </c>
      <c r="AO19">
        <v>78032.167121666629</v>
      </c>
      <c r="AP19">
        <v>69511.202104166689</v>
      </c>
      <c r="AQ19">
        <v>72289.017166666687</v>
      </c>
      <c r="AR19">
        <v>66157.494541666674</v>
      </c>
      <c r="AS19">
        <v>67108.921283333344</v>
      </c>
      <c r="AT19">
        <v>68153.212666666688</v>
      </c>
      <c r="AU19">
        <v>73515.659229166631</v>
      </c>
      <c r="AV19">
        <v>75046.726158333346</v>
      </c>
      <c r="AW19">
        <v>69240.403041666665</v>
      </c>
      <c r="AX19">
        <v>72625.571666666685</v>
      </c>
    </row>
    <row r="20" spans="1:50" x14ac:dyDescent="0.25">
      <c r="A20">
        <v>70562.028916666721</v>
      </c>
      <c r="B20">
        <v>68201.944916666645</v>
      </c>
      <c r="C20">
        <v>69253.741791666675</v>
      </c>
      <c r="D20">
        <v>72500.32769666666</v>
      </c>
      <c r="E20">
        <v>70213.924576666701</v>
      </c>
      <c r="F20">
        <v>68886.22752</v>
      </c>
      <c r="G20">
        <v>71194.712499999965</v>
      </c>
      <c r="H20">
        <v>66785.120291666681</v>
      </c>
      <c r="I20">
        <v>74065.88007500011</v>
      </c>
      <c r="J20">
        <v>70616.685416666689</v>
      </c>
      <c r="K20">
        <v>70113.166666666744</v>
      </c>
      <c r="L20">
        <v>74872.795462499969</v>
      </c>
      <c r="M20">
        <v>75092.955379166626</v>
      </c>
      <c r="N20">
        <v>68417.880677500027</v>
      </c>
      <c r="O20">
        <v>69010.262032500032</v>
      </c>
      <c r="P20">
        <v>71739.536064166678</v>
      </c>
      <c r="Q20">
        <v>64010.054288333304</v>
      </c>
      <c r="R20">
        <v>68559.141666666663</v>
      </c>
      <c r="S20">
        <v>65154.659249999982</v>
      </c>
      <c r="T20">
        <v>71201.229291666677</v>
      </c>
      <c r="U20">
        <v>79498.31216666667</v>
      </c>
      <c r="V20">
        <v>68526.562354166657</v>
      </c>
      <c r="W20">
        <v>69540.746506666648</v>
      </c>
      <c r="X20">
        <v>73083.701104166699</v>
      </c>
      <c r="Y20">
        <v>71218.821791666662</v>
      </c>
      <c r="Z20">
        <v>65723.526537499987</v>
      </c>
      <c r="AA20">
        <v>75825.542854166677</v>
      </c>
      <c r="AB20">
        <v>66991.717666666649</v>
      </c>
      <c r="AC20">
        <v>79306.401791666649</v>
      </c>
      <c r="AD20">
        <v>67363.56200000002</v>
      </c>
      <c r="AE20">
        <v>68632.358151666631</v>
      </c>
      <c r="AF20">
        <v>70817.145846666652</v>
      </c>
      <c r="AG20">
        <v>72590.374416666673</v>
      </c>
      <c r="AH20">
        <v>68449.666666666773</v>
      </c>
      <c r="AI20">
        <v>69204.408333333326</v>
      </c>
      <c r="AJ20">
        <v>62077.916666666795</v>
      </c>
      <c r="AK20">
        <v>69474.927541666664</v>
      </c>
      <c r="AL20">
        <v>67258.95829166664</v>
      </c>
      <c r="AM20">
        <v>73202.966346666697</v>
      </c>
      <c r="AN20">
        <v>65994.779406666668</v>
      </c>
      <c r="AO20">
        <v>78032.167121666629</v>
      </c>
      <c r="AP20">
        <v>68122.936104166656</v>
      </c>
      <c r="AQ20">
        <v>72289.017166666687</v>
      </c>
      <c r="AR20">
        <v>66157.494541666674</v>
      </c>
      <c r="AS20">
        <v>67108.921283333344</v>
      </c>
      <c r="AT20">
        <v>68153.212666666688</v>
      </c>
      <c r="AU20">
        <v>73515.659229166631</v>
      </c>
      <c r="AV20">
        <v>75046.726158333346</v>
      </c>
      <c r="AW20">
        <v>69240.403041666665</v>
      </c>
      <c r="AX20">
        <v>70115.594026666658</v>
      </c>
    </row>
    <row r="21" spans="1:50" x14ac:dyDescent="0.25">
      <c r="A21">
        <v>70562.028916666721</v>
      </c>
      <c r="B21">
        <v>68201.944916666645</v>
      </c>
      <c r="C21">
        <v>69253.741791666675</v>
      </c>
      <c r="D21">
        <v>67634.492776666695</v>
      </c>
      <c r="E21">
        <v>70213.924576666701</v>
      </c>
      <c r="F21">
        <v>68886.22752</v>
      </c>
      <c r="G21">
        <v>71194.712499999965</v>
      </c>
      <c r="H21">
        <v>66785.120291666681</v>
      </c>
      <c r="I21">
        <v>74065.88007500011</v>
      </c>
      <c r="J21">
        <v>70616.685416666689</v>
      </c>
      <c r="K21">
        <v>70113.166666666744</v>
      </c>
      <c r="L21">
        <v>74707.157229166696</v>
      </c>
      <c r="M21">
        <v>75092.955379166626</v>
      </c>
      <c r="N21">
        <v>68417.880677500027</v>
      </c>
      <c r="O21">
        <v>69010.262032500032</v>
      </c>
      <c r="P21">
        <v>71739.536064166678</v>
      </c>
      <c r="Q21">
        <v>64010.054288333304</v>
      </c>
      <c r="R21">
        <v>70823.270716666666</v>
      </c>
      <c r="S21">
        <v>65154.659249999982</v>
      </c>
      <c r="T21">
        <v>71201.229291666677</v>
      </c>
      <c r="U21">
        <v>79498.31216666667</v>
      </c>
      <c r="V21">
        <v>68526.562354166657</v>
      </c>
      <c r="W21">
        <v>69540.746506666648</v>
      </c>
      <c r="X21">
        <v>73083.701104166699</v>
      </c>
      <c r="Y21">
        <v>68891.509680000003</v>
      </c>
      <c r="Z21">
        <v>65723.526537499987</v>
      </c>
      <c r="AA21">
        <v>67172.153354166701</v>
      </c>
      <c r="AB21">
        <v>69190.704000000012</v>
      </c>
      <c r="AC21">
        <v>78107.017791666687</v>
      </c>
      <c r="AD21">
        <v>67363.56200000002</v>
      </c>
      <c r="AE21">
        <v>68632.358151666631</v>
      </c>
      <c r="AF21">
        <v>70817.145846666652</v>
      </c>
      <c r="AG21">
        <v>72590.374416666673</v>
      </c>
      <c r="AH21">
        <v>68449.666666666773</v>
      </c>
      <c r="AI21">
        <v>71878.151209999982</v>
      </c>
      <c r="AJ21">
        <v>62077.916666666795</v>
      </c>
      <c r="AK21">
        <v>69474.927541666664</v>
      </c>
      <c r="AL21">
        <v>67258.95829166664</v>
      </c>
      <c r="AM21">
        <v>72624.184166666688</v>
      </c>
      <c r="AN21">
        <v>65994.779406666668</v>
      </c>
      <c r="AO21">
        <v>78032.167121666629</v>
      </c>
      <c r="AP21">
        <v>68122.936104166656</v>
      </c>
      <c r="AQ21">
        <v>72289.017166666687</v>
      </c>
      <c r="AR21">
        <v>66157.494541666674</v>
      </c>
      <c r="AS21">
        <v>67108.921283333344</v>
      </c>
      <c r="AT21">
        <v>68153.212666666688</v>
      </c>
      <c r="AU21">
        <v>73515.659229166631</v>
      </c>
      <c r="AV21">
        <v>72103.662879166644</v>
      </c>
      <c r="AW21">
        <v>69240.403041666665</v>
      </c>
      <c r="AX21">
        <v>70115.594026666658</v>
      </c>
    </row>
    <row r="22" spans="1:50" x14ac:dyDescent="0.25">
      <c r="A22">
        <v>71103.14191666666</v>
      </c>
      <c r="B22">
        <v>68201.944916666645</v>
      </c>
      <c r="C22">
        <v>69253.741791666675</v>
      </c>
      <c r="D22">
        <v>67634.492776666695</v>
      </c>
      <c r="E22">
        <v>70213.924576666701</v>
      </c>
      <c r="F22">
        <v>70195.911686666674</v>
      </c>
      <c r="G22">
        <v>68787.443078333308</v>
      </c>
      <c r="H22">
        <v>66785.120291666681</v>
      </c>
      <c r="I22">
        <v>74065.88007500011</v>
      </c>
      <c r="J22">
        <v>70616.685416666689</v>
      </c>
      <c r="K22">
        <v>70113.166666666744</v>
      </c>
      <c r="L22">
        <v>74596.629291666672</v>
      </c>
      <c r="M22">
        <v>72967.959809999986</v>
      </c>
      <c r="N22">
        <v>68417.880677500027</v>
      </c>
      <c r="O22">
        <v>69010.262032500032</v>
      </c>
      <c r="P22">
        <v>71739.536064166678</v>
      </c>
      <c r="Q22">
        <v>64010.054288333304</v>
      </c>
      <c r="R22">
        <v>70823.270716666666</v>
      </c>
      <c r="S22">
        <v>65154.659249999982</v>
      </c>
      <c r="T22">
        <v>71201.229291666677</v>
      </c>
      <c r="U22">
        <v>79498.31216666667</v>
      </c>
      <c r="V22">
        <v>67439.134547499998</v>
      </c>
      <c r="W22">
        <v>69540.746506666648</v>
      </c>
      <c r="X22">
        <v>71707.026771666657</v>
      </c>
      <c r="Y22">
        <v>68891.509680000003</v>
      </c>
      <c r="Z22">
        <v>65723.526537499987</v>
      </c>
      <c r="AA22">
        <v>67172.153354166701</v>
      </c>
      <c r="AB22">
        <v>67910.364020000008</v>
      </c>
      <c r="AC22">
        <v>75966.672854166711</v>
      </c>
      <c r="AD22">
        <v>67363.56200000002</v>
      </c>
      <c r="AE22">
        <v>68632.358151666631</v>
      </c>
      <c r="AF22">
        <v>70817.145846666652</v>
      </c>
      <c r="AG22">
        <v>72590.374416666673</v>
      </c>
      <c r="AH22">
        <v>68449.666666666773</v>
      </c>
      <c r="AI22">
        <v>71878.151209999982</v>
      </c>
      <c r="AJ22">
        <v>62077.916666666795</v>
      </c>
      <c r="AK22">
        <v>69474.927541666664</v>
      </c>
      <c r="AL22">
        <v>67258.95829166664</v>
      </c>
      <c r="AM22">
        <v>72624.184166666688</v>
      </c>
      <c r="AN22">
        <v>65994.779406666668</v>
      </c>
      <c r="AO22">
        <v>78032.167121666629</v>
      </c>
      <c r="AP22">
        <v>68122.936104166656</v>
      </c>
      <c r="AQ22">
        <v>72289.017166666687</v>
      </c>
      <c r="AR22">
        <v>66157.494541666674</v>
      </c>
      <c r="AS22">
        <v>67108.921283333344</v>
      </c>
      <c r="AT22">
        <v>68153.212666666688</v>
      </c>
      <c r="AU22">
        <v>73515.659229166631</v>
      </c>
      <c r="AV22">
        <v>71252.97130666663</v>
      </c>
      <c r="AW22">
        <v>70572.354291666663</v>
      </c>
      <c r="AX22">
        <v>70115.594026666658</v>
      </c>
    </row>
    <row r="23" spans="1:50" x14ac:dyDescent="0.25">
      <c r="A23">
        <v>71103.14191666666</v>
      </c>
      <c r="B23">
        <v>68201.944916666645</v>
      </c>
      <c r="C23">
        <v>69253.741791666675</v>
      </c>
      <c r="D23">
        <v>67634.492776666695</v>
      </c>
      <c r="E23">
        <v>69891.902862500006</v>
      </c>
      <c r="F23">
        <v>70195.911686666674</v>
      </c>
      <c r="G23">
        <v>68787.443078333308</v>
      </c>
      <c r="H23">
        <v>66785.120291666681</v>
      </c>
      <c r="I23">
        <v>74065.88007500011</v>
      </c>
      <c r="J23">
        <v>70616.685416666689</v>
      </c>
      <c r="K23">
        <v>70113.166666666744</v>
      </c>
      <c r="L23">
        <v>74596.629291666672</v>
      </c>
      <c r="M23">
        <v>72967.959809999986</v>
      </c>
      <c r="N23">
        <v>68417.880677500027</v>
      </c>
      <c r="O23">
        <v>69010.262032500032</v>
      </c>
      <c r="P23">
        <v>73601.087666666674</v>
      </c>
      <c r="Q23">
        <v>64010.054288333304</v>
      </c>
      <c r="R23">
        <v>70823.270716666666</v>
      </c>
      <c r="S23">
        <v>69126.068259999985</v>
      </c>
      <c r="T23">
        <v>75289.910663333358</v>
      </c>
      <c r="U23">
        <v>79498.31216666667</v>
      </c>
      <c r="V23">
        <v>67439.134547499998</v>
      </c>
      <c r="W23">
        <v>69540.746506666648</v>
      </c>
      <c r="X23">
        <v>71707.026771666657</v>
      </c>
      <c r="Y23">
        <v>68891.509680000003</v>
      </c>
      <c r="Z23">
        <v>65723.526537499987</v>
      </c>
      <c r="AA23">
        <v>67172.153354166701</v>
      </c>
      <c r="AB23">
        <v>67910.364020000008</v>
      </c>
      <c r="AC23">
        <v>75966.672854166711</v>
      </c>
      <c r="AD23">
        <v>67615.414166666655</v>
      </c>
      <c r="AE23">
        <v>68632.358151666631</v>
      </c>
      <c r="AF23">
        <v>73069.876975000006</v>
      </c>
      <c r="AG23">
        <v>69374.415541666676</v>
      </c>
      <c r="AH23">
        <v>68449.666666666773</v>
      </c>
      <c r="AI23">
        <v>71878.151209999982</v>
      </c>
      <c r="AJ23">
        <v>62077.916666666795</v>
      </c>
      <c r="AK23">
        <v>69474.927541666664</v>
      </c>
      <c r="AL23">
        <v>67258.95829166664</v>
      </c>
      <c r="AM23">
        <v>72624.184166666688</v>
      </c>
      <c r="AN23">
        <v>68939.133680000057</v>
      </c>
      <c r="AO23">
        <v>78063.203916666651</v>
      </c>
      <c r="AP23">
        <v>68122.936104166656</v>
      </c>
      <c r="AQ23">
        <v>77426.802416666644</v>
      </c>
      <c r="AR23">
        <v>68117.41654166668</v>
      </c>
      <c r="AS23">
        <v>68709.332619999986</v>
      </c>
      <c r="AT23">
        <v>69247.416666666773</v>
      </c>
      <c r="AU23">
        <v>73918.088104166673</v>
      </c>
      <c r="AV23">
        <v>66237.892160000032</v>
      </c>
      <c r="AW23">
        <v>70572.354291666663</v>
      </c>
      <c r="AX23">
        <v>70115.594026666658</v>
      </c>
    </row>
    <row r="24" spans="1:50" x14ac:dyDescent="0.25">
      <c r="A24">
        <v>71103.14191666666</v>
      </c>
      <c r="B24">
        <v>68201.944916666645</v>
      </c>
      <c r="C24">
        <v>71673.769186666643</v>
      </c>
      <c r="D24">
        <v>67634.492776666695</v>
      </c>
      <c r="E24">
        <v>69891.902862500006</v>
      </c>
      <c r="F24">
        <v>67274.138604166685</v>
      </c>
      <c r="G24">
        <v>68787.443078333308</v>
      </c>
      <c r="H24">
        <v>66785.120291666681</v>
      </c>
      <c r="I24">
        <v>74065.88007500011</v>
      </c>
      <c r="J24">
        <v>70616.685416666689</v>
      </c>
      <c r="K24">
        <v>72508.551666666695</v>
      </c>
      <c r="L24">
        <v>74596.629291666672</v>
      </c>
      <c r="M24">
        <v>70716.166666666744</v>
      </c>
      <c r="N24">
        <v>74620.018582500023</v>
      </c>
      <c r="O24">
        <v>69010.262032500032</v>
      </c>
      <c r="P24">
        <v>74052.623416666669</v>
      </c>
      <c r="Q24">
        <v>64010.054288333304</v>
      </c>
      <c r="R24">
        <v>69576.960354166673</v>
      </c>
      <c r="S24">
        <v>69126.068259999985</v>
      </c>
      <c r="T24">
        <v>72583.613003333332</v>
      </c>
      <c r="U24">
        <v>79498.31216666667</v>
      </c>
      <c r="V24">
        <v>67439.134547499998</v>
      </c>
      <c r="W24">
        <v>71148.684361666674</v>
      </c>
      <c r="X24">
        <v>71707.026771666657</v>
      </c>
      <c r="Y24">
        <v>68891.509680000003</v>
      </c>
      <c r="Z24">
        <v>65723.526537499987</v>
      </c>
      <c r="AA24">
        <v>67172.153354166701</v>
      </c>
      <c r="AB24">
        <v>67910.364020000008</v>
      </c>
      <c r="AC24">
        <v>72653.025104166663</v>
      </c>
      <c r="AD24">
        <v>68979.908786666696</v>
      </c>
      <c r="AE24">
        <v>68632.358151666631</v>
      </c>
      <c r="AF24">
        <v>73069.876975000006</v>
      </c>
      <c r="AG24">
        <v>69374.415541666676</v>
      </c>
      <c r="AH24">
        <v>68449.666666666773</v>
      </c>
      <c r="AI24">
        <v>71878.151209999982</v>
      </c>
      <c r="AJ24">
        <v>62077.916666666795</v>
      </c>
      <c r="AK24">
        <v>70629.357574999987</v>
      </c>
      <c r="AL24">
        <v>67207.182590000011</v>
      </c>
      <c r="AM24">
        <v>72624.184166666688</v>
      </c>
      <c r="AN24">
        <v>68939.133680000057</v>
      </c>
      <c r="AO24">
        <v>78063.203916666651</v>
      </c>
      <c r="AP24">
        <v>68122.936104166656</v>
      </c>
      <c r="AQ24">
        <v>74049.097660000014</v>
      </c>
      <c r="AR24">
        <v>68117.41654166668</v>
      </c>
      <c r="AS24">
        <v>68709.332619999986</v>
      </c>
      <c r="AT24">
        <v>69247.416666666773</v>
      </c>
      <c r="AU24">
        <v>74296.841826666685</v>
      </c>
      <c r="AV24">
        <v>66237.892160000032</v>
      </c>
      <c r="AW24">
        <v>70572.354291666663</v>
      </c>
      <c r="AX24">
        <v>70115.594026666658</v>
      </c>
    </row>
    <row r="25" spans="1:50" x14ac:dyDescent="0.25">
      <c r="A25">
        <v>71103.14191666666</v>
      </c>
      <c r="B25">
        <v>68201.944916666645</v>
      </c>
      <c r="C25">
        <v>71673.769186666643</v>
      </c>
      <c r="D25">
        <v>67634.492776666695</v>
      </c>
      <c r="E25">
        <v>69891.902862500006</v>
      </c>
      <c r="F25">
        <v>67274.138604166685</v>
      </c>
      <c r="G25">
        <v>68787.443078333308</v>
      </c>
      <c r="H25">
        <v>66785.120291666681</v>
      </c>
      <c r="I25">
        <v>74065.88007500011</v>
      </c>
      <c r="J25">
        <v>71465.400726666659</v>
      </c>
      <c r="K25">
        <v>72508.551666666695</v>
      </c>
      <c r="L25">
        <v>74596.629291666672</v>
      </c>
      <c r="M25">
        <v>70716.166666666744</v>
      </c>
      <c r="N25">
        <v>74715.285416666666</v>
      </c>
      <c r="O25">
        <v>69010.262032500032</v>
      </c>
      <c r="P25">
        <v>73599.64747916667</v>
      </c>
      <c r="Q25">
        <v>64010.054288333304</v>
      </c>
      <c r="R25">
        <v>69576.960354166673</v>
      </c>
      <c r="S25">
        <v>68085.314916666626</v>
      </c>
      <c r="T25">
        <v>71316.597092500015</v>
      </c>
      <c r="U25">
        <v>81130.719541666665</v>
      </c>
      <c r="V25">
        <v>67439.134547499998</v>
      </c>
      <c r="W25">
        <v>70847.962379999997</v>
      </c>
      <c r="X25">
        <v>69966.815729166658</v>
      </c>
      <c r="Y25">
        <v>68891.509680000003</v>
      </c>
      <c r="Z25">
        <v>64778.2098425</v>
      </c>
      <c r="AA25">
        <v>67172.153354166701</v>
      </c>
      <c r="AB25">
        <v>67910.364020000008</v>
      </c>
      <c r="AC25">
        <v>72653.025104166663</v>
      </c>
      <c r="AD25">
        <v>68979.908786666696</v>
      </c>
      <c r="AE25">
        <v>68632.358151666631</v>
      </c>
      <c r="AF25">
        <v>73069.876975000006</v>
      </c>
      <c r="AG25">
        <v>69374.415541666676</v>
      </c>
      <c r="AH25">
        <v>68596.430776666719</v>
      </c>
      <c r="AI25">
        <v>67146.150416666685</v>
      </c>
      <c r="AJ25">
        <v>62077.916666666795</v>
      </c>
      <c r="AK25">
        <v>73295.015041666687</v>
      </c>
      <c r="AL25">
        <v>67207.182590000011</v>
      </c>
      <c r="AM25">
        <v>71857.531952500009</v>
      </c>
      <c r="AN25">
        <v>68939.133680000057</v>
      </c>
      <c r="AO25">
        <v>78063.203916666651</v>
      </c>
      <c r="AP25">
        <v>69611.709729166643</v>
      </c>
      <c r="AQ25">
        <v>74049.097660000014</v>
      </c>
      <c r="AR25">
        <v>68117.41654166668</v>
      </c>
      <c r="AS25">
        <v>70847.695559999978</v>
      </c>
      <c r="AT25">
        <v>69247.416666666773</v>
      </c>
      <c r="AU25">
        <v>73275.956400000025</v>
      </c>
      <c r="AV25">
        <v>66237.892160000032</v>
      </c>
      <c r="AW25">
        <v>70777.658041666698</v>
      </c>
      <c r="AX25">
        <v>69445.587967499989</v>
      </c>
    </row>
    <row r="26" spans="1:50" x14ac:dyDescent="0.25">
      <c r="A26">
        <v>74161.485531666665</v>
      </c>
      <c r="B26">
        <v>71638.136964166639</v>
      </c>
      <c r="C26">
        <v>71673.769186666643</v>
      </c>
      <c r="D26">
        <v>67634.492776666695</v>
      </c>
      <c r="E26">
        <v>68118.666666666773</v>
      </c>
      <c r="F26">
        <v>67274.138604166685</v>
      </c>
      <c r="G26">
        <v>68787.443078333308</v>
      </c>
      <c r="H26">
        <v>68002.027166666652</v>
      </c>
      <c r="I26">
        <v>72840.269041666674</v>
      </c>
      <c r="J26">
        <v>71465.400726666659</v>
      </c>
      <c r="K26">
        <v>72508.551666666695</v>
      </c>
      <c r="L26">
        <v>73518.966541666698</v>
      </c>
      <c r="M26">
        <v>70716.166666666744</v>
      </c>
      <c r="N26">
        <v>74715.285416666666</v>
      </c>
      <c r="O26">
        <v>69586.166666666759</v>
      </c>
      <c r="P26">
        <v>71334.869546666683</v>
      </c>
      <c r="Q26">
        <v>66124.158349166682</v>
      </c>
      <c r="R26">
        <v>67910.538376666664</v>
      </c>
      <c r="S26">
        <v>66772.362640000007</v>
      </c>
      <c r="T26">
        <v>71316.597092500015</v>
      </c>
      <c r="U26">
        <v>78591.264979166692</v>
      </c>
      <c r="V26">
        <v>67439.134547499998</v>
      </c>
      <c r="W26">
        <v>70847.962379999997</v>
      </c>
      <c r="X26">
        <v>69966.815729166658</v>
      </c>
      <c r="Y26">
        <v>73375.567380000022</v>
      </c>
      <c r="Z26">
        <v>64778.2098425</v>
      </c>
      <c r="AA26">
        <v>67172.153354166701</v>
      </c>
      <c r="AB26">
        <v>67910.364020000008</v>
      </c>
      <c r="AC26">
        <v>67665.043604166669</v>
      </c>
      <c r="AD26">
        <v>68979.908786666696</v>
      </c>
      <c r="AE26">
        <v>68632.358151666631</v>
      </c>
      <c r="AF26">
        <v>73069.876975000006</v>
      </c>
      <c r="AG26">
        <v>69374.415541666676</v>
      </c>
      <c r="AH26">
        <v>68596.430776666719</v>
      </c>
      <c r="AI26">
        <v>67146.150416666685</v>
      </c>
      <c r="AJ26">
        <v>62077.916666666795</v>
      </c>
      <c r="AK26">
        <v>72291.028729166646</v>
      </c>
      <c r="AL26">
        <v>67207.182590000011</v>
      </c>
      <c r="AM26">
        <v>71857.531952500009</v>
      </c>
      <c r="AN26">
        <v>68939.133680000057</v>
      </c>
      <c r="AO26">
        <v>79833.303659999918</v>
      </c>
      <c r="AP26">
        <v>69611.709729166643</v>
      </c>
      <c r="AQ26">
        <v>74049.097660000014</v>
      </c>
      <c r="AR26">
        <v>68117.41654166668</v>
      </c>
      <c r="AS26">
        <v>70847.695559999978</v>
      </c>
      <c r="AT26">
        <v>70445.474000000031</v>
      </c>
      <c r="AU26">
        <v>68842.517479166709</v>
      </c>
      <c r="AV26">
        <v>66237.892160000032</v>
      </c>
      <c r="AW26">
        <v>71650.432306666655</v>
      </c>
      <c r="AX26">
        <v>69445.587967499989</v>
      </c>
    </row>
    <row r="27" spans="1:50" x14ac:dyDescent="0.25">
      <c r="A27">
        <v>74161.485531666665</v>
      </c>
      <c r="B27">
        <v>66655.138291666663</v>
      </c>
      <c r="C27">
        <v>71673.769186666643</v>
      </c>
      <c r="D27">
        <v>70793.458345000006</v>
      </c>
      <c r="E27">
        <v>68118.666666666773</v>
      </c>
      <c r="F27">
        <v>67274.138604166685</v>
      </c>
      <c r="G27">
        <v>68134.916666666759</v>
      </c>
      <c r="H27">
        <v>68002.027166666652</v>
      </c>
      <c r="I27">
        <v>72840.269041666674</v>
      </c>
      <c r="J27">
        <v>71465.400726666659</v>
      </c>
      <c r="K27">
        <v>70798.383250000043</v>
      </c>
      <c r="L27">
        <v>71917.924539166677</v>
      </c>
      <c r="M27">
        <v>70716.166666666744</v>
      </c>
      <c r="N27">
        <v>74232.778209999989</v>
      </c>
      <c r="O27">
        <v>69586.166666666759</v>
      </c>
      <c r="P27">
        <v>71334.869546666683</v>
      </c>
      <c r="Q27">
        <v>66124.158349166682</v>
      </c>
      <c r="R27">
        <v>67910.538376666664</v>
      </c>
      <c r="S27">
        <v>66772.362640000007</v>
      </c>
      <c r="T27">
        <v>71316.597092500015</v>
      </c>
      <c r="U27">
        <v>75377.42979166664</v>
      </c>
      <c r="V27">
        <v>68619.318784166637</v>
      </c>
      <c r="W27">
        <v>70847.962379999997</v>
      </c>
      <c r="X27">
        <v>69966.815729166658</v>
      </c>
      <c r="Y27">
        <v>73375.567380000022</v>
      </c>
      <c r="Z27">
        <v>64778.2098425</v>
      </c>
      <c r="AA27">
        <v>67172.153354166701</v>
      </c>
      <c r="AB27">
        <v>70222.222604166687</v>
      </c>
      <c r="AC27">
        <v>67665.043604166669</v>
      </c>
      <c r="AD27">
        <v>68979.908786666696</v>
      </c>
      <c r="AE27">
        <v>68906.416666666759</v>
      </c>
      <c r="AF27">
        <v>73069.876975000006</v>
      </c>
      <c r="AG27">
        <v>69374.415541666676</v>
      </c>
      <c r="AH27">
        <v>68787.070644166612</v>
      </c>
      <c r="AI27">
        <v>67146.150416666685</v>
      </c>
      <c r="AJ27">
        <v>62077.916666666795</v>
      </c>
      <c r="AK27">
        <v>72291.028729166646</v>
      </c>
      <c r="AL27">
        <v>67207.182590000011</v>
      </c>
      <c r="AM27">
        <v>71857.531952500009</v>
      </c>
      <c r="AN27">
        <v>68939.133680000057</v>
      </c>
      <c r="AO27">
        <v>79038.464916666679</v>
      </c>
      <c r="AP27">
        <v>69611.709729166643</v>
      </c>
      <c r="AQ27">
        <v>74049.097660000014</v>
      </c>
      <c r="AR27">
        <v>69107.65166666673</v>
      </c>
      <c r="AS27">
        <v>70847.695559999978</v>
      </c>
      <c r="AT27">
        <v>70445.474000000031</v>
      </c>
      <c r="AU27">
        <v>68842.517479166709</v>
      </c>
      <c r="AV27">
        <v>66237.892160000032</v>
      </c>
      <c r="AW27">
        <v>71650.432306666655</v>
      </c>
      <c r="AX27">
        <v>69445.587967499989</v>
      </c>
    </row>
    <row r="28" spans="1:50" x14ac:dyDescent="0.25">
      <c r="A28">
        <v>74372.65029166668</v>
      </c>
      <c r="B28">
        <v>66245.783236666655</v>
      </c>
      <c r="C28">
        <v>71673.769186666643</v>
      </c>
      <c r="D28">
        <v>70793.458345000006</v>
      </c>
      <c r="E28">
        <v>68118.666666666773</v>
      </c>
      <c r="F28">
        <v>67274.138604166685</v>
      </c>
      <c r="G28">
        <v>68018.916666666773</v>
      </c>
      <c r="H28">
        <v>68002.027166666652</v>
      </c>
      <c r="I28">
        <v>72840.269041666674</v>
      </c>
      <c r="J28">
        <v>70339.350916666692</v>
      </c>
      <c r="K28">
        <v>70798.383250000043</v>
      </c>
      <c r="L28">
        <v>71917.924539166677</v>
      </c>
      <c r="M28">
        <v>70716.166666666744</v>
      </c>
      <c r="N28">
        <v>74232.778209999989</v>
      </c>
      <c r="O28">
        <v>69586.166666666759</v>
      </c>
      <c r="P28">
        <v>70175.673041666654</v>
      </c>
      <c r="Q28">
        <v>66124.158349166682</v>
      </c>
      <c r="R28">
        <v>67910.538376666664</v>
      </c>
      <c r="S28">
        <v>66772.362640000007</v>
      </c>
      <c r="T28">
        <v>71316.597092500015</v>
      </c>
      <c r="U28">
        <v>69348.570416666713</v>
      </c>
      <c r="V28">
        <v>68619.318784166637</v>
      </c>
      <c r="W28">
        <v>69612.960602499967</v>
      </c>
      <c r="X28">
        <v>69966.815729166658</v>
      </c>
      <c r="Y28">
        <v>72051.542291666701</v>
      </c>
      <c r="Z28">
        <v>64778.2098425</v>
      </c>
      <c r="AA28">
        <v>67172.153354166701</v>
      </c>
      <c r="AB28">
        <v>67191.666666666773</v>
      </c>
      <c r="AC28">
        <v>67665.043604166669</v>
      </c>
      <c r="AD28">
        <v>68979.908786666696</v>
      </c>
      <c r="AE28">
        <v>68906.416666666759</v>
      </c>
      <c r="AF28">
        <v>73069.876975000006</v>
      </c>
      <c r="AG28">
        <v>71739.291541666666</v>
      </c>
      <c r="AH28">
        <v>70990.926399999997</v>
      </c>
      <c r="AI28">
        <v>67146.150416666685</v>
      </c>
      <c r="AJ28">
        <v>67346.622666666648</v>
      </c>
      <c r="AK28">
        <v>72291.028729166646</v>
      </c>
      <c r="AL28">
        <v>67207.182590000011</v>
      </c>
      <c r="AM28">
        <v>70144.670833333352</v>
      </c>
      <c r="AN28">
        <v>71500.768583333309</v>
      </c>
      <c r="AO28">
        <v>79038.464916666679</v>
      </c>
      <c r="AP28">
        <v>69611.709729166643</v>
      </c>
      <c r="AQ28">
        <v>74049.097660000014</v>
      </c>
      <c r="AR28">
        <v>69107.65166666673</v>
      </c>
      <c r="AS28">
        <v>74591.588054999957</v>
      </c>
      <c r="AT28">
        <v>70445.474000000031</v>
      </c>
      <c r="AU28">
        <v>68842.517479166709</v>
      </c>
      <c r="AV28">
        <v>66237.892160000032</v>
      </c>
      <c r="AW28">
        <v>71650.432306666655</v>
      </c>
      <c r="AX28">
        <v>68842.436707499975</v>
      </c>
    </row>
    <row r="29" spans="1:50" x14ac:dyDescent="0.25">
      <c r="A29">
        <v>74372.65029166668</v>
      </c>
      <c r="B29">
        <v>66245.783236666655</v>
      </c>
      <c r="C29">
        <v>71673.769186666643</v>
      </c>
      <c r="D29">
        <v>70496.526921666649</v>
      </c>
      <c r="E29">
        <v>68118.666666666773</v>
      </c>
      <c r="F29">
        <v>67274.138604166685</v>
      </c>
      <c r="G29">
        <v>66786.916666666788</v>
      </c>
      <c r="H29">
        <v>73500.826041666674</v>
      </c>
      <c r="I29">
        <v>72989.62297916667</v>
      </c>
      <c r="J29">
        <v>70339.350916666692</v>
      </c>
      <c r="K29">
        <v>66058.916666666802</v>
      </c>
      <c r="L29">
        <v>71917.924539166677</v>
      </c>
      <c r="M29">
        <v>70716.166666666744</v>
      </c>
      <c r="N29">
        <v>74232.778209999989</v>
      </c>
      <c r="O29">
        <v>69586.166666666759</v>
      </c>
      <c r="P29">
        <v>70175.673041666654</v>
      </c>
      <c r="Q29">
        <v>66124.158349166682</v>
      </c>
      <c r="R29">
        <v>67910.538376666664</v>
      </c>
      <c r="S29">
        <v>66772.362640000007</v>
      </c>
      <c r="T29">
        <v>73945.815196666648</v>
      </c>
      <c r="U29">
        <v>69348.570416666713</v>
      </c>
      <c r="V29">
        <v>66772.166666666788</v>
      </c>
      <c r="W29">
        <v>69612.960602499967</v>
      </c>
      <c r="X29">
        <v>69966.815729166658</v>
      </c>
      <c r="Y29">
        <v>72051.542291666701</v>
      </c>
      <c r="Z29">
        <v>64778.2098425</v>
      </c>
      <c r="AA29">
        <v>68963.191619999983</v>
      </c>
      <c r="AB29">
        <v>63962.698333333348</v>
      </c>
      <c r="AC29">
        <v>67665.043604166669</v>
      </c>
      <c r="AD29">
        <v>68781.420479166685</v>
      </c>
      <c r="AE29">
        <v>68906.416666666759</v>
      </c>
      <c r="AF29">
        <v>73206.170833333308</v>
      </c>
      <c r="AG29">
        <v>71739.291541666666</v>
      </c>
      <c r="AH29">
        <v>70990.926399999997</v>
      </c>
      <c r="AI29">
        <v>66509.239666666661</v>
      </c>
      <c r="AJ29">
        <v>67346.622666666648</v>
      </c>
      <c r="AK29">
        <v>69534.273791666681</v>
      </c>
      <c r="AL29">
        <v>67207.182590000011</v>
      </c>
      <c r="AM29">
        <v>70144.670833333352</v>
      </c>
      <c r="AN29">
        <v>71500.768583333309</v>
      </c>
      <c r="AO29">
        <v>77652.162740000029</v>
      </c>
      <c r="AP29">
        <v>69611.709729166643</v>
      </c>
      <c r="AQ29">
        <v>74049.097660000014</v>
      </c>
      <c r="AR29">
        <v>69107.65166666673</v>
      </c>
      <c r="AS29">
        <v>73629.811150000009</v>
      </c>
      <c r="AT29">
        <v>70445.474000000031</v>
      </c>
      <c r="AU29">
        <v>68842.517479166709</v>
      </c>
      <c r="AV29">
        <v>66237.892160000032</v>
      </c>
      <c r="AW29">
        <v>73500.071291666682</v>
      </c>
      <c r="AX29">
        <v>68215.907576666694</v>
      </c>
    </row>
    <row r="30" spans="1:50" x14ac:dyDescent="0.25">
      <c r="A30">
        <v>74372.65029166668</v>
      </c>
      <c r="B30">
        <v>66245.783236666655</v>
      </c>
      <c r="C30">
        <v>69211.722166666601</v>
      </c>
      <c r="D30">
        <v>70242.277874166641</v>
      </c>
      <c r="E30">
        <v>68118.666666666773</v>
      </c>
      <c r="F30">
        <v>67824.008604166665</v>
      </c>
      <c r="G30">
        <v>66786.916666666788</v>
      </c>
      <c r="H30">
        <v>68260.937024166633</v>
      </c>
      <c r="I30">
        <v>72989.62297916667</v>
      </c>
      <c r="J30">
        <v>70339.350916666692</v>
      </c>
      <c r="K30">
        <v>66058.916666666802</v>
      </c>
      <c r="L30">
        <v>69609.268999999986</v>
      </c>
      <c r="M30">
        <v>73901.432416666692</v>
      </c>
      <c r="N30">
        <v>74232.778209999989</v>
      </c>
      <c r="O30">
        <v>69679.303444999983</v>
      </c>
      <c r="P30">
        <v>70175.673041666654</v>
      </c>
      <c r="Q30">
        <v>66124.158349166682</v>
      </c>
      <c r="R30">
        <v>67910.538376666664</v>
      </c>
      <c r="S30">
        <v>66772.362640000007</v>
      </c>
      <c r="T30">
        <v>72635.564916666641</v>
      </c>
      <c r="U30">
        <v>69348.570416666713</v>
      </c>
      <c r="V30">
        <v>66772.166666666788</v>
      </c>
      <c r="W30">
        <v>69612.960602499967</v>
      </c>
      <c r="X30">
        <v>73095.256322500019</v>
      </c>
      <c r="Y30">
        <v>72051.542291666701</v>
      </c>
      <c r="Z30">
        <v>68323.639791666705</v>
      </c>
      <c r="AA30">
        <v>72240.776916666699</v>
      </c>
      <c r="AB30">
        <v>63962.698333333348</v>
      </c>
      <c r="AC30">
        <v>67665.043604166669</v>
      </c>
      <c r="AD30">
        <v>68781.420479166685</v>
      </c>
      <c r="AE30">
        <v>68906.416666666759</v>
      </c>
      <c r="AF30">
        <v>73206.170833333308</v>
      </c>
      <c r="AG30">
        <v>71739.291541666666</v>
      </c>
      <c r="AH30">
        <v>70990.926399999997</v>
      </c>
      <c r="AI30">
        <v>66509.239666666661</v>
      </c>
      <c r="AJ30">
        <v>67346.622666666648</v>
      </c>
      <c r="AK30">
        <v>69534.273791666681</v>
      </c>
      <c r="AL30">
        <v>69109.977159999951</v>
      </c>
      <c r="AM30">
        <v>70144.670833333352</v>
      </c>
      <c r="AN30">
        <v>69241.755733333339</v>
      </c>
      <c r="AO30">
        <v>77652.162740000029</v>
      </c>
      <c r="AP30">
        <v>69611.709729166643</v>
      </c>
      <c r="AQ30">
        <v>74049.097660000014</v>
      </c>
      <c r="AR30">
        <v>69565.414186666661</v>
      </c>
      <c r="AS30">
        <v>72838.442729166651</v>
      </c>
      <c r="AT30">
        <v>71991.904426666661</v>
      </c>
      <c r="AU30">
        <v>68842.517479166709</v>
      </c>
      <c r="AV30">
        <v>66237.892160000032</v>
      </c>
      <c r="AW30">
        <v>72842.423916666652</v>
      </c>
      <c r="AX30">
        <v>68215.907576666694</v>
      </c>
    </row>
    <row r="31" spans="1:50" x14ac:dyDescent="0.25">
      <c r="A31">
        <v>73659.25416666668</v>
      </c>
      <c r="B31">
        <v>66245.783236666655</v>
      </c>
      <c r="C31">
        <v>69211.722166666601</v>
      </c>
      <c r="D31">
        <v>69765.882666666686</v>
      </c>
      <c r="E31">
        <v>72444.771541666676</v>
      </c>
      <c r="F31">
        <v>67824.008604166665</v>
      </c>
      <c r="G31">
        <v>66786.916666666788</v>
      </c>
      <c r="H31">
        <v>68260.937024166633</v>
      </c>
      <c r="I31">
        <v>71593.193979166652</v>
      </c>
      <c r="J31">
        <v>70339.350916666692</v>
      </c>
      <c r="K31">
        <v>66058.916666666802</v>
      </c>
      <c r="L31">
        <v>69609.268999999986</v>
      </c>
      <c r="M31">
        <v>73901.432416666692</v>
      </c>
      <c r="N31">
        <v>74232.778209999989</v>
      </c>
      <c r="O31">
        <v>69679.303444999983</v>
      </c>
      <c r="P31">
        <v>70175.673041666654</v>
      </c>
      <c r="Q31">
        <v>66124.158349166682</v>
      </c>
      <c r="R31">
        <v>67910.538376666664</v>
      </c>
      <c r="S31">
        <v>64911.959419166706</v>
      </c>
      <c r="T31">
        <v>71979.465604166646</v>
      </c>
      <c r="U31">
        <v>68963.145780000006</v>
      </c>
      <c r="V31">
        <v>66772.166666666788</v>
      </c>
      <c r="W31">
        <v>69612.960602499967</v>
      </c>
      <c r="X31">
        <v>73095.256322500019</v>
      </c>
      <c r="Y31">
        <v>72051.542291666701</v>
      </c>
      <c r="Z31">
        <v>68323.639791666705</v>
      </c>
      <c r="AA31">
        <v>70700.345253333348</v>
      </c>
      <c r="AB31">
        <v>63962.698333333348</v>
      </c>
      <c r="AC31">
        <v>67665.043604166669</v>
      </c>
      <c r="AD31">
        <v>68781.420479166685</v>
      </c>
      <c r="AE31">
        <v>68906.416666666759</v>
      </c>
      <c r="AF31">
        <v>73908.620833333305</v>
      </c>
      <c r="AG31">
        <v>71739.291541666666</v>
      </c>
      <c r="AH31">
        <v>70804.467041666663</v>
      </c>
      <c r="AI31">
        <v>66509.239666666661</v>
      </c>
      <c r="AJ31">
        <v>67346.622666666648</v>
      </c>
      <c r="AK31">
        <v>69534.273791666681</v>
      </c>
      <c r="AL31">
        <v>70348.108291666664</v>
      </c>
      <c r="AM31">
        <v>70144.670833333352</v>
      </c>
      <c r="AN31">
        <v>69241.755733333339</v>
      </c>
      <c r="AO31">
        <v>77652.162740000029</v>
      </c>
      <c r="AP31">
        <v>69611.709729166643</v>
      </c>
      <c r="AQ31">
        <v>74049.097660000014</v>
      </c>
      <c r="AR31">
        <v>69565.414186666661</v>
      </c>
      <c r="AS31">
        <v>72838.442729166651</v>
      </c>
      <c r="AT31">
        <v>71991.904426666661</v>
      </c>
      <c r="AU31">
        <v>68842.517479166709</v>
      </c>
      <c r="AV31">
        <v>66237.892160000032</v>
      </c>
      <c r="AW31">
        <v>72842.423916666652</v>
      </c>
      <c r="AX31">
        <v>68215.907576666694</v>
      </c>
    </row>
    <row r="32" spans="1:50" x14ac:dyDescent="0.25">
      <c r="A32">
        <v>71886.366666666683</v>
      </c>
      <c r="B32">
        <v>66245.783236666655</v>
      </c>
      <c r="C32">
        <v>69211.722166666601</v>
      </c>
      <c r="D32">
        <v>69765.882666666686</v>
      </c>
      <c r="E32">
        <v>72444.771541666676</v>
      </c>
      <c r="F32">
        <v>67824.008604166665</v>
      </c>
      <c r="G32">
        <v>66786.916666666788</v>
      </c>
      <c r="H32">
        <v>68260.937024166633</v>
      </c>
      <c r="I32">
        <v>71288.042914999984</v>
      </c>
      <c r="J32">
        <v>70339.350916666692</v>
      </c>
      <c r="K32">
        <v>66058.916666666802</v>
      </c>
      <c r="L32">
        <v>69609.268999999986</v>
      </c>
      <c r="M32">
        <v>73901.432416666692</v>
      </c>
      <c r="N32">
        <v>74272.339354166688</v>
      </c>
      <c r="O32">
        <v>69679.303444999983</v>
      </c>
      <c r="P32">
        <v>71097.259854166696</v>
      </c>
      <c r="Q32">
        <v>66124.158349166682</v>
      </c>
      <c r="R32">
        <v>69653.767146666665</v>
      </c>
      <c r="S32">
        <v>64911.959419166706</v>
      </c>
      <c r="T32">
        <v>71979.465604166646</v>
      </c>
      <c r="U32">
        <v>66567.687416666697</v>
      </c>
      <c r="V32">
        <v>66772.166666666788</v>
      </c>
      <c r="W32">
        <v>69612.960602499967</v>
      </c>
      <c r="X32">
        <v>73095.256322500019</v>
      </c>
      <c r="Y32">
        <v>72051.542291666701</v>
      </c>
      <c r="Z32">
        <v>68323.639791666705</v>
      </c>
      <c r="AA32">
        <v>70700.345253333348</v>
      </c>
      <c r="AB32">
        <v>63962.698333333348</v>
      </c>
      <c r="AC32">
        <v>67665.043604166669</v>
      </c>
      <c r="AD32">
        <v>68781.420479166685</v>
      </c>
      <c r="AE32">
        <v>68906.416666666759</v>
      </c>
      <c r="AF32">
        <v>73908.620833333305</v>
      </c>
      <c r="AG32">
        <v>71739.291541666666</v>
      </c>
      <c r="AH32">
        <v>70804.467041666663</v>
      </c>
      <c r="AI32">
        <v>66509.239666666661</v>
      </c>
      <c r="AJ32">
        <v>69962.845833333311</v>
      </c>
      <c r="AK32">
        <v>69534.273791666681</v>
      </c>
      <c r="AL32">
        <v>70348.108291666664</v>
      </c>
      <c r="AM32">
        <v>70144.670833333352</v>
      </c>
      <c r="AN32">
        <v>69241.755733333339</v>
      </c>
      <c r="AO32">
        <v>77652.162740000029</v>
      </c>
      <c r="AP32">
        <v>71315.751919999966</v>
      </c>
      <c r="AQ32">
        <v>74190.5342916667</v>
      </c>
      <c r="AR32">
        <v>69565.414186666661</v>
      </c>
      <c r="AS32">
        <v>72838.442729166651</v>
      </c>
      <c r="AT32">
        <v>71991.904426666661</v>
      </c>
      <c r="AU32">
        <v>68842.517479166709</v>
      </c>
      <c r="AV32">
        <v>66237.892160000032</v>
      </c>
      <c r="AW32">
        <v>72842.423916666652</v>
      </c>
      <c r="AX32">
        <v>68215.907576666694</v>
      </c>
    </row>
    <row r="33" spans="1:50" x14ac:dyDescent="0.25">
      <c r="A33">
        <v>71886.366666666683</v>
      </c>
      <c r="B33">
        <v>66245.783236666655</v>
      </c>
      <c r="C33">
        <v>69211.722166666601</v>
      </c>
      <c r="D33">
        <v>69765.882666666686</v>
      </c>
      <c r="E33">
        <v>72444.771541666676</v>
      </c>
      <c r="F33">
        <v>70461.166666666744</v>
      </c>
      <c r="G33">
        <v>66786.916666666788</v>
      </c>
      <c r="H33">
        <v>68260.937024166633</v>
      </c>
      <c r="I33">
        <v>71288.042914999984</v>
      </c>
      <c r="J33">
        <v>69324.765916666671</v>
      </c>
      <c r="K33">
        <v>66058.916666666802</v>
      </c>
      <c r="L33">
        <v>69609.268999999986</v>
      </c>
      <c r="M33">
        <v>74849.931916666668</v>
      </c>
      <c r="N33">
        <v>74272.339354166688</v>
      </c>
      <c r="O33">
        <v>69679.303444999983</v>
      </c>
      <c r="P33">
        <v>70480.761499999993</v>
      </c>
      <c r="Q33">
        <v>65122.855466666668</v>
      </c>
      <c r="R33">
        <v>69653.767146666665</v>
      </c>
      <c r="S33">
        <v>64911.959419166706</v>
      </c>
      <c r="T33">
        <v>71979.465604166646</v>
      </c>
      <c r="U33">
        <v>66567.687416666697</v>
      </c>
      <c r="V33">
        <v>64321.500160000018</v>
      </c>
      <c r="W33">
        <v>70643.208186666685</v>
      </c>
      <c r="X33">
        <v>73095.256322500019</v>
      </c>
      <c r="Y33">
        <v>72972.747041666662</v>
      </c>
      <c r="Z33">
        <v>68323.639791666705</v>
      </c>
      <c r="AA33">
        <v>70491.693453333341</v>
      </c>
      <c r="AB33">
        <v>63962.698333333348</v>
      </c>
      <c r="AC33">
        <v>69407.677354166648</v>
      </c>
      <c r="AD33">
        <v>68781.420479166685</v>
      </c>
      <c r="AE33">
        <v>68906.416666666759</v>
      </c>
      <c r="AF33">
        <v>73908.620833333305</v>
      </c>
      <c r="AG33">
        <v>66700.609320000003</v>
      </c>
      <c r="AH33">
        <v>70804.467041666663</v>
      </c>
      <c r="AI33">
        <v>66509.239666666661</v>
      </c>
      <c r="AJ33">
        <v>69962.845833333311</v>
      </c>
      <c r="AK33">
        <v>69534.273791666681</v>
      </c>
      <c r="AL33">
        <v>69091.12241666668</v>
      </c>
      <c r="AM33">
        <v>69307.537756666658</v>
      </c>
      <c r="AN33">
        <v>69241.755733333339</v>
      </c>
      <c r="AO33">
        <v>75260.891791666669</v>
      </c>
      <c r="AP33">
        <v>68475.768166666705</v>
      </c>
      <c r="AQ33">
        <v>74190.5342916667</v>
      </c>
      <c r="AR33">
        <v>69565.414186666661</v>
      </c>
      <c r="AS33">
        <v>72838.442729166651</v>
      </c>
      <c r="AT33">
        <v>68849.666666666773</v>
      </c>
      <c r="AU33">
        <v>68907.112994166688</v>
      </c>
      <c r="AV33">
        <v>66237.892160000032</v>
      </c>
      <c r="AW33">
        <v>72842.423916666652</v>
      </c>
      <c r="AX33">
        <v>65169.001536666663</v>
      </c>
    </row>
    <row r="34" spans="1:50" x14ac:dyDescent="0.25">
      <c r="A34">
        <v>71886.366666666683</v>
      </c>
      <c r="B34">
        <v>66245.783236666655</v>
      </c>
      <c r="C34">
        <v>69211.722166666601</v>
      </c>
      <c r="D34">
        <v>68845.39254166669</v>
      </c>
      <c r="E34">
        <v>72444.771541666676</v>
      </c>
      <c r="F34">
        <v>70461.166666666744</v>
      </c>
      <c r="G34">
        <v>67236.416666666788</v>
      </c>
      <c r="H34">
        <v>68260.937024166633</v>
      </c>
      <c r="I34">
        <v>71288.042914999984</v>
      </c>
      <c r="J34">
        <v>69324.765916666671</v>
      </c>
      <c r="K34">
        <v>66247.666666666802</v>
      </c>
      <c r="L34">
        <v>69609.268999999986</v>
      </c>
      <c r="M34">
        <v>74849.931916666668</v>
      </c>
      <c r="N34">
        <v>74272.339354166688</v>
      </c>
      <c r="O34">
        <v>68911.655089999986</v>
      </c>
      <c r="P34">
        <v>70480.761499999993</v>
      </c>
      <c r="Q34">
        <v>65122.855466666668</v>
      </c>
      <c r="R34">
        <v>69653.767146666665</v>
      </c>
      <c r="S34">
        <v>64911.959419166706</v>
      </c>
      <c r="T34">
        <v>71979.465604166646</v>
      </c>
      <c r="U34">
        <v>66567.687416666697</v>
      </c>
      <c r="V34">
        <v>64321.500160000018</v>
      </c>
      <c r="W34">
        <v>70643.208186666685</v>
      </c>
      <c r="X34">
        <v>69119.666666666759</v>
      </c>
      <c r="Y34">
        <v>71994.72629166668</v>
      </c>
      <c r="Z34">
        <v>69461.888291666677</v>
      </c>
      <c r="AA34">
        <v>70491.693453333341</v>
      </c>
      <c r="AB34">
        <v>63962.698333333348</v>
      </c>
      <c r="AC34">
        <v>69407.677354166648</v>
      </c>
      <c r="AD34">
        <v>68781.420479166685</v>
      </c>
      <c r="AE34">
        <v>65800.422156666682</v>
      </c>
      <c r="AF34">
        <v>73908.620833333305</v>
      </c>
      <c r="AG34">
        <v>66700.609320000003</v>
      </c>
      <c r="AH34">
        <v>70804.467041666663</v>
      </c>
      <c r="AI34">
        <v>66509.239666666661</v>
      </c>
      <c r="AJ34">
        <v>69054.51188000002</v>
      </c>
      <c r="AK34">
        <v>69666.267041666695</v>
      </c>
      <c r="AL34">
        <v>69091.12241666668</v>
      </c>
      <c r="AM34">
        <v>69307.537756666658</v>
      </c>
      <c r="AN34">
        <v>69431.70352000001</v>
      </c>
      <c r="AO34">
        <v>75260.891791666669</v>
      </c>
      <c r="AP34">
        <v>68475.768166666705</v>
      </c>
      <c r="AQ34">
        <v>72571.717946666715</v>
      </c>
      <c r="AR34">
        <v>66349.342726666655</v>
      </c>
      <c r="AS34">
        <v>73457.486030000029</v>
      </c>
      <c r="AT34">
        <v>68849.666666666773</v>
      </c>
      <c r="AU34">
        <v>68907.112994166688</v>
      </c>
      <c r="AV34">
        <v>66237.892160000032</v>
      </c>
      <c r="AW34">
        <v>76380.385666666683</v>
      </c>
      <c r="AX34">
        <v>64664.524291666647</v>
      </c>
    </row>
    <row r="35" spans="1:50" x14ac:dyDescent="0.25">
      <c r="A35">
        <v>71886.366666666683</v>
      </c>
      <c r="B35">
        <v>67160.218260000038</v>
      </c>
      <c r="C35">
        <v>69211.722166666601</v>
      </c>
      <c r="D35">
        <v>68845.39254166669</v>
      </c>
      <c r="E35">
        <v>68308.190166666711</v>
      </c>
      <c r="F35">
        <v>68332.592291666646</v>
      </c>
      <c r="G35">
        <v>67236.416666666788</v>
      </c>
      <c r="H35">
        <v>69424.964541666661</v>
      </c>
      <c r="I35">
        <v>71288.042914999984</v>
      </c>
      <c r="J35">
        <v>67713.554271666682</v>
      </c>
      <c r="K35">
        <v>66247.666666666802</v>
      </c>
      <c r="L35">
        <v>68585.677916666653</v>
      </c>
      <c r="M35">
        <v>74849.931916666668</v>
      </c>
      <c r="N35">
        <v>74272.339354166688</v>
      </c>
      <c r="O35">
        <v>68911.655089999986</v>
      </c>
      <c r="P35">
        <v>70480.761499999993</v>
      </c>
      <c r="Q35">
        <v>65122.855466666668</v>
      </c>
      <c r="R35">
        <v>68792.054186666704</v>
      </c>
      <c r="S35">
        <v>64911.959419166706</v>
      </c>
      <c r="T35">
        <v>71979.465604166646</v>
      </c>
      <c r="U35">
        <v>66567.687416666697</v>
      </c>
      <c r="V35">
        <v>64321.500160000018</v>
      </c>
      <c r="W35">
        <v>68262.069746666661</v>
      </c>
      <c r="X35">
        <v>69119.666666666759</v>
      </c>
      <c r="Y35">
        <v>71994.72629166668</v>
      </c>
      <c r="Z35">
        <v>69461.888291666677</v>
      </c>
      <c r="AA35">
        <v>68579.818291666656</v>
      </c>
      <c r="AB35">
        <v>69087.289229166694</v>
      </c>
      <c r="AC35">
        <v>69407.677354166648</v>
      </c>
      <c r="AD35">
        <v>70052.488026666659</v>
      </c>
      <c r="AE35">
        <v>65800.422156666682</v>
      </c>
      <c r="AF35">
        <v>73908.620833333305</v>
      </c>
      <c r="AG35">
        <v>66700.609320000003</v>
      </c>
      <c r="AH35">
        <v>70804.467041666663</v>
      </c>
      <c r="AI35">
        <v>67195.293680000002</v>
      </c>
      <c r="AJ35">
        <v>69054.51188000002</v>
      </c>
      <c r="AK35">
        <v>69666.267041666695</v>
      </c>
      <c r="AL35">
        <v>69091.12241666668</v>
      </c>
      <c r="AM35">
        <v>69307.537756666658</v>
      </c>
      <c r="AN35">
        <v>69431.70352000001</v>
      </c>
      <c r="AO35">
        <v>75260.891791666669</v>
      </c>
      <c r="AP35">
        <v>64063.196250000045</v>
      </c>
      <c r="AQ35">
        <v>72289.291201666638</v>
      </c>
      <c r="AR35">
        <v>66349.342726666655</v>
      </c>
      <c r="AS35">
        <v>72482.704166666663</v>
      </c>
      <c r="AT35">
        <v>68849.666666666773</v>
      </c>
      <c r="AU35">
        <v>71023.575158333348</v>
      </c>
      <c r="AV35">
        <v>69514.162620000017</v>
      </c>
      <c r="AW35">
        <v>73463.094480000029</v>
      </c>
      <c r="AX35">
        <v>64664.524291666647</v>
      </c>
    </row>
    <row r="36" spans="1:50" x14ac:dyDescent="0.25">
      <c r="A36">
        <v>71886.366666666683</v>
      </c>
      <c r="B36">
        <v>67160.218260000038</v>
      </c>
      <c r="C36">
        <v>70105.772916666669</v>
      </c>
      <c r="D36">
        <v>68845.39254166669</v>
      </c>
      <c r="E36">
        <v>68308.190166666711</v>
      </c>
      <c r="F36">
        <v>66277.099619999979</v>
      </c>
      <c r="G36">
        <v>67236.416666666788</v>
      </c>
      <c r="H36">
        <v>69424.964541666661</v>
      </c>
      <c r="I36">
        <v>71593.193979166652</v>
      </c>
      <c r="J36">
        <v>67713.554271666682</v>
      </c>
      <c r="K36">
        <v>66247.666666666802</v>
      </c>
      <c r="L36">
        <v>68585.677916666653</v>
      </c>
      <c r="M36">
        <v>74849.931916666668</v>
      </c>
      <c r="N36">
        <v>74043.075146666655</v>
      </c>
      <c r="O36">
        <v>68358.120159999962</v>
      </c>
      <c r="P36">
        <v>68533.494416666654</v>
      </c>
      <c r="Q36">
        <v>65122.855466666668</v>
      </c>
      <c r="R36">
        <v>68792.054186666704</v>
      </c>
      <c r="S36">
        <v>64911.959419166706</v>
      </c>
      <c r="T36">
        <v>71979.465604166646</v>
      </c>
      <c r="U36">
        <v>66638.41814666662</v>
      </c>
      <c r="V36">
        <v>64321.500160000018</v>
      </c>
      <c r="W36">
        <v>68262.069746666661</v>
      </c>
      <c r="X36">
        <v>69119.666666666759</v>
      </c>
      <c r="Y36">
        <v>71994.72629166668</v>
      </c>
      <c r="Z36">
        <v>69461.888291666677</v>
      </c>
      <c r="AA36">
        <v>68579.818291666656</v>
      </c>
      <c r="AB36">
        <v>69087.289229166694</v>
      </c>
      <c r="AC36">
        <v>69407.677354166648</v>
      </c>
      <c r="AD36">
        <v>70052.488026666659</v>
      </c>
      <c r="AE36">
        <v>65800.422156666682</v>
      </c>
      <c r="AF36">
        <v>73806.315415000048</v>
      </c>
      <c r="AG36">
        <v>66700.609320000003</v>
      </c>
      <c r="AH36">
        <v>70804.467041666663</v>
      </c>
      <c r="AI36">
        <v>67195.293680000002</v>
      </c>
      <c r="AJ36">
        <v>68787.916666666773</v>
      </c>
      <c r="AK36">
        <v>69666.267041666695</v>
      </c>
      <c r="AL36">
        <v>69091.12241666668</v>
      </c>
      <c r="AM36">
        <v>69307.537756666658</v>
      </c>
      <c r="AN36">
        <v>69431.70352000001</v>
      </c>
      <c r="AO36">
        <v>75260.891791666669</v>
      </c>
      <c r="AP36">
        <v>64063.196250000045</v>
      </c>
      <c r="AQ36">
        <v>72289.291201666638</v>
      </c>
      <c r="AR36">
        <v>66349.342726666655</v>
      </c>
      <c r="AS36">
        <v>72482.704166666663</v>
      </c>
      <c r="AT36">
        <v>68849.666666666773</v>
      </c>
      <c r="AU36">
        <v>68646.785821666679</v>
      </c>
      <c r="AV36">
        <v>69688.179180000021</v>
      </c>
      <c r="AW36">
        <v>72644.958539999978</v>
      </c>
      <c r="AX36">
        <v>64664.524291666647</v>
      </c>
    </row>
    <row r="37" spans="1:50" x14ac:dyDescent="0.25">
      <c r="A37">
        <v>71886.366666666683</v>
      </c>
      <c r="B37">
        <v>67160.218260000038</v>
      </c>
      <c r="C37">
        <v>70105.772916666669</v>
      </c>
      <c r="D37">
        <v>68845.39254166669</v>
      </c>
      <c r="E37">
        <v>68308.190166666711</v>
      </c>
      <c r="F37">
        <v>66277.099619999979</v>
      </c>
      <c r="G37">
        <v>64484.166666666802</v>
      </c>
      <c r="H37">
        <v>69424.964541666661</v>
      </c>
      <c r="I37">
        <v>73113.275733333357</v>
      </c>
      <c r="J37">
        <v>67713.554271666682</v>
      </c>
      <c r="K37">
        <v>66247.666666666802</v>
      </c>
      <c r="L37">
        <v>68585.677916666653</v>
      </c>
      <c r="M37">
        <v>74849.931916666668</v>
      </c>
      <c r="N37">
        <v>70815.847166666659</v>
      </c>
      <c r="O37">
        <v>68358.120159999962</v>
      </c>
      <c r="P37">
        <v>68533.494416666654</v>
      </c>
      <c r="Q37">
        <v>65122.855466666668</v>
      </c>
      <c r="R37">
        <v>68792.054186666704</v>
      </c>
      <c r="S37">
        <v>64911.959419166706</v>
      </c>
      <c r="T37">
        <v>73279.610604166635</v>
      </c>
      <c r="U37">
        <v>66638.41814666662</v>
      </c>
      <c r="V37">
        <v>64321.500160000018</v>
      </c>
      <c r="W37">
        <v>68262.069746666661</v>
      </c>
      <c r="X37">
        <v>69119.666666666759</v>
      </c>
      <c r="Y37">
        <v>71994.72629166668</v>
      </c>
      <c r="Z37">
        <v>69461.888291666677</v>
      </c>
      <c r="AA37">
        <v>68579.818291666656</v>
      </c>
      <c r="AB37">
        <v>67809.666666666773</v>
      </c>
      <c r="AC37">
        <v>69407.677354166648</v>
      </c>
      <c r="AD37">
        <v>70052.488026666659</v>
      </c>
      <c r="AE37">
        <v>65800.422156666682</v>
      </c>
      <c r="AF37">
        <v>73806.315415000048</v>
      </c>
      <c r="AG37">
        <v>66700.609320000003</v>
      </c>
      <c r="AH37">
        <v>71250.907000000021</v>
      </c>
      <c r="AI37">
        <v>67195.293680000002</v>
      </c>
      <c r="AJ37">
        <v>68787.916666666773</v>
      </c>
      <c r="AK37">
        <v>69666.267041666695</v>
      </c>
      <c r="AL37">
        <v>69091.12241666668</v>
      </c>
      <c r="AM37">
        <v>69307.537756666658</v>
      </c>
      <c r="AN37">
        <v>69431.70352000001</v>
      </c>
      <c r="AO37">
        <v>75135.761541666623</v>
      </c>
      <c r="AP37">
        <v>64063.196250000045</v>
      </c>
      <c r="AQ37">
        <v>71929.999162499997</v>
      </c>
      <c r="AR37">
        <v>66349.342726666655</v>
      </c>
      <c r="AS37">
        <v>72482.704166666663</v>
      </c>
      <c r="AT37">
        <v>68849.666666666773</v>
      </c>
      <c r="AU37">
        <v>68646.785821666679</v>
      </c>
      <c r="AV37">
        <v>69688.179180000021</v>
      </c>
      <c r="AW37">
        <v>72644.958539999978</v>
      </c>
      <c r="AX37">
        <v>64664.524291666647</v>
      </c>
    </row>
    <row r="38" spans="1:50" x14ac:dyDescent="0.25">
      <c r="A38">
        <v>71886.366666666683</v>
      </c>
      <c r="B38">
        <v>67160.218260000038</v>
      </c>
      <c r="C38">
        <v>73616.916666666686</v>
      </c>
      <c r="D38">
        <v>68845.39254166669</v>
      </c>
      <c r="E38">
        <v>68308.190166666711</v>
      </c>
      <c r="F38">
        <v>66277.099619999979</v>
      </c>
      <c r="G38">
        <v>64484.166666666802</v>
      </c>
      <c r="H38">
        <v>69424.964541666661</v>
      </c>
      <c r="I38">
        <v>73113.275733333357</v>
      </c>
      <c r="J38">
        <v>67713.554271666682</v>
      </c>
      <c r="K38">
        <v>66247.666666666802</v>
      </c>
      <c r="L38">
        <v>68585.677916666653</v>
      </c>
      <c r="M38">
        <v>75740.436106666661</v>
      </c>
      <c r="N38">
        <v>69804.522849166649</v>
      </c>
      <c r="O38">
        <v>68358.120159999962</v>
      </c>
      <c r="P38">
        <v>68533.494416666654</v>
      </c>
      <c r="Q38">
        <v>65122.855466666668</v>
      </c>
      <c r="R38">
        <v>68792.054186666704</v>
      </c>
      <c r="S38">
        <v>66951.173791666661</v>
      </c>
      <c r="T38">
        <v>73279.610604166635</v>
      </c>
      <c r="U38">
        <v>66638.41814666662</v>
      </c>
      <c r="V38">
        <v>64321.500160000018</v>
      </c>
      <c r="W38">
        <v>68262.069746666661</v>
      </c>
      <c r="X38">
        <v>69119.666666666759</v>
      </c>
      <c r="Y38">
        <v>71994.72629166668</v>
      </c>
      <c r="Z38">
        <v>73355.938916666681</v>
      </c>
      <c r="AA38">
        <v>68579.818291666656</v>
      </c>
      <c r="AB38">
        <v>67809.666666666773</v>
      </c>
      <c r="AC38">
        <v>69407.677354166648</v>
      </c>
      <c r="AD38">
        <v>67415.165626666669</v>
      </c>
      <c r="AE38">
        <v>65800.422156666682</v>
      </c>
      <c r="AF38">
        <v>73717.043988333331</v>
      </c>
      <c r="AG38">
        <v>68247.709666666691</v>
      </c>
      <c r="AH38">
        <v>71250.907000000021</v>
      </c>
      <c r="AI38">
        <v>66229.150236666668</v>
      </c>
      <c r="AJ38">
        <v>68787.916666666773</v>
      </c>
      <c r="AK38">
        <v>71641.038416666677</v>
      </c>
      <c r="AL38">
        <v>66975.710006666661</v>
      </c>
      <c r="AM38">
        <v>69307.537756666658</v>
      </c>
      <c r="AN38">
        <v>69431.70352000001</v>
      </c>
      <c r="AO38">
        <v>68636.003666666671</v>
      </c>
      <c r="AP38">
        <v>64063.196250000045</v>
      </c>
      <c r="AQ38">
        <v>71929.999162499997</v>
      </c>
      <c r="AR38">
        <v>67405.015791666709</v>
      </c>
      <c r="AS38">
        <v>72066.954166666706</v>
      </c>
      <c r="AT38">
        <v>68849.666666666773</v>
      </c>
      <c r="AU38">
        <v>68646.785821666679</v>
      </c>
      <c r="AV38">
        <v>68667.263919999998</v>
      </c>
      <c r="AW38">
        <v>71626.964256666688</v>
      </c>
      <c r="AX38">
        <v>64664.524291666647</v>
      </c>
    </row>
    <row r="39" spans="1:50" x14ac:dyDescent="0.25">
      <c r="A39">
        <v>69272.127854166669</v>
      </c>
      <c r="B39">
        <v>74053.102166666707</v>
      </c>
      <c r="C39">
        <v>73616.916666666686</v>
      </c>
      <c r="D39">
        <v>68845.39254166669</v>
      </c>
      <c r="E39">
        <v>66051.998479999995</v>
      </c>
      <c r="F39">
        <v>66277.099619999979</v>
      </c>
      <c r="G39">
        <v>64484.166666666802</v>
      </c>
      <c r="H39">
        <v>69947.710080000004</v>
      </c>
      <c r="I39">
        <v>71281.286749999985</v>
      </c>
      <c r="J39">
        <v>67713.554271666682</v>
      </c>
      <c r="K39">
        <v>66247.666666666802</v>
      </c>
      <c r="L39">
        <v>68426.215791666662</v>
      </c>
      <c r="M39">
        <v>73611.887499999953</v>
      </c>
      <c r="N39">
        <v>69804.522849166649</v>
      </c>
      <c r="O39">
        <v>65534.16666666681</v>
      </c>
      <c r="P39">
        <v>68533.494416666654</v>
      </c>
      <c r="Q39">
        <v>65122.855466666668</v>
      </c>
      <c r="R39">
        <v>70056.670833333337</v>
      </c>
      <c r="S39">
        <v>66951.173791666661</v>
      </c>
      <c r="T39">
        <v>72130.64591666669</v>
      </c>
      <c r="U39">
        <v>68100.36106666665</v>
      </c>
      <c r="V39">
        <v>64321.500160000018</v>
      </c>
      <c r="W39">
        <v>68262.069746666661</v>
      </c>
      <c r="X39">
        <v>69588.18272916667</v>
      </c>
      <c r="Y39">
        <v>69103.167999999991</v>
      </c>
      <c r="Z39">
        <v>73406.24490666666</v>
      </c>
      <c r="AA39">
        <v>68579.818291666656</v>
      </c>
      <c r="AB39">
        <v>67350.416666666788</v>
      </c>
      <c r="AC39">
        <v>69407.677354166648</v>
      </c>
      <c r="AD39">
        <v>67415.165626666669</v>
      </c>
      <c r="AE39">
        <v>68471.489226666672</v>
      </c>
      <c r="AF39">
        <v>73717.043988333331</v>
      </c>
      <c r="AG39">
        <v>68247.709666666691</v>
      </c>
      <c r="AH39">
        <v>68943.194686666626</v>
      </c>
      <c r="AI39">
        <v>66229.150236666668</v>
      </c>
      <c r="AJ39">
        <v>68787.916666666773</v>
      </c>
      <c r="AK39">
        <v>69675.577541666658</v>
      </c>
      <c r="AL39">
        <v>66975.710006666661</v>
      </c>
      <c r="AM39">
        <v>69307.537756666658</v>
      </c>
      <c r="AN39">
        <v>68401.454364999983</v>
      </c>
      <c r="AO39">
        <v>68636.003666666671</v>
      </c>
      <c r="AP39">
        <v>64063.196250000045</v>
      </c>
      <c r="AQ39">
        <v>71929.999162499997</v>
      </c>
      <c r="AR39">
        <v>67405.015791666709</v>
      </c>
      <c r="AS39">
        <v>72066.954166666706</v>
      </c>
      <c r="AT39">
        <v>67110.039901666692</v>
      </c>
      <c r="AU39">
        <v>68646.785821666679</v>
      </c>
      <c r="AV39">
        <v>68667.263919999998</v>
      </c>
      <c r="AW39">
        <v>71626.964256666688</v>
      </c>
      <c r="AX39">
        <v>64664.524291666647</v>
      </c>
    </row>
    <row r="40" spans="1:50" x14ac:dyDescent="0.25">
      <c r="A40">
        <v>69272.127854166669</v>
      </c>
      <c r="B40">
        <v>74053.102166666707</v>
      </c>
      <c r="C40">
        <v>69196.571863333345</v>
      </c>
      <c r="D40">
        <v>68845.39254166669</v>
      </c>
      <c r="E40">
        <v>66051.998479999995</v>
      </c>
      <c r="F40">
        <v>66277.099619999979</v>
      </c>
      <c r="G40">
        <v>64484.166666666802</v>
      </c>
      <c r="H40">
        <v>69947.710080000004</v>
      </c>
      <c r="I40">
        <v>71281.286749999985</v>
      </c>
      <c r="J40">
        <v>64884.398541666662</v>
      </c>
      <c r="K40">
        <v>66247.666666666802</v>
      </c>
      <c r="L40">
        <v>68426.215791666662</v>
      </c>
      <c r="M40">
        <v>73611.887499999953</v>
      </c>
      <c r="N40">
        <v>68027.445522499984</v>
      </c>
      <c r="O40">
        <v>65534.16666666681</v>
      </c>
      <c r="P40">
        <v>68533.494416666654</v>
      </c>
      <c r="Q40">
        <v>66531.438536666668</v>
      </c>
      <c r="R40">
        <v>69800.416666666672</v>
      </c>
      <c r="S40">
        <v>69411.145541666687</v>
      </c>
      <c r="T40">
        <v>72130.64591666669</v>
      </c>
      <c r="U40">
        <v>66541.666666666788</v>
      </c>
      <c r="V40">
        <v>68992.528415000008</v>
      </c>
      <c r="W40">
        <v>71952.49218666667</v>
      </c>
      <c r="X40">
        <v>69588.18272916667</v>
      </c>
      <c r="Y40">
        <v>69103.167999999991</v>
      </c>
      <c r="Z40">
        <v>73406.24490666666</v>
      </c>
      <c r="AA40">
        <v>68579.818291666656</v>
      </c>
      <c r="AB40">
        <v>65123.076586666706</v>
      </c>
      <c r="AC40">
        <v>69865.843556666689</v>
      </c>
      <c r="AD40">
        <v>67415.165626666669</v>
      </c>
      <c r="AE40">
        <v>68471.489226666672</v>
      </c>
      <c r="AF40">
        <v>71993.820831666657</v>
      </c>
      <c r="AG40">
        <v>68247.709666666691</v>
      </c>
      <c r="AH40">
        <v>68943.194686666626</v>
      </c>
      <c r="AI40">
        <v>66229.150236666668</v>
      </c>
      <c r="AJ40">
        <v>68787.916666666773</v>
      </c>
      <c r="AK40">
        <v>69675.577541666658</v>
      </c>
      <c r="AL40">
        <v>66975.710006666661</v>
      </c>
      <c r="AM40">
        <v>70192.433226666675</v>
      </c>
      <c r="AN40">
        <v>68401.454364999983</v>
      </c>
      <c r="AO40">
        <v>68636.003666666671</v>
      </c>
      <c r="AP40">
        <v>64063.196250000045</v>
      </c>
      <c r="AQ40">
        <v>71891.617681666641</v>
      </c>
      <c r="AR40">
        <v>67405.015791666709</v>
      </c>
      <c r="AS40">
        <v>72066.954166666706</v>
      </c>
      <c r="AT40">
        <v>67110.039901666692</v>
      </c>
      <c r="AU40">
        <v>68646.785821666679</v>
      </c>
      <c r="AV40">
        <v>68667.263919999998</v>
      </c>
      <c r="AW40">
        <v>71626.964256666688</v>
      </c>
      <c r="AX40">
        <v>64664.524291666647</v>
      </c>
    </row>
    <row r="41" spans="1:50" x14ac:dyDescent="0.25">
      <c r="A41">
        <v>69272.127854166669</v>
      </c>
      <c r="B41">
        <v>73457.75766666673</v>
      </c>
      <c r="C41">
        <v>67794.788479166687</v>
      </c>
      <c r="D41">
        <v>69191.848541666681</v>
      </c>
      <c r="E41">
        <v>66051.998479999995</v>
      </c>
      <c r="F41">
        <v>66277.099619999979</v>
      </c>
      <c r="G41">
        <v>64484.166666666802</v>
      </c>
      <c r="H41">
        <v>69947.710080000004</v>
      </c>
      <c r="I41">
        <v>70641.469854166658</v>
      </c>
      <c r="J41">
        <v>64884.398541666662</v>
      </c>
      <c r="K41">
        <v>65889.166666666802</v>
      </c>
      <c r="L41">
        <v>68426.215791666662</v>
      </c>
      <c r="M41">
        <v>73611.887499999953</v>
      </c>
      <c r="N41">
        <v>64947.779541666663</v>
      </c>
      <c r="O41">
        <v>65534.16666666681</v>
      </c>
      <c r="P41">
        <v>69621.055291666664</v>
      </c>
      <c r="Q41">
        <v>66531.438536666668</v>
      </c>
      <c r="R41">
        <v>69800.416666666672</v>
      </c>
      <c r="S41">
        <v>69411.145541666687</v>
      </c>
      <c r="T41">
        <v>72130.64591666669</v>
      </c>
      <c r="U41">
        <v>66541.666666666788</v>
      </c>
      <c r="V41">
        <v>68992.528415000008</v>
      </c>
      <c r="W41">
        <v>69958.72083333334</v>
      </c>
      <c r="X41">
        <v>69588.18272916667</v>
      </c>
      <c r="Y41">
        <v>69103.167999999991</v>
      </c>
      <c r="Z41">
        <v>73406.24490666666</v>
      </c>
      <c r="AA41">
        <v>69095.484604166646</v>
      </c>
      <c r="AB41">
        <v>65123.076586666706</v>
      </c>
      <c r="AC41">
        <v>69865.843556666689</v>
      </c>
      <c r="AD41">
        <v>67415.165626666669</v>
      </c>
      <c r="AE41">
        <v>67831.666666666759</v>
      </c>
      <c r="AF41">
        <v>70239.357666666692</v>
      </c>
      <c r="AG41">
        <v>68247.709666666691</v>
      </c>
      <c r="AH41">
        <v>68711.666666666773</v>
      </c>
      <c r="AI41">
        <v>65819.804146666691</v>
      </c>
      <c r="AJ41">
        <v>68787.916666666773</v>
      </c>
      <c r="AK41">
        <v>69675.577541666658</v>
      </c>
      <c r="AL41">
        <v>66975.710006666661</v>
      </c>
      <c r="AM41">
        <v>70192.433226666675</v>
      </c>
      <c r="AN41">
        <v>68401.454364999983</v>
      </c>
      <c r="AO41">
        <v>68636.003666666671</v>
      </c>
      <c r="AP41">
        <v>69093.49000000002</v>
      </c>
      <c r="AQ41">
        <v>70504.916316666684</v>
      </c>
      <c r="AR41">
        <v>67405.015791666709</v>
      </c>
      <c r="AS41">
        <v>72254.917541666669</v>
      </c>
      <c r="AT41">
        <v>67110.039901666692</v>
      </c>
      <c r="AU41">
        <v>68646.785821666679</v>
      </c>
      <c r="AV41">
        <v>68667.263919999998</v>
      </c>
      <c r="AW41">
        <v>71626.964256666688</v>
      </c>
      <c r="AX41">
        <v>64664.524291666647</v>
      </c>
    </row>
    <row r="42" spans="1:50" x14ac:dyDescent="0.25">
      <c r="A42">
        <v>69272.127854166669</v>
      </c>
      <c r="B42">
        <v>70159.123916666664</v>
      </c>
      <c r="C42">
        <v>67794.788479166687</v>
      </c>
      <c r="D42">
        <v>68651.717291666646</v>
      </c>
      <c r="E42">
        <v>66051.998479999995</v>
      </c>
      <c r="F42">
        <v>66277.099619999979</v>
      </c>
      <c r="G42">
        <v>64484.166666666802</v>
      </c>
      <c r="H42">
        <v>69947.710080000004</v>
      </c>
      <c r="I42">
        <v>70641.469854166658</v>
      </c>
      <c r="J42">
        <v>64884.398541666662</v>
      </c>
      <c r="K42">
        <v>65889.166666666802</v>
      </c>
      <c r="L42">
        <v>68426.215791666662</v>
      </c>
      <c r="M42">
        <v>73462.904354166691</v>
      </c>
      <c r="N42">
        <v>64947.779541666663</v>
      </c>
      <c r="O42">
        <v>65534.16666666681</v>
      </c>
      <c r="P42">
        <v>69621.055291666664</v>
      </c>
      <c r="Q42">
        <v>66434.416666666788</v>
      </c>
      <c r="R42">
        <v>69800.416666666672</v>
      </c>
      <c r="S42">
        <v>69411.145541666687</v>
      </c>
      <c r="T42">
        <v>72130.64591666669</v>
      </c>
      <c r="U42">
        <v>66541.666666666788</v>
      </c>
      <c r="V42">
        <v>69927.110416666706</v>
      </c>
      <c r="W42">
        <v>69958.72083333334</v>
      </c>
      <c r="X42">
        <v>73806.651104166653</v>
      </c>
      <c r="Y42">
        <v>69103.167999999991</v>
      </c>
      <c r="Z42">
        <v>68315.796855000008</v>
      </c>
      <c r="AA42">
        <v>69095.484604166646</v>
      </c>
      <c r="AB42">
        <v>60588.416666666788</v>
      </c>
      <c r="AC42">
        <v>69865.843556666689</v>
      </c>
      <c r="AD42">
        <v>67415.165626666669</v>
      </c>
      <c r="AE42">
        <v>67831.666666666759</v>
      </c>
      <c r="AF42">
        <v>70239.357666666692</v>
      </c>
      <c r="AG42">
        <v>68247.709666666691</v>
      </c>
      <c r="AH42">
        <v>68711.666666666773</v>
      </c>
      <c r="AI42">
        <v>65819.804146666691</v>
      </c>
      <c r="AJ42">
        <v>66559.666666666802</v>
      </c>
      <c r="AK42">
        <v>69675.577541666658</v>
      </c>
      <c r="AL42">
        <v>66975.710006666661</v>
      </c>
      <c r="AM42">
        <v>70192.433226666675</v>
      </c>
      <c r="AN42">
        <v>68401.454364999983</v>
      </c>
      <c r="AO42">
        <v>68636.003666666671</v>
      </c>
      <c r="AP42">
        <v>69093.49000000002</v>
      </c>
      <c r="AQ42">
        <v>70504.916316666684</v>
      </c>
      <c r="AR42">
        <v>67737.260916666666</v>
      </c>
      <c r="AS42">
        <v>71048.27999999997</v>
      </c>
      <c r="AT42">
        <v>67110.039901666692</v>
      </c>
      <c r="AU42">
        <v>68646.785821666679</v>
      </c>
      <c r="AV42">
        <v>70787.55901333339</v>
      </c>
      <c r="AW42">
        <v>71626.964256666688</v>
      </c>
      <c r="AX42">
        <v>68559.126640000002</v>
      </c>
    </row>
    <row r="43" spans="1:50" x14ac:dyDescent="0.25">
      <c r="A43">
        <v>69272.127854166669</v>
      </c>
      <c r="B43">
        <v>67893.66704166666</v>
      </c>
      <c r="C43">
        <v>67794.788479166687</v>
      </c>
      <c r="D43">
        <v>68651.717291666646</v>
      </c>
      <c r="E43">
        <v>71080.055666666623</v>
      </c>
      <c r="F43">
        <v>69278.166666666759</v>
      </c>
      <c r="G43">
        <v>68253.079666666657</v>
      </c>
      <c r="H43">
        <v>68177.101791666675</v>
      </c>
      <c r="I43">
        <v>70641.469854166658</v>
      </c>
      <c r="J43">
        <v>64884.398541666662</v>
      </c>
      <c r="K43">
        <v>65889.166666666802</v>
      </c>
      <c r="L43">
        <v>68426.215791666662</v>
      </c>
      <c r="M43">
        <v>73462.904354166691</v>
      </c>
      <c r="N43">
        <v>64947.779541666663</v>
      </c>
      <c r="O43">
        <v>65534.16666666681</v>
      </c>
      <c r="P43">
        <v>69385.050720000043</v>
      </c>
      <c r="Q43">
        <v>66191.166666666788</v>
      </c>
      <c r="R43">
        <v>69800.416666666672</v>
      </c>
      <c r="S43">
        <v>69411.145541666687</v>
      </c>
      <c r="T43">
        <v>68709.658220000012</v>
      </c>
      <c r="U43">
        <v>66541.666666666788</v>
      </c>
      <c r="V43">
        <v>69927.110416666706</v>
      </c>
      <c r="W43">
        <v>69958.72083333334</v>
      </c>
      <c r="X43">
        <v>73806.651104166653</v>
      </c>
      <c r="Y43">
        <v>69103.167999999991</v>
      </c>
      <c r="Z43">
        <v>68315.796855000008</v>
      </c>
      <c r="AA43">
        <v>69095.484604166646</v>
      </c>
      <c r="AB43">
        <v>60588.416666666788</v>
      </c>
      <c r="AC43">
        <v>69865.843556666689</v>
      </c>
      <c r="AD43">
        <v>67415.165626666669</v>
      </c>
      <c r="AE43">
        <v>64948.093086666682</v>
      </c>
      <c r="AF43">
        <v>70239.357666666692</v>
      </c>
      <c r="AG43">
        <v>68558.012166666682</v>
      </c>
      <c r="AH43">
        <v>68711.666666666773</v>
      </c>
      <c r="AI43">
        <v>65819.804146666691</v>
      </c>
      <c r="AJ43">
        <v>66559.666666666802</v>
      </c>
      <c r="AK43">
        <v>68849.651666666658</v>
      </c>
      <c r="AL43">
        <v>66975.710006666661</v>
      </c>
      <c r="AM43">
        <v>70192.433226666675</v>
      </c>
      <c r="AN43">
        <v>68176.077040000018</v>
      </c>
      <c r="AO43">
        <v>70103.121041666673</v>
      </c>
      <c r="AP43">
        <v>69093.49000000002</v>
      </c>
      <c r="AQ43">
        <v>70504.916316666684</v>
      </c>
      <c r="AR43">
        <v>71557.218041666682</v>
      </c>
      <c r="AS43">
        <v>68249.196826666739</v>
      </c>
      <c r="AT43">
        <v>67110.039901666692</v>
      </c>
      <c r="AU43">
        <v>69043.298604166645</v>
      </c>
      <c r="AV43">
        <v>70787.55901333339</v>
      </c>
      <c r="AW43">
        <v>71626.964256666688</v>
      </c>
      <c r="AX43">
        <v>67401.332041666668</v>
      </c>
    </row>
    <row r="44" spans="1:50" x14ac:dyDescent="0.25">
      <c r="A44">
        <v>69272.127854166669</v>
      </c>
      <c r="B44">
        <v>67893.66704166666</v>
      </c>
      <c r="C44">
        <v>67794.788479166687</v>
      </c>
      <c r="D44">
        <v>68651.717291666646</v>
      </c>
      <c r="E44">
        <v>71080.055666666623</v>
      </c>
      <c r="F44">
        <v>69278.166666666759</v>
      </c>
      <c r="G44">
        <v>69298.358279166656</v>
      </c>
      <c r="H44">
        <v>68177.101791666675</v>
      </c>
      <c r="I44">
        <v>70641.469854166658</v>
      </c>
      <c r="J44">
        <v>64884.398541666662</v>
      </c>
      <c r="K44">
        <v>65889.166666666802</v>
      </c>
      <c r="L44">
        <v>71517.505041666664</v>
      </c>
      <c r="M44">
        <v>73462.904354166691</v>
      </c>
      <c r="N44">
        <v>64947.779541666663</v>
      </c>
      <c r="O44">
        <v>65534.16666666681</v>
      </c>
      <c r="P44">
        <v>69385.050720000043</v>
      </c>
      <c r="Q44">
        <v>66191.166666666788</v>
      </c>
      <c r="R44">
        <v>69800.416666666672</v>
      </c>
      <c r="S44">
        <v>69603.239280000009</v>
      </c>
      <c r="T44">
        <v>68709.658220000012</v>
      </c>
      <c r="U44">
        <v>65100.312876666707</v>
      </c>
      <c r="V44">
        <v>72052.425906666671</v>
      </c>
      <c r="W44">
        <v>69958.72083333334</v>
      </c>
      <c r="X44">
        <v>74135.018000000011</v>
      </c>
      <c r="Y44">
        <v>69103.167999999991</v>
      </c>
      <c r="Z44">
        <v>68315.796855000008</v>
      </c>
      <c r="AA44">
        <v>69095.484604166646</v>
      </c>
      <c r="AB44">
        <v>60588.416666666788</v>
      </c>
      <c r="AC44">
        <v>69865.843556666689</v>
      </c>
      <c r="AD44">
        <v>68469.611944166667</v>
      </c>
      <c r="AE44">
        <v>64948.093086666682</v>
      </c>
      <c r="AF44">
        <v>69952.160513333307</v>
      </c>
      <c r="AG44">
        <v>67982.083416666661</v>
      </c>
      <c r="AH44">
        <v>68711.666666666773</v>
      </c>
      <c r="AI44">
        <v>65819.804146666691</v>
      </c>
      <c r="AJ44">
        <v>66559.666666666802</v>
      </c>
      <c r="AK44">
        <v>68849.651666666658</v>
      </c>
      <c r="AL44">
        <v>68693.589354166645</v>
      </c>
      <c r="AM44">
        <v>70192.433226666675</v>
      </c>
      <c r="AN44">
        <v>68176.077040000018</v>
      </c>
      <c r="AO44">
        <v>70103.121041666673</v>
      </c>
      <c r="AP44">
        <v>67936.430716666655</v>
      </c>
      <c r="AQ44">
        <v>69760.190849166669</v>
      </c>
      <c r="AR44">
        <v>71149.00446666668</v>
      </c>
      <c r="AS44">
        <v>68249.196826666739</v>
      </c>
      <c r="AT44">
        <v>67110.039901666692</v>
      </c>
      <c r="AU44">
        <v>69043.298604166645</v>
      </c>
      <c r="AV44">
        <v>73809.077916666662</v>
      </c>
      <c r="AW44">
        <v>72619.125000000015</v>
      </c>
      <c r="AX44">
        <v>67401.332041666668</v>
      </c>
    </row>
    <row r="45" spans="1:50" x14ac:dyDescent="0.25">
      <c r="A45">
        <v>68373.290375000011</v>
      </c>
      <c r="B45">
        <v>67893.66704166666</v>
      </c>
      <c r="C45">
        <v>67794.788479166687</v>
      </c>
      <c r="D45">
        <v>68651.717291666646</v>
      </c>
      <c r="E45">
        <v>68950.813291666709</v>
      </c>
      <c r="F45">
        <v>69278.166666666759</v>
      </c>
      <c r="G45">
        <v>69298.358279166656</v>
      </c>
      <c r="H45">
        <v>68177.101791666675</v>
      </c>
      <c r="I45">
        <v>70641.469854166658</v>
      </c>
      <c r="J45">
        <v>67755.422106666651</v>
      </c>
      <c r="K45">
        <v>65889.166666666802</v>
      </c>
      <c r="L45">
        <v>71517.505041666664</v>
      </c>
      <c r="M45">
        <v>73462.904354166691</v>
      </c>
      <c r="N45">
        <v>64947.779541666663</v>
      </c>
      <c r="O45">
        <v>65571.921734166652</v>
      </c>
      <c r="P45">
        <v>69385.050720000043</v>
      </c>
      <c r="Q45">
        <v>61716.892356666656</v>
      </c>
      <c r="R45">
        <v>69800.416666666672</v>
      </c>
      <c r="S45">
        <v>67390.293791666656</v>
      </c>
      <c r="T45">
        <v>68709.658220000012</v>
      </c>
      <c r="U45">
        <v>65100.312876666707</v>
      </c>
      <c r="V45">
        <v>72371.826482500008</v>
      </c>
      <c r="W45">
        <v>69958.72083333334</v>
      </c>
      <c r="X45">
        <v>73104.498339999976</v>
      </c>
      <c r="Y45">
        <v>69422.472666666697</v>
      </c>
      <c r="Z45">
        <v>68315.796855000008</v>
      </c>
      <c r="AA45">
        <v>68769.919354166661</v>
      </c>
      <c r="AB45">
        <v>60588.416666666788</v>
      </c>
      <c r="AC45">
        <v>68033.63152666665</v>
      </c>
      <c r="AD45">
        <v>70141.726718333317</v>
      </c>
      <c r="AE45">
        <v>64948.093086666682</v>
      </c>
      <c r="AF45">
        <v>69952.160513333307</v>
      </c>
      <c r="AG45">
        <v>67982.083416666661</v>
      </c>
      <c r="AH45">
        <v>68711.666666666773</v>
      </c>
      <c r="AI45">
        <v>65819.804146666691</v>
      </c>
      <c r="AJ45">
        <v>66559.666666666802</v>
      </c>
      <c r="AK45">
        <v>68849.651666666658</v>
      </c>
      <c r="AL45">
        <v>68693.589354166645</v>
      </c>
      <c r="AM45">
        <v>70192.433226666675</v>
      </c>
      <c r="AN45">
        <v>68176.077040000018</v>
      </c>
      <c r="AO45">
        <v>69047.516416666665</v>
      </c>
      <c r="AP45">
        <v>67936.430716666655</v>
      </c>
      <c r="AQ45">
        <v>69760.190849166669</v>
      </c>
      <c r="AR45">
        <v>70624.910834166643</v>
      </c>
      <c r="AS45">
        <v>68249.196826666739</v>
      </c>
      <c r="AT45">
        <v>69451.128635000001</v>
      </c>
      <c r="AU45">
        <v>69043.298604166645</v>
      </c>
      <c r="AV45">
        <v>68224.148220000003</v>
      </c>
      <c r="AW45">
        <v>72619.125000000015</v>
      </c>
      <c r="AX45">
        <v>67401.332041666668</v>
      </c>
    </row>
    <row r="46" spans="1:50" x14ac:dyDescent="0.25">
      <c r="A46">
        <v>68373.290375000011</v>
      </c>
      <c r="B46">
        <v>67893.66704166666</v>
      </c>
      <c r="C46">
        <v>70517.689580000035</v>
      </c>
      <c r="D46">
        <v>68651.717291666646</v>
      </c>
      <c r="E46">
        <v>68950.813291666709</v>
      </c>
      <c r="F46">
        <v>69278.166666666759</v>
      </c>
      <c r="G46">
        <v>69206.397666666671</v>
      </c>
      <c r="H46">
        <v>68177.101791666675</v>
      </c>
      <c r="I46">
        <v>69826.940906666685</v>
      </c>
      <c r="J46">
        <v>67755.422106666651</v>
      </c>
      <c r="K46">
        <v>65889.166666666802</v>
      </c>
      <c r="L46">
        <v>68267.679041666663</v>
      </c>
      <c r="M46">
        <v>73462.904354166691</v>
      </c>
      <c r="N46">
        <v>68116.975194166705</v>
      </c>
      <c r="O46">
        <v>66848.453041666653</v>
      </c>
      <c r="P46">
        <v>69385.050720000043</v>
      </c>
      <c r="Q46">
        <v>61716.892356666656</v>
      </c>
      <c r="R46">
        <v>70053.035999999993</v>
      </c>
      <c r="S46">
        <v>67390.293791666656</v>
      </c>
      <c r="T46">
        <v>68709.658220000012</v>
      </c>
      <c r="U46">
        <v>65100.312876666707</v>
      </c>
      <c r="V46">
        <v>72371.826482500008</v>
      </c>
      <c r="W46">
        <v>69958.72083333334</v>
      </c>
      <c r="X46">
        <v>69864.584767500011</v>
      </c>
      <c r="Y46">
        <v>69422.472666666697</v>
      </c>
      <c r="Z46">
        <v>68315.796855000008</v>
      </c>
      <c r="AA46">
        <v>68769.919354166661</v>
      </c>
      <c r="AB46">
        <v>60588.416666666788</v>
      </c>
      <c r="AC46">
        <v>68033.63152666665</v>
      </c>
      <c r="AD46">
        <v>70141.726718333317</v>
      </c>
      <c r="AE46">
        <v>64948.093086666682</v>
      </c>
      <c r="AF46">
        <v>69952.160513333307</v>
      </c>
      <c r="AG46">
        <v>67982.083416666661</v>
      </c>
      <c r="AH46">
        <v>68711.666666666773</v>
      </c>
      <c r="AI46">
        <v>67976.916666666788</v>
      </c>
      <c r="AJ46">
        <v>66559.666666666802</v>
      </c>
      <c r="AK46">
        <v>68849.651666666658</v>
      </c>
      <c r="AL46">
        <v>68693.589354166645</v>
      </c>
      <c r="AM46">
        <v>70451.241200000004</v>
      </c>
      <c r="AN46">
        <v>66661.916666666788</v>
      </c>
      <c r="AO46">
        <v>69047.516416666665</v>
      </c>
      <c r="AP46">
        <v>67936.430716666655</v>
      </c>
      <c r="AQ46">
        <v>69760.190849166669</v>
      </c>
      <c r="AR46">
        <v>65662.218013333331</v>
      </c>
      <c r="AS46">
        <v>68249.196826666739</v>
      </c>
      <c r="AT46">
        <v>68624.13404333331</v>
      </c>
      <c r="AU46">
        <v>69043.298604166645</v>
      </c>
      <c r="AV46">
        <v>68224.148220000003</v>
      </c>
      <c r="AW46">
        <v>72619.125000000015</v>
      </c>
      <c r="AX46">
        <v>67401.332041666668</v>
      </c>
    </row>
    <row r="47" spans="1:50" x14ac:dyDescent="0.25">
      <c r="A47">
        <v>68373.290375000011</v>
      </c>
      <c r="B47">
        <v>67893.66704166666</v>
      </c>
      <c r="C47">
        <v>70517.689580000035</v>
      </c>
      <c r="D47">
        <v>70816.430862500027</v>
      </c>
      <c r="E47">
        <v>68950.813291666709</v>
      </c>
      <c r="F47">
        <v>68293.655899999998</v>
      </c>
      <c r="G47">
        <v>69206.397666666671</v>
      </c>
      <c r="H47">
        <v>66249.905220000015</v>
      </c>
      <c r="I47">
        <v>69826.940906666685</v>
      </c>
      <c r="J47">
        <v>67755.422106666651</v>
      </c>
      <c r="K47">
        <v>65906.35242666665</v>
      </c>
      <c r="L47">
        <v>68267.679041666663</v>
      </c>
      <c r="M47">
        <v>73462.904354166691</v>
      </c>
      <c r="N47">
        <v>68116.975194166705</v>
      </c>
      <c r="O47">
        <v>66848.453041666653</v>
      </c>
      <c r="P47">
        <v>69385.050720000043</v>
      </c>
      <c r="Q47">
        <v>61716.892356666656</v>
      </c>
      <c r="R47">
        <v>70053.035999999993</v>
      </c>
      <c r="S47">
        <v>67390.293791666656</v>
      </c>
      <c r="T47">
        <v>68709.658220000012</v>
      </c>
      <c r="U47">
        <v>65100.312876666707</v>
      </c>
      <c r="V47">
        <v>71334.90833333334</v>
      </c>
      <c r="W47">
        <v>69958.72083333334</v>
      </c>
      <c r="X47">
        <v>69864.584767500011</v>
      </c>
      <c r="Y47">
        <v>69422.472666666697</v>
      </c>
      <c r="Z47">
        <v>68315.796855000008</v>
      </c>
      <c r="AA47">
        <v>68769.919354166661</v>
      </c>
      <c r="AB47">
        <v>60588.416666666788</v>
      </c>
      <c r="AC47">
        <v>68033.63152666665</v>
      </c>
      <c r="AD47">
        <v>70141.726718333317</v>
      </c>
      <c r="AE47">
        <v>64948.093086666682</v>
      </c>
      <c r="AF47">
        <v>69952.160513333307</v>
      </c>
      <c r="AG47">
        <v>67982.083416666661</v>
      </c>
      <c r="AH47">
        <v>68711.666666666773</v>
      </c>
      <c r="AI47">
        <v>66581.76972916667</v>
      </c>
      <c r="AJ47">
        <v>66559.666666666802</v>
      </c>
      <c r="AK47">
        <v>67255.202694999971</v>
      </c>
      <c r="AL47">
        <v>68693.589354166645</v>
      </c>
      <c r="AM47">
        <v>66024.227166666649</v>
      </c>
      <c r="AN47">
        <v>66661.916666666788</v>
      </c>
      <c r="AO47">
        <v>69047.516416666665</v>
      </c>
      <c r="AP47">
        <v>67936.430716666655</v>
      </c>
      <c r="AQ47">
        <v>69760.190849166669</v>
      </c>
      <c r="AR47">
        <v>65662.218013333331</v>
      </c>
      <c r="AS47">
        <v>68249.196826666739</v>
      </c>
      <c r="AT47">
        <v>68624.13404333331</v>
      </c>
      <c r="AU47">
        <v>68544.261154999986</v>
      </c>
      <c r="AV47">
        <v>68224.148220000003</v>
      </c>
      <c r="AW47">
        <v>72619.125000000015</v>
      </c>
      <c r="AX47">
        <v>67401.332041666668</v>
      </c>
    </row>
    <row r="48" spans="1:50" x14ac:dyDescent="0.25">
      <c r="A48">
        <v>68373.290375000011</v>
      </c>
      <c r="B48">
        <v>69529.041666666672</v>
      </c>
      <c r="C48">
        <v>69271.745354166676</v>
      </c>
      <c r="D48">
        <v>70816.430862500027</v>
      </c>
      <c r="E48">
        <v>68950.813291666709</v>
      </c>
      <c r="F48">
        <v>68293.655899999998</v>
      </c>
      <c r="G48">
        <v>69206.397666666671</v>
      </c>
      <c r="H48">
        <v>66249.905220000015</v>
      </c>
      <c r="I48">
        <v>69826.940906666685</v>
      </c>
      <c r="J48">
        <v>67755.422106666651</v>
      </c>
      <c r="K48">
        <v>65906.35242666665</v>
      </c>
      <c r="L48">
        <v>68267.679041666663</v>
      </c>
      <c r="M48">
        <v>74194.166666666715</v>
      </c>
      <c r="N48">
        <v>68116.975194166705</v>
      </c>
      <c r="O48">
        <v>66839.639996666636</v>
      </c>
      <c r="P48">
        <v>68660.280416666676</v>
      </c>
      <c r="Q48">
        <v>61716.892356666656</v>
      </c>
      <c r="R48">
        <v>70053.035999999993</v>
      </c>
      <c r="S48">
        <v>67390.293791666656</v>
      </c>
      <c r="T48">
        <v>68709.658220000012</v>
      </c>
      <c r="U48">
        <v>65100.312876666707</v>
      </c>
      <c r="V48">
        <v>71334.90833333334</v>
      </c>
      <c r="W48">
        <v>70966.700693333332</v>
      </c>
      <c r="X48">
        <v>69864.584767500011</v>
      </c>
      <c r="Y48">
        <v>75076.398041666645</v>
      </c>
      <c r="Z48">
        <v>64964.284019999985</v>
      </c>
      <c r="AA48">
        <v>68769.919354166661</v>
      </c>
      <c r="AB48">
        <v>60588.416666666788</v>
      </c>
      <c r="AC48">
        <v>68033.63152666665</v>
      </c>
      <c r="AD48">
        <v>70871.37141666669</v>
      </c>
      <c r="AE48">
        <v>64948.093086666682</v>
      </c>
      <c r="AF48">
        <v>69952.160513333307</v>
      </c>
      <c r="AG48">
        <v>67982.083416666661</v>
      </c>
      <c r="AH48">
        <v>68711.666666666773</v>
      </c>
      <c r="AI48">
        <v>66581.76972916667</v>
      </c>
      <c r="AJ48">
        <v>67408.523666666719</v>
      </c>
      <c r="AK48">
        <v>67255.202694999971</v>
      </c>
      <c r="AL48">
        <v>68100.348291666669</v>
      </c>
      <c r="AM48">
        <v>66024.227166666649</v>
      </c>
      <c r="AN48">
        <v>66661.916666666788</v>
      </c>
      <c r="AO48">
        <v>69047.516416666665</v>
      </c>
      <c r="AP48">
        <v>67936.430716666655</v>
      </c>
      <c r="AQ48">
        <v>69760.190849166669</v>
      </c>
      <c r="AR48">
        <v>65662.218013333331</v>
      </c>
      <c r="AS48">
        <v>68249.196826666739</v>
      </c>
      <c r="AT48">
        <v>67847.115196666695</v>
      </c>
      <c r="AU48">
        <v>68544.261154999986</v>
      </c>
      <c r="AV48">
        <v>68224.148220000003</v>
      </c>
      <c r="AW48">
        <v>69018.228866666715</v>
      </c>
      <c r="AX48">
        <v>67401.332041666668</v>
      </c>
    </row>
    <row r="49" spans="1:50" x14ac:dyDescent="0.25">
      <c r="A49">
        <v>68373.290375000011</v>
      </c>
      <c r="B49">
        <v>69529.041666666672</v>
      </c>
      <c r="C49">
        <v>69271.745354166676</v>
      </c>
      <c r="D49">
        <v>71321.846666666606</v>
      </c>
      <c r="E49">
        <v>68950.813291666709</v>
      </c>
      <c r="F49">
        <v>68293.655899999998</v>
      </c>
      <c r="G49">
        <v>64711.66666666681</v>
      </c>
      <c r="H49">
        <v>66249.905220000015</v>
      </c>
      <c r="I49">
        <v>69826.940906666685</v>
      </c>
      <c r="J49">
        <v>67755.422106666651</v>
      </c>
      <c r="K49">
        <v>65906.35242666665</v>
      </c>
      <c r="L49">
        <v>68267.679041666663</v>
      </c>
      <c r="M49">
        <v>74194.166666666715</v>
      </c>
      <c r="N49">
        <v>68116.975194166705</v>
      </c>
      <c r="O49">
        <v>66839.639996666636</v>
      </c>
      <c r="P49">
        <v>68660.280416666676</v>
      </c>
      <c r="Q49">
        <v>61716.892356666656</v>
      </c>
      <c r="R49">
        <v>70053.035999999993</v>
      </c>
      <c r="S49">
        <v>67390.293791666656</v>
      </c>
      <c r="T49">
        <v>72484.779440000013</v>
      </c>
      <c r="U49">
        <v>65100.312876666707</v>
      </c>
      <c r="V49">
        <v>68553.558333333349</v>
      </c>
      <c r="W49">
        <v>70524.166666666744</v>
      </c>
      <c r="X49">
        <v>69864.584767500011</v>
      </c>
      <c r="Y49">
        <v>68507.163354166696</v>
      </c>
      <c r="Z49">
        <v>64964.284019999985</v>
      </c>
      <c r="AA49">
        <v>68769.919354166661</v>
      </c>
      <c r="AB49">
        <v>64575.41666666681</v>
      </c>
      <c r="AC49">
        <v>68033.63152666665</v>
      </c>
      <c r="AD49">
        <v>70871.37141666669</v>
      </c>
      <c r="AE49">
        <v>64948.093086666682</v>
      </c>
      <c r="AF49">
        <v>68983.876940000016</v>
      </c>
      <c r="AG49">
        <v>68449.521416666656</v>
      </c>
      <c r="AH49">
        <v>71634.74004166665</v>
      </c>
      <c r="AI49">
        <v>66581.76972916667</v>
      </c>
      <c r="AJ49">
        <v>67408.523666666719</v>
      </c>
      <c r="AK49">
        <v>67255.202694999971</v>
      </c>
      <c r="AL49">
        <v>68100.348291666669</v>
      </c>
      <c r="AM49">
        <v>66024.227166666649</v>
      </c>
      <c r="AN49">
        <v>66661.916666666788</v>
      </c>
      <c r="AO49">
        <v>70103.121041666673</v>
      </c>
      <c r="AP49">
        <v>67936.430716666655</v>
      </c>
      <c r="AQ49">
        <v>69760.190849166669</v>
      </c>
      <c r="AR49">
        <v>65662.218013333331</v>
      </c>
      <c r="AS49">
        <v>68249.196826666739</v>
      </c>
      <c r="AT49">
        <v>67847.115196666695</v>
      </c>
      <c r="AU49">
        <v>68544.261154999986</v>
      </c>
      <c r="AV49">
        <v>68224.148220000003</v>
      </c>
      <c r="AW49">
        <v>67316.149966666635</v>
      </c>
      <c r="AX49">
        <v>67401.332041666668</v>
      </c>
    </row>
    <row r="50" spans="1:50" x14ac:dyDescent="0.25">
      <c r="A50">
        <v>68373.290375000011</v>
      </c>
      <c r="B50">
        <v>69529.041666666672</v>
      </c>
      <c r="C50">
        <v>69271.745354166676</v>
      </c>
      <c r="D50">
        <v>70464.334666666662</v>
      </c>
      <c r="E50">
        <v>68950.813291666709</v>
      </c>
      <c r="F50">
        <v>68293.655899999998</v>
      </c>
      <c r="G50">
        <v>64711.66666666681</v>
      </c>
      <c r="H50">
        <v>66249.905220000015</v>
      </c>
      <c r="I50">
        <v>69826.940906666685</v>
      </c>
      <c r="J50">
        <v>69099.439300000027</v>
      </c>
      <c r="K50">
        <v>65906.35242666665</v>
      </c>
      <c r="L50">
        <v>68267.679041666663</v>
      </c>
      <c r="M50">
        <v>74381.52968750002</v>
      </c>
      <c r="N50">
        <v>71065.089069999944</v>
      </c>
      <c r="O50">
        <v>66839.639996666636</v>
      </c>
      <c r="P50">
        <v>68660.280416666676</v>
      </c>
      <c r="Q50">
        <v>65678.064269999973</v>
      </c>
      <c r="R50">
        <v>70053.035999999993</v>
      </c>
      <c r="S50">
        <v>67390.293791666656</v>
      </c>
      <c r="T50">
        <v>72484.779440000013</v>
      </c>
      <c r="U50">
        <v>65100.312876666707</v>
      </c>
      <c r="V50">
        <v>68553.558333333349</v>
      </c>
      <c r="W50">
        <v>70524.166666666744</v>
      </c>
      <c r="X50">
        <v>69864.584767500011</v>
      </c>
      <c r="Y50">
        <v>68507.163354166696</v>
      </c>
      <c r="Z50">
        <v>64964.284019999985</v>
      </c>
      <c r="AA50">
        <v>71893.672666666636</v>
      </c>
      <c r="AB50">
        <v>64575.41666666681</v>
      </c>
      <c r="AC50">
        <v>71260.646854166669</v>
      </c>
      <c r="AD50">
        <v>71058.10818000001</v>
      </c>
      <c r="AE50">
        <v>65129.811784999998</v>
      </c>
      <c r="AF50">
        <v>68983.876940000016</v>
      </c>
      <c r="AG50">
        <v>68449.521416666656</v>
      </c>
      <c r="AH50">
        <v>71634.74004166665</v>
      </c>
      <c r="AI50">
        <v>68477.916666666773</v>
      </c>
      <c r="AJ50">
        <v>67408.523666666719</v>
      </c>
      <c r="AK50">
        <v>67255.202694999971</v>
      </c>
      <c r="AL50">
        <v>68100.348291666669</v>
      </c>
      <c r="AM50">
        <v>66024.227166666649</v>
      </c>
      <c r="AN50">
        <v>66661.916666666788</v>
      </c>
      <c r="AO50">
        <v>69309.052416666702</v>
      </c>
      <c r="AP50">
        <v>70241.725791666657</v>
      </c>
      <c r="AQ50">
        <v>71600.136226666669</v>
      </c>
      <c r="AR50">
        <v>65662.218013333331</v>
      </c>
      <c r="AS50">
        <v>71220.193380000012</v>
      </c>
      <c r="AT50">
        <v>67847.115196666695</v>
      </c>
      <c r="AU50">
        <v>67203.859288333289</v>
      </c>
      <c r="AV50">
        <v>66667.926479999995</v>
      </c>
      <c r="AW50">
        <v>67316.149966666635</v>
      </c>
      <c r="AX50">
        <v>71226.057439999975</v>
      </c>
    </row>
    <row r="51" spans="1:50" x14ac:dyDescent="0.25">
      <c r="A51">
        <v>72358.197075000004</v>
      </c>
      <c r="B51">
        <v>70477.747666666692</v>
      </c>
      <c r="C51">
        <v>68342.588604166682</v>
      </c>
      <c r="D51">
        <v>67616.06654166666</v>
      </c>
      <c r="E51">
        <v>69414.513319166654</v>
      </c>
      <c r="F51">
        <v>68293.655899999998</v>
      </c>
      <c r="G51">
        <v>62647.916666666802</v>
      </c>
      <c r="H51">
        <v>66249.905220000015</v>
      </c>
      <c r="I51">
        <v>69826.940906666685</v>
      </c>
      <c r="J51">
        <v>69099.439300000027</v>
      </c>
      <c r="K51">
        <v>65906.35242666665</v>
      </c>
      <c r="L51">
        <v>68267.679041666663</v>
      </c>
      <c r="M51">
        <v>74381.52968750002</v>
      </c>
      <c r="N51">
        <v>69783.460622500017</v>
      </c>
      <c r="O51">
        <v>66839.639996666636</v>
      </c>
      <c r="P51">
        <v>68660.280416666676</v>
      </c>
      <c r="Q51">
        <v>65678.064269999973</v>
      </c>
      <c r="R51">
        <v>71521.220586666677</v>
      </c>
      <c r="S51">
        <v>67390.293791666656</v>
      </c>
      <c r="T51">
        <v>72484.779440000013</v>
      </c>
      <c r="U51">
        <v>65696.666666666817</v>
      </c>
      <c r="V51">
        <v>68553.558333333349</v>
      </c>
      <c r="W51">
        <v>70524.166666666744</v>
      </c>
      <c r="X51">
        <v>69864.584767500011</v>
      </c>
      <c r="Y51">
        <v>68507.163354166696</v>
      </c>
      <c r="Z51">
        <v>64964.284019999985</v>
      </c>
      <c r="AA51">
        <v>66690.817791666675</v>
      </c>
      <c r="AB51">
        <v>62980.416666666802</v>
      </c>
      <c r="AC51">
        <v>68374.253070000021</v>
      </c>
      <c r="AD51">
        <v>71058.10818000001</v>
      </c>
      <c r="AE51">
        <v>65129.811784999998</v>
      </c>
      <c r="AF51">
        <v>68983.876940000016</v>
      </c>
      <c r="AG51">
        <v>66179.916666666802</v>
      </c>
      <c r="AH51">
        <v>72865.954166666619</v>
      </c>
      <c r="AI51">
        <v>68477.916666666773</v>
      </c>
      <c r="AJ51">
        <v>67408.523666666719</v>
      </c>
      <c r="AK51">
        <v>67255.202694999971</v>
      </c>
      <c r="AL51">
        <v>68100.348291666669</v>
      </c>
      <c r="AM51">
        <v>66024.227166666649</v>
      </c>
      <c r="AN51">
        <v>66661.916666666788</v>
      </c>
      <c r="AO51">
        <v>69309.052416666702</v>
      </c>
      <c r="AP51">
        <v>70241.725791666657</v>
      </c>
      <c r="AQ51">
        <v>73408.73205666666</v>
      </c>
      <c r="AR51">
        <v>65662.218013333331</v>
      </c>
      <c r="AS51">
        <v>71203.447791666636</v>
      </c>
      <c r="AT51">
        <v>67847.115196666695</v>
      </c>
      <c r="AU51">
        <v>67203.859288333289</v>
      </c>
      <c r="AV51">
        <v>66667.926479999995</v>
      </c>
      <c r="AW51">
        <v>67316.149966666635</v>
      </c>
      <c r="AX51">
        <v>68871.485541666669</v>
      </c>
    </row>
    <row r="52" spans="1:50" x14ac:dyDescent="0.25">
      <c r="A52">
        <v>72398.104529999997</v>
      </c>
      <c r="B52">
        <v>70477.747666666692</v>
      </c>
      <c r="C52">
        <v>68342.588604166682</v>
      </c>
      <c r="D52">
        <v>67616.06654166666</v>
      </c>
      <c r="E52">
        <v>69414.513319166654</v>
      </c>
      <c r="F52">
        <v>69048.995051666672</v>
      </c>
      <c r="G52">
        <v>62647.916666666802</v>
      </c>
      <c r="H52">
        <v>66249.905220000015</v>
      </c>
      <c r="I52">
        <v>69826.940906666685</v>
      </c>
      <c r="J52">
        <v>69099.439300000027</v>
      </c>
      <c r="K52">
        <v>65906.35242666665</v>
      </c>
      <c r="L52">
        <v>68267.679041666663</v>
      </c>
      <c r="M52">
        <v>71413.914000000048</v>
      </c>
      <c r="N52">
        <v>69783.460622500017</v>
      </c>
      <c r="O52">
        <v>66839.639996666636</v>
      </c>
      <c r="P52">
        <v>68660.280416666676</v>
      </c>
      <c r="Q52">
        <v>66272.685040000011</v>
      </c>
      <c r="R52">
        <v>71521.220586666677</v>
      </c>
      <c r="S52">
        <v>67972.600359999982</v>
      </c>
      <c r="T52">
        <v>72484.779440000013</v>
      </c>
      <c r="U52">
        <v>65696.666666666817</v>
      </c>
      <c r="V52">
        <v>68553.558333333349</v>
      </c>
      <c r="W52">
        <v>70524.166666666744</v>
      </c>
      <c r="X52">
        <v>68708.592828333349</v>
      </c>
      <c r="Y52">
        <v>68507.163354166696</v>
      </c>
      <c r="Z52">
        <v>64964.284019999985</v>
      </c>
      <c r="AA52">
        <v>66690.817791666675</v>
      </c>
      <c r="AB52">
        <v>62980.416666666802</v>
      </c>
      <c r="AC52">
        <v>68374.253070000021</v>
      </c>
      <c r="AD52">
        <v>71058.10818000001</v>
      </c>
      <c r="AE52">
        <v>65129.811784999998</v>
      </c>
      <c r="AF52">
        <v>68983.876940000016</v>
      </c>
      <c r="AG52">
        <v>66179.916666666802</v>
      </c>
      <c r="AH52">
        <v>72865.954166666619</v>
      </c>
      <c r="AI52">
        <v>66368.593583333321</v>
      </c>
      <c r="AJ52">
        <v>67408.523666666719</v>
      </c>
      <c r="AK52">
        <v>67255.202694999971</v>
      </c>
      <c r="AL52">
        <v>68100.348291666669</v>
      </c>
      <c r="AM52">
        <v>70391.532499999987</v>
      </c>
      <c r="AN52">
        <v>65191.66666666681</v>
      </c>
      <c r="AO52">
        <v>69309.052416666702</v>
      </c>
      <c r="AP52">
        <v>70241.725791666657</v>
      </c>
      <c r="AQ52">
        <v>69167.965229166672</v>
      </c>
      <c r="AR52">
        <v>67557.318306666697</v>
      </c>
      <c r="AS52">
        <v>71203.447791666636</v>
      </c>
      <c r="AT52">
        <v>67847.115196666695</v>
      </c>
      <c r="AU52">
        <v>67203.859288333289</v>
      </c>
      <c r="AV52">
        <v>66667.926479999995</v>
      </c>
      <c r="AW52">
        <v>67316.149966666635</v>
      </c>
      <c r="AX52">
        <v>68871.485541666669</v>
      </c>
    </row>
    <row r="55" spans="1:50" x14ac:dyDescent="0.25">
      <c r="A55">
        <f>MIN(_50iter10bees10foodx50[Test 1])</f>
        <v>68373.290375000011</v>
      </c>
      <c r="B55">
        <f>MIN(_50iter10bees10foodx50[Test 2])</f>
        <v>66245.783236666655</v>
      </c>
      <c r="C55">
        <f>MIN(_50iter10bees10foodx50[Test 3])</f>
        <v>67794.788479166687</v>
      </c>
      <c r="D55">
        <f>MIN(_50iter10bees10foodx50[Test 4])</f>
        <v>67616.06654166666</v>
      </c>
      <c r="E55">
        <f>MIN(_50iter10bees10foodx50[Test 5])</f>
        <v>65230.91666666681</v>
      </c>
      <c r="F55">
        <f>MIN(_50iter10bees10foodx50[Test 6])</f>
        <v>66277.099619999979</v>
      </c>
      <c r="G55">
        <f>MIN(_50iter10bees10foodx50[Test 7])</f>
        <v>62647.916666666802</v>
      </c>
      <c r="H55">
        <f>MIN(_50iter10bees10foodx50[Test 8])</f>
        <v>66249.905220000015</v>
      </c>
      <c r="I55">
        <f>MIN(_50iter10bees10foodx50[Test 9])</f>
        <v>69826.940906666685</v>
      </c>
      <c r="J55">
        <f>MIN(_50iter10bees10foodx50[Test 10])</f>
        <v>64884.398541666662</v>
      </c>
      <c r="K55">
        <f>MIN(_50iter10bees10foodx50[Test 11])</f>
        <v>65889.166666666802</v>
      </c>
      <c r="L55">
        <f>MIN(_50iter10bees10foodx50[Test 12])</f>
        <v>68267.679041666663</v>
      </c>
      <c r="M55">
        <f>MIN(_50iter10bees10foodx50[Test 13])</f>
        <v>70716.166666666744</v>
      </c>
      <c r="N55">
        <f>MIN(_50iter10bees10foodx50[Test 14])</f>
        <v>64947.779541666663</v>
      </c>
      <c r="O55">
        <f>MIN(_50iter10bees10foodx50[Test 15])</f>
        <v>65534.16666666681</v>
      </c>
      <c r="P55">
        <f>MIN(_50iter10bees10foodx50[Test 16])</f>
        <v>68533.494416666654</v>
      </c>
      <c r="Q55">
        <f>MIN(_50iter10bees10foodx50[Test 17])</f>
        <v>61716.892356666656</v>
      </c>
      <c r="R55">
        <f>MIN(_50iter10bees10foodx50[Test 18])</f>
        <v>67910.538376666664</v>
      </c>
      <c r="S55">
        <f>MIN(_50iter10bees10foodx50[Test 19])</f>
        <v>64911.959419166706</v>
      </c>
      <c r="T55">
        <f>MIN(_50iter10bees10foodx50[Test 20])</f>
        <v>68709.658220000012</v>
      </c>
      <c r="U55">
        <f>MIN(_50iter10bees10foodx50[Test 21])</f>
        <v>65100.312876666707</v>
      </c>
      <c r="V55">
        <f>MIN(_50iter10bees10foodx50[Test 22])</f>
        <v>64321.500160000018</v>
      </c>
      <c r="W55">
        <f>MIN(_50iter10bees10foodx50[Test 23])</f>
        <v>68262.069746666661</v>
      </c>
      <c r="X55">
        <f>MIN(_50iter10bees10foodx50[Test 24])</f>
        <v>68708.592828333349</v>
      </c>
      <c r="Y55">
        <f>MIN(_50iter10bees10foodx50[Test 25])</f>
        <v>68507.163354166696</v>
      </c>
      <c r="Z55">
        <f>MIN(_50iter10bees10foodx50[Test 26])</f>
        <v>64778.2098425</v>
      </c>
      <c r="AA55">
        <f>MIN(_50iter10bees10foodx50[Test 27])</f>
        <v>66690.817791666675</v>
      </c>
      <c r="AB55">
        <f>MIN(_50iter10bees10foodx50[Test 28])</f>
        <v>60588.416666666788</v>
      </c>
      <c r="AC55">
        <f>MIN(_50iter10bees10foodx50[Test 29])</f>
        <v>67665.043604166669</v>
      </c>
      <c r="AD55">
        <f>MIN(_50iter10bees10foodx50[Test 30])</f>
        <v>66501.349333333361</v>
      </c>
      <c r="AE55">
        <f>MIN(_50iter10bees10foodx50[Test 31])</f>
        <v>64948.093086666682</v>
      </c>
      <c r="AF55">
        <f>MIN(_50iter10bees10foodx50[Test 32])</f>
        <v>68983.876940000016</v>
      </c>
      <c r="AG55">
        <f>MIN(_50iter10bees10foodx50[Test 33])</f>
        <v>66179.916666666802</v>
      </c>
      <c r="AH55">
        <f>MIN(_50iter10bees10foodx50[Test 34])</f>
        <v>68449.666666666773</v>
      </c>
      <c r="AI55">
        <f>MIN(_50iter10bees10foodx50[Test 35])</f>
        <v>65819.804146666691</v>
      </c>
      <c r="AJ55">
        <f>MIN(_50iter10bees10foodx50[Test 36])</f>
        <v>62077.916666666795</v>
      </c>
      <c r="AK55">
        <f>MIN(_50iter10bees10foodx50[Test 37])</f>
        <v>67255.202694999971</v>
      </c>
      <c r="AL55">
        <f>MIN(_50iter10bees10foodx50[Test 38])</f>
        <v>66975.710006666661</v>
      </c>
      <c r="AM55">
        <f>MIN(_50iter10bees10foodx50[Test 39])</f>
        <v>66024.227166666649</v>
      </c>
      <c r="AN55">
        <f>MIN(_50iter10bees10foodx50[Test 40])</f>
        <v>65191.66666666681</v>
      </c>
      <c r="AO55">
        <f>MIN(_50iter10bees10foodx50[Test 41])</f>
        <v>68636.003666666671</v>
      </c>
      <c r="AP55">
        <f>MIN(_50iter10bees10foodx50[Test 42])</f>
        <v>64063.196250000045</v>
      </c>
      <c r="AQ55">
        <f>MIN(_50iter10bees10foodx50[Test 43])</f>
        <v>69167.965229166672</v>
      </c>
      <c r="AR55">
        <f>MIN(_50iter10bees10foodx50[Test 44])</f>
        <v>65662.218013333331</v>
      </c>
      <c r="AS55">
        <f>MIN(_50iter10bees10foodx50[Test 45])</f>
        <v>67108.921283333344</v>
      </c>
      <c r="AT55">
        <f>MIN(_50iter10bees10foodx50[Test 46])</f>
        <v>67110.039901666692</v>
      </c>
      <c r="AU55">
        <f>MIN(_50iter10bees10foodx50[Test 47])</f>
        <v>67203.859288333289</v>
      </c>
      <c r="AV55">
        <f>MIN(_50iter10bees10foodx50[Test 48])</f>
        <v>66237.892160000032</v>
      </c>
      <c r="AW55">
        <f>MIN(_50iter10bees10foodx50[Test 49])</f>
        <v>67316.149966666635</v>
      </c>
      <c r="AX55">
        <f>MIN(_50iter10bees10foodx50[Test 50])</f>
        <v>64664.524291666647</v>
      </c>
    </row>
    <row r="56" spans="1:50" x14ac:dyDescent="0.25">
      <c r="A56" t="s">
        <v>67</v>
      </c>
      <c r="B56" t="s">
        <v>68</v>
      </c>
      <c r="D56" t="s">
        <v>76</v>
      </c>
    </row>
    <row r="57" spans="1:50" x14ac:dyDescent="0.25">
      <c r="A57">
        <f>STDEV(A55:AX55)</f>
        <v>2092.5081693112943</v>
      </c>
      <c r="B57">
        <f>AVERAGE(A55:AX55)</f>
        <v>66449.698691800048</v>
      </c>
      <c r="D57">
        <f>MIN(A55:AX55)</f>
        <v>60588.416666666788</v>
      </c>
    </row>
    <row r="59" spans="1:50" x14ac:dyDescent="0.25">
      <c r="A59">
        <f>A57/B57</f>
        <v>3.1490107713152228E-2</v>
      </c>
    </row>
    <row r="63" spans="1:50" x14ac:dyDescent="0.25">
      <c r="A63" t="s">
        <v>77</v>
      </c>
    </row>
    <row r="64" spans="1:50" x14ac:dyDescent="0.25">
      <c r="A64" t="s">
        <v>78</v>
      </c>
    </row>
    <row r="65" spans="1:1" x14ac:dyDescent="0.25">
      <c r="A65" t="s">
        <v>79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0915-509E-4F9C-BB9D-3855A8027527}">
  <dimension ref="A1:AX56"/>
  <sheetViews>
    <sheetView topLeftCell="A19" workbookViewId="0">
      <selection activeCell="B48" sqref="B48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107794.41599999995</v>
      </c>
      <c r="B2">
        <v>123396.67266666669</v>
      </c>
      <c r="C2">
        <v>134566.77254166664</v>
      </c>
      <c r="D2">
        <v>135885.58766666666</v>
      </c>
      <c r="E2">
        <v>89188.464000000095</v>
      </c>
      <c r="F2">
        <v>123275.6666666664</v>
      </c>
      <c r="G2">
        <v>115262.50416666668</v>
      </c>
      <c r="H2">
        <v>117748.0125</v>
      </c>
      <c r="I2">
        <v>95451.34504166666</v>
      </c>
      <c r="J2">
        <v>110237.9453125</v>
      </c>
      <c r="K2">
        <v>134215.44310416665</v>
      </c>
      <c r="L2">
        <v>153465.40833333333</v>
      </c>
      <c r="M2">
        <v>128372.32291666664</v>
      </c>
      <c r="N2">
        <v>86913.483666666682</v>
      </c>
      <c r="O2">
        <v>121459.32322916665</v>
      </c>
      <c r="P2">
        <v>103054.78166666669</v>
      </c>
      <c r="Q2">
        <v>92627.866666666654</v>
      </c>
      <c r="R2">
        <v>82132.851291666695</v>
      </c>
      <c r="S2">
        <v>131299.15633333326</v>
      </c>
      <c r="T2">
        <v>129013.96004166671</v>
      </c>
      <c r="U2">
        <v>126319.96354166669</v>
      </c>
      <c r="V2">
        <v>133423.18997916664</v>
      </c>
      <c r="W2">
        <v>86124.559999999954</v>
      </c>
      <c r="X2">
        <v>99595.415999999983</v>
      </c>
      <c r="Y2">
        <v>95187.079999999973</v>
      </c>
      <c r="Z2">
        <v>131456.64029166667</v>
      </c>
      <c r="AA2">
        <v>94285.261791666606</v>
      </c>
      <c r="AB2">
        <v>106733.56641666668</v>
      </c>
      <c r="AC2">
        <v>121468.25087499998</v>
      </c>
      <c r="AD2">
        <v>144377.55779166674</v>
      </c>
      <c r="AE2">
        <v>124086.96000000002</v>
      </c>
      <c r="AF2">
        <v>86100.104166666657</v>
      </c>
      <c r="AG2">
        <v>148236.9166666666</v>
      </c>
      <c r="AH2">
        <v>128102.46562500004</v>
      </c>
      <c r="AI2">
        <v>79478.773354166697</v>
      </c>
      <c r="AJ2">
        <v>123943.85495833329</v>
      </c>
      <c r="AK2">
        <v>136822.73541666658</v>
      </c>
      <c r="AL2">
        <v>132188.66666666642</v>
      </c>
      <c r="AM2">
        <v>110997.62500000001</v>
      </c>
      <c r="AN2">
        <v>101749.49591666639</v>
      </c>
      <c r="AO2">
        <v>100445.72310416658</v>
      </c>
      <c r="AP2">
        <v>100256.99199999997</v>
      </c>
      <c r="AQ2">
        <v>86489.896041666638</v>
      </c>
      <c r="AR2">
        <v>116484.66666666644</v>
      </c>
      <c r="AS2">
        <v>87006.623999999996</v>
      </c>
      <c r="AT2">
        <v>115626.67500000003</v>
      </c>
      <c r="AU2">
        <v>124001.87412500007</v>
      </c>
      <c r="AV2">
        <v>140038.68633333335</v>
      </c>
      <c r="AW2">
        <v>103547.73125000001</v>
      </c>
      <c r="AX2">
        <v>136331.87916666668</v>
      </c>
    </row>
    <row r="3" spans="1:50" x14ac:dyDescent="0.25">
      <c r="A3">
        <v>91071.976000000068</v>
      </c>
      <c r="B3">
        <v>108225.20521333326</v>
      </c>
      <c r="C3">
        <v>123040.82826666672</v>
      </c>
      <c r="D3">
        <v>100957.88799999998</v>
      </c>
      <c r="E3">
        <v>76741.848906666666</v>
      </c>
      <c r="F3">
        <v>110252.57079166669</v>
      </c>
      <c r="G3">
        <v>78781.266666666721</v>
      </c>
      <c r="H3">
        <v>117748.0125</v>
      </c>
      <c r="I3">
        <v>95451.34504166666</v>
      </c>
      <c r="J3">
        <v>79557.591041666645</v>
      </c>
      <c r="K3">
        <v>70095.042759999997</v>
      </c>
      <c r="L3">
        <v>130810.27072916663</v>
      </c>
      <c r="M3">
        <v>110666.87610416667</v>
      </c>
      <c r="N3">
        <v>86913.483666666682</v>
      </c>
      <c r="O3">
        <v>118640.46635416667</v>
      </c>
      <c r="P3">
        <v>102704.09634666669</v>
      </c>
      <c r="Q3">
        <v>92627.866666666654</v>
      </c>
      <c r="R3">
        <v>82132.851291666695</v>
      </c>
      <c r="S3">
        <v>120307.53479166674</v>
      </c>
      <c r="T3">
        <v>121802.91505666661</v>
      </c>
      <c r="U3">
        <v>104122.89329333334</v>
      </c>
      <c r="V3">
        <v>117304.53291666677</v>
      </c>
      <c r="W3">
        <v>82125.034666666659</v>
      </c>
      <c r="X3">
        <v>92402.144291666686</v>
      </c>
      <c r="Y3">
        <v>86290.510906666663</v>
      </c>
      <c r="Z3">
        <v>114781.03466666669</v>
      </c>
      <c r="AA3">
        <v>73833.900916666666</v>
      </c>
      <c r="AB3">
        <v>106733.56641666668</v>
      </c>
      <c r="AC3">
        <v>121132.81361000001</v>
      </c>
      <c r="AD3">
        <v>133117.49999999997</v>
      </c>
      <c r="AE3">
        <v>124086.96000000002</v>
      </c>
      <c r="AF3">
        <v>76491.350291666662</v>
      </c>
      <c r="AG3">
        <v>124474.8323666666</v>
      </c>
      <c r="AH3">
        <v>108033.49791666667</v>
      </c>
      <c r="AI3">
        <v>66338.007416666645</v>
      </c>
      <c r="AJ3">
        <v>112708.12145833338</v>
      </c>
      <c r="AK3">
        <v>114107.04579166668</v>
      </c>
      <c r="AL3">
        <v>116178.63485416662</v>
      </c>
      <c r="AM3">
        <v>102814.95029166671</v>
      </c>
      <c r="AN3">
        <v>91697.878541666723</v>
      </c>
      <c r="AO3">
        <v>100445.72310416658</v>
      </c>
      <c r="AP3">
        <v>100256.99199999997</v>
      </c>
      <c r="AQ3">
        <v>79771.118291666702</v>
      </c>
      <c r="AR3">
        <v>116484.66666666644</v>
      </c>
      <c r="AS3">
        <v>87006.623999999996</v>
      </c>
      <c r="AT3">
        <v>100083.17120666667</v>
      </c>
      <c r="AU3">
        <v>103612.06557666662</v>
      </c>
      <c r="AV3">
        <v>140038.68633333335</v>
      </c>
      <c r="AW3">
        <v>103547.73125000001</v>
      </c>
      <c r="AX3">
        <v>88280.595320000022</v>
      </c>
    </row>
    <row r="4" spans="1:50" x14ac:dyDescent="0.25">
      <c r="A4">
        <v>91071.976000000068</v>
      </c>
      <c r="B4">
        <v>87890.644840000052</v>
      </c>
      <c r="C4">
        <v>90220.829166666677</v>
      </c>
      <c r="D4">
        <v>99876.347416666584</v>
      </c>
      <c r="E4">
        <v>74658.957866666635</v>
      </c>
      <c r="F4">
        <v>102750.09979166671</v>
      </c>
      <c r="G4">
        <v>78781.266666666721</v>
      </c>
      <c r="H4">
        <v>117748.0125</v>
      </c>
      <c r="I4">
        <v>95451.34504166666</v>
      </c>
      <c r="J4">
        <v>79557.591041666645</v>
      </c>
      <c r="K4">
        <v>70095.042759999997</v>
      </c>
      <c r="L4">
        <v>126841.31822916669</v>
      </c>
      <c r="M4">
        <v>107377.86610666667</v>
      </c>
      <c r="N4">
        <v>71273.992416666646</v>
      </c>
      <c r="O4">
        <v>118640.46635416667</v>
      </c>
      <c r="P4">
        <v>82334.562916666706</v>
      </c>
      <c r="Q4">
        <v>82133.847916666695</v>
      </c>
      <c r="R4">
        <v>74889.941914999989</v>
      </c>
      <c r="S4">
        <v>116647.28616666666</v>
      </c>
      <c r="T4">
        <v>117330.21823666671</v>
      </c>
      <c r="U4">
        <v>83113.179236666649</v>
      </c>
      <c r="V4">
        <v>109350.32404166667</v>
      </c>
      <c r="W4">
        <v>77660.084104166686</v>
      </c>
      <c r="X4">
        <v>80337.856319999992</v>
      </c>
      <c r="Y4">
        <v>77628.093437500022</v>
      </c>
      <c r="Z4">
        <v>104585.37354166663</v>
      </c>
      <c r="AA4">
        <v>73833.900916666666</v>
      </c>
      <c r="AB4">
        <v>85415.716666666674</v>
      </c>
      <c r="AC4">
        <v>104318.6236666667</v>
      </c>
      <c r="AD4">
        <v>84592.889291666681</v>
      </c>
      <c r="AE4">
        <v>101283.2996666667</v>
      </c>
      <c r="AF4">
        <v>76491.350291666662</v>
      </c>
      <c r="AG4">
        <v>124474.8323666666</v>
      </c>
      <c r="AH4">
        <v>88431.289166666655</v>
      </c>
      <c r="AI4">
        <v>66338.007416666645</v>
      </c>
      <c r="AJ4">
        <v>112708.12145833338</v>
      </c>
      <c r="AK4">
        <v>114107.04579166668</v>
      </c>
      <c r="AL4">
        <v>116178.63485416662</v>
      </c>
      <c r="AM4">
        <v>102814.95029166671</v>
      </c>
      <c r="AN4">
        <v>81299.333166666664</v>
      </c>
      <c r="AO4">
        <v>100445.72310416658</v>
      </c>
      <c r="AP4">
        <v>79135.167892500001</v>
      </c>
      <c r="AQ4">
        <v>75858.288321666696</v>
      </c>
      <c r="AR4">
        <v>116484.66666666644</v>
      </c>
      <c r="AS4">
        <v>81156.538791666695</v>
      </c>
      <c r="AT4">
        <v>94564.32286666664</v>
      </c>
      <c r="AU4">
        <v>85421.119416666625</v>
      </c>
      <c r="AV4">
        <v>121740.42500000003</v>
      </c>
      <c r="AW4">
        <v>75003.354291666663</v>
      </c>
      <c r="AX4">
        <v>85780.016666666648</v>
      </c>
    </row>
    <row r="5" spans="1:50" x14ac:dyDescent="0.25">
      <c r="A5">
        <v>79840.696606666694</v>
      </c>
      <c r="B5">
        <v>86588.535704166672</v>
      </c>
      <c r="C5">
        <v>82009.591365000029</v>
      </c>
      <c r="D5">
        <v>91215.61297249989</v>
      </c>
      <c r="E5">
        <v>73220.891846666695</v>
      </c>
      <c r="F5">
        <v>98438.07916666675</v>
      </c>
      <c r="G5">
        <v>78781.266666666721</v>
      </c>
      <c r="H5">
        <v>117748.0125</v>
      </c>
      <c r="I5">
        <v>76672.283666666655</v>
      </c>
      <c r="J5">
        <v>79557.591041666645</v>
      </c>
      <c r="K5">
        <v>70095.042759999997</v>
      </c>
      <c r="L5">
        <v>123254.09874166669</v>
      </c>
      <c r="M5">
        <v>95765.595833333355</v>
      </c>
      <c r="N5">
        <v>71273.992416666646</v>
      </c>
      <c r="O5">
        <v>116122.19166666674</v>
      </c>
      <c r="P5">
        <v>78028.961916666682</v>
      </c>
      <c r="Q5">
        <v>76901.973255000034</v>
      </c>
      <c r="R5">
        <v>72018.343006666662</v>
      </c>
      <c r="S5">
        <v>113117.02741666669</v>
      </c>
      <c r="T5">
        <v>117330.21823666671</v>
      </c>
      <c r="U5">
        <v>70516.285979166671</v>
      </c>
      <c r="V5">
        <v>109350.32404166667</v>
      </c>
      <c r="W5">
        <v>77660.084104166686</v>
      </c>
      <c r="X5">
        <v>75141.980791666676</v>
      </c>
      <c r="Y5">
        <v>77628.093437500022</v>
      </c>
      <c r="Z5">
        <v>91716.68925333333</v>
      </c>
      <c r="AA5">
        <v>73833.900916666666</v>
      </c>
      <c r="AB5">
        <v>77588.034354166652</v>
      </c>
      <c r="AC5">
        <v>104318.6236666667</v>
      </c>
      <c r="AD5">
        <v>84592.889291666681</v>
      </c>
      <c r="AE5">
        <v>94465.424826666698</v>
      </c>
      <c r="AF5">
        <v>76491.350291666662</v>
      </c>
      <c r="AG5">
        <v>123358.52959666676</v>
      </c>
      <c r="AH5">
        <v>81792.195166666672</v>
      </c>
      <c r="AI5">
        <v>66338.007416666645</v>
      </c>
      <c r="AJ5">
        <v>108118.32704166668</v>
      </c>
      <c r="AK5">
        <v>114107.04579166668</v>
      </c>
      <c r="AL5">
        <v>116178.63485416662</v>
      </c>
      <c r="AM5">
        <v>82931.504166666666</v>
      </c>
      <c r="AN5">
        <v>72118.172166666685</v>
      </c>
      <c r="AO5">
        <v>98452.124541666664</v>
      </c>
      <c r="AP5">
        <v>79135.167892500001</v>
      </c>
      <c r="AQ5">
        <v>70082.44640666667</v>
      </c>
      <c r="AR5">
        <v>116484.66666666644</v>
      </c>
      <c r="AS5">
        <v>71236.90870416665</v>
      </c>
      <c r="AT5">
        <v>92855.416666666613</v>
      </c>
      <c r="AU5">
        <v>79159.928516666623</v>
      </c>
      <c r="AV5">
        <v>119426.13804166672</v>
      </c>
      <c r="AW5">
        <v>75003.354291666663</v>
      </c>
      <c r="AX5">
        <v>85780.016666666648</v>
      </c>
    </row>
    <row r="6" spans="1:50" x14ac:dyDescent="0.25">
      <c r="A6">
        <v>72942.168666666679</v>
      </c>
      <c r="B6">
        <v>79979.173169999995</v>
      </c>
      <c r="C6">
        <v>82009.591365000029</v>
      </c>
      <c r="D6">
        <v>81486.447599166684</v>
      </c>
      <c r="E6">
        <v>73220.891846666695</v>
      </c>
      <c r="F6">
        <v>91614.612499999988</v>
      </c>
      <c r="G6">
        <v>78479.983999999982</v>
      </c>
      <c r="H6">
        <v>108756.65079166667</v>
      </c>
      <c r="I6">
        <v>76672.283666666655</v>
      </c>
      <c r="J6">
        <v>79557.591041666645</v>
      </c>
      <c r="K6">
        <v>70095.042759999997</v>
      </c>
      <c r="L6">
        <v>107754.92866666666</v>
      </c>
      <c r="M6">
        <v>87783.141291666703</v>
      </c>
      <c r="N6">
        <v>71273.992416666646</v>
      </c>
      <c r="O6">
        <v>108990.54039749999</v>
      </c>
      <c r="P6">
        <v>71525.459291666673</v>
      </c>
      <c r="Q6">
        <v>73432.41935416669</v>
      </c>
      <c r="R6">
        <v>72018.343006666662</v>
      </c>
      <c r="S6">
        <v>113117.02741666669</v>
      </c>
      <c r="T6">
        <v>117330.21823666671</v>
      </c>
      <c r="U6">
        <v>70516.285979166671</v>
      </c>
      <c r="V6">
        <v>104704.39491666666</v>
      </c>
      <c r="W6">
        <v>77660.084104166686</v>
      </c>
      <c r="X6">
        <v>75141.980791666676</v>
      </c>
      <c r="Y6">
        <v>77628.093437500022</v>
      </c>
      <c r="Z6">
        <v>82986.662426666589</v>
      </c>
      <c r="AA6">
        <v>73833.900916666666</v>
      </c>
      <c r="AB6">
        <v>74664.64760416669</v>
      </c>
      <c r="AC6">
        <v>89366.067999999985</v>
      </c>
      <c r="AD6">
        <v>84592.889291666681</v>
      </c>
      <c r="AE6">
        <v>94302.824826666663</v>
      </c>
      <c r="AF6">
        <v>76111.787954166677</v>
      </c>
      <c r="AG6">
        <v>116893.83750000011</v>
      </c>
      <c r="AH6">
        <v>81792.195166666672</v>
      </c>
      <c r="AI6">
        <v>66338.007416666645</v>
      </c>
      <c r="AJ6">
        <v>100535.56443499995</v>
      </c>
      <c r="AK6">
        <v>112373.98178666667</v>
      </c>
      <c r="AL6">
        <v>116178.63485416662</v>
      </c>
      <c r="AM6">
        <v>75761.063626666655</v>
      </c>
      <c r="AN6">
        <v>72118.172166666685</v>
      </c>
      <c r="AO6">
        <v>90900.727206666692</v>
      </c>
      <c r="AP6">
        <v>78397.822429166627</v>
      </c>
      <c r="AQ6">
        <v>70082.44640666667</v>
      </c>
      <c r="AR6">
        <v>116484.66666666644</v>
      </c>
      <c r="AS6">
        <v>71236.90870416665</v>
      </c>
      <c r="AT6">
        <v>74902.337679999997</v>
      </c>
      <c r="AU6">
        <v>78962.895916666646</v>
      </c>
      <c r="AV6">
        <v>113429.67440666669</v>
      </c>
      <c r="AW6">
        <v>71861.214104166662</v>
      </c>
      <c r="AX6">
        <v>80287.600611666654</v>
      </c>
    </row>
    <row r="7" spans="1:50" x14ac:dyDescent="0.25">
      <c r="A7">
        <v>72942.168666666679</v>
      </c>
      <c r="B7">
        <v>79979.173169999995</v>
      </c>
      <c r="C7">
        <v>76494.947939999969</v>
      </c>
      <c r="D7">
        <v>81486.447599166684</v>
      </c>
      <c r="E7">
        <v>70274.164686666656</v>
      </c>
      <c r="F7">
        <v>81152.456346666688</v>
      </c>
      <c r="G7">
        <v>72748.334604166652</v>
      </c>
      <c r="H7">
        <v>99252.860791666622</v>
      </c>
      <c r="I7">
        <v>76672.283666666655</v>
      </c>
      <c r="J7">
        <v>77452.425177499987</v>
      </c>
      <c r="K7">
        <v>70095.042759999997</v>
      </c>
      <c r="L7">
        <v>101040.98954166671</v>
      </c>
      <c r="M7">
        <v>70821.775526666708</v>
      </c>
      <c r="N7">
        <v>71273.992416666646</v>
      </c>
      <c r="O7">
        <v>104003.23520000005</v>
      </c>
      <c r="P7">
        <v>71525.459291666673</v>
      </c>
      <c r="Q7">
        <v>69964.506409166643</v>
      </c>
      <c r="R7">
        <v>69816.932502499985</v>
      </c>
      <c r="S7">
        <v>111198.42466666672</v>
      </c>
      <c r="T7">
        <v>111825.93266666667</v>
      </c>
      <c r="U7">
        <v>70516.285979166671</v>
      </c>
      <c r="V7">
        <v>104704.39491666666</v>
      </c>
      <c r="W7">
        <v>73657.584946666699</v>
      </c>
      <c r="X7">
        <v>75141.980791666676</v>
      </c>
      <c r="Y7">
        <v>76483.211466666675</v>
      </c>
      <c r="Z7">
        <v>79890.137386666654</v>
      </c>
      <c r="AA7">
        <v>73833.900916666666</v>
      </c>
      <c r="AB7">
        <v>72763.529041666668</v>
      </c>
      <c r="AC7">
        <v>87982.289479166706</v>
      </c>
      <c r="AD7">
        <v>79952.204166666648</v>
      </c>
      <c r="AE7">
        <v>87314.512416666621</v>
      </c>
      <c r="AF7">
        <v>75580.025866666663</v>
      </c>
      <c r="AG7">
        <v>114484.4863466666</v>
      </c>
      <c r="AH7">
        <v>80621.941666666607</v>
      </c>
      <c r="AI7">
        <v>66338.007416666645</v>
      </c>
      <c r="AJ7">
        <v>97675.800259999975</v>
      </c>
      <c r="AK7">
        <v>112373.98178666667</v>
      </c>
      <c r="AL7">
        <v>107269.03500999998</v>
      </c>
      <c r="AM7">
        <v>75761.063626666655</v>
      </c>
      <c r="AN7">
        <v>72118.172166666685</v>
      </c>
      <c r="AO7">
        <v>90900.727206666692</v>
      </c>
      <c r="AP7">
        <v>75792.148666666661</v>
      </c>
      <c r="AQ7">
        <v>70082.44640666667</v>
      </c>
      <c r="AR7">
        <v>114594.36116666664</v>
      </c>
      <c r="AS7">
        <v>71236.90870416665</v>
      </c>
      <c r="AT7">
        <v>74902.337679999997</v>
      </c>
      <c r="AU7">
        <v>75447.53446749998</v>
      </c>
      <c r="AV7">
        <v>77627.272000000012</v>
      </c>
      <c r="AW7">
        <v>71861.214104166662</v>
      </c>
      <c r="AX7">
        <v>75528.459354166611</v>
      </c>
    </row>
    <row r="8" spans="1:50" x14ac:dyDescent="0.25">
      <c r="A8">
        <v>72942.168666666679</v>
      </c>
      <c r="B8">
        <v>69106.581333333306</v>
      </c>
      <c r="C8">
        <v>72408.224650000033</v>
      </c>
      <c r="D8">
        <v>80241.519854166661</v>
      </c>
      <c r="E8">
        <v>70274.164686666656</v>
      </c>
      <c r="F8">
        <v>80565.045833333381</v>
      </c>
      <c r="G8">
        <v>72748.334604166652</v>
      </c>
      <c r="H8">
        <v>99252.860791666622</v>
      </c>
      <c r="I8">
        <v>75669.07266666666</v>
      </c>
      <c r="J8">
        <v>77452.425177499987</v>
      </c>
      <c r="K8">
        <v>70095.042759999997</v>
      </c>
      <c r="L8">
        <v>95379.172166666642</v>
      </c>
      <c r="M8">
        <v>68315.688677499958</v>
      </c>
      <c r="N8">
        <v>69207.561879999979</v>
      </c>
      <c r="O8">
        <v>104003.23520000005</v>
      </c>
      <c r="P8">
        <v>71525.459291666673</v>
      </c>
      <c r="Q8">
        <v>68468.392250000004</v>
      </c>
      <c r="R8">
        <v>69816.932502499985</v>
      </c>
      <c r="S8">
        <v>111198.42466666672</v>
      </c>
      <c r="T8">
        <v>111231.75566666666</v>
      </c>
      <c r="U8">
        <v>70516.285979166671</v>
      </c>
      <c r="V8">
        <v>102284.39010666661</v>
      </c>
      <c r="W8">
        <v>73657.584946666699</v>
      </c>
      <c r="X8">
        <v>75141.980791666676</v>
      </c>
      <c r="Y8">
        <v>76483.211466666675</v>
      </c>
      <c r="Z8">
        <v>78454.60672000004</v>
      </c>
      <c r="AA8">
        <v>73833.900916666666</v>
      </c>
      <c r="AB8">
        <v>67233.328041666668</v>
      </c>
      <c r="AC8">
        <v>85223.908229166627</v>
      </c>
      <c r="AD8">
        <v>79952.204166666648</v>
      </c>
      <c r="AE8">
        <v>87314.512416666621</v>
      </c>
      <c r="AF8">
        <v>73528.880759999971</v>
      </c>
      <c r="AG8">
        <v>114484.4863466666</v>
      </c>
      <c r="AH8">
        <v>80621.941666666607</v>
      </c>
      <c r="AI8">
        <v>66338.007416666645</v>
      </c>
      <c r="AJ8">
        <v>96348.368916666586</v>
      </c>
      <c r="AK8">
        <v>109288.15554166664</v>
      </c>
      <c r="AL8">
        <v>107269.03500999998</v>
      </c>
      <c r="AM8">
        <v>75761.063626666655</v>
      </c>
      <c r="AN8">
        <v>72118.172166666685</v>
      </c>
      <c r="AO8">
        <v>89315.133541666655</v>
      </c>
      <c r="AP8">
        <v>72186.605717499973</v>
      </c>
      <c r="AQ8">
        <v>70082.44640666667</v>
      </c>
      <c r="AR8">
        <v>101503.48235416666</v>
      </c>
      <c r="AS8">
        <v>70174.900666666668</v>
      </c>
      <c r="AT8">
        <v>71552.750000000044</v>
      </c>
      <c r="AU8">
        <v>75406.356104166654</v>
      </c>
      <c r="AV8">
        <v>77627.272000000012</v>
      </c>
      <c r="AW8">
        <v>71861.214104166662</v>
      </c>
      <c r="AX8">
        <v>74365.403604166699</v>
      </c>
    </row>
    <row r="9" spans="1:50" x14ac:dyDescent="0.25">
      <c r="A9">
        <v>72942.168666666679</v>
      </c>
      <c r="B9">
        <v>69106.581333333306</v>
      </c>
      <c r="C9">
        <v>72408.224650000033</v>
      </c>
      <c r="D9">
        <v>80241.519854166661</v>
      </c>
      <c r="E9">
        <v>70274.164686666656</v>
      </c>
      <c r="F9">
        <v>80565.045833333381</v>
      </c>
      <c r="G9">
        <v>72748.334604166652</v>
      </c>
      <c r="H9">
        <v>99252.860791666622</v>
      </c>
      <c r="I9">
        <v>75669.07266666666</v>
      </c>
      <c r="J9">
        <v>77132.220291666687</v>
      </c>
      <c r="K9">
        <v>73072.260969999959</v>
      </c>
      <c r="L9">
        <v>94371.568780000016</v>
      </c>
      <c r="M9">
        <v>68315.688677499958</v>
      </c>
      <c r="N9">
        <v>69207.561879999979</v>
      </c>
      <c r="O9">
        <v>104003.23520000005</v>
      </c>
      <c r="P9">
        <v>71525.459291666673</v>
      </c>
      <c r="Q9">
        <v>68468.392250000004</v>
      </c>
      <c r="R9">
        <v>69816.932502499985</v>
      </c>
      <c r="S9">
        <v>111198.42466666672</v>
      </c>
      <c r="T9">
        <v>106387.65291666666</v>
      </c>
      <c r="U9">
        <v>70516.285979166671</v>
      </c>
      <c r="V9">
        <v>93159.810916666669</v>
      </c>
      <c r="W9">
        <v>73657.584946666699</v>
      </c>
      <c r="X9">
        <v>75141.980791666676</v>
      </c>
      <c r="Y9">
        <v>76483.211466666675</v>
      </c>
      <c r="Z9">
        <v>75977.378849999965</v>
      </c>
      <c r="AA9">
        <v>75631.219604166647</v>
      </c>
      <c r="AB9">
        <v>67233.328041666668</v>
      </c>
      <c r="AC9">
        <v>85223.908229166627</v>
      </c>
      <c r="AD9">
        <v>79857.766666666648</v>
      </c>
      <c r="AE9">
        <v>87314.512416666621</v>
      </c>
      <c r="AF9">
        <v>73528.880759999971</v>
      </c>
      <c r="AG9">
        <v>106860.2341866667</v>
      </c>
      <c r="AH9">
        <v>78570.897900000025</v>
      </c>
      <c r="AI9">
        <v>69395.278217500047</v>
      </c>
      <c r="AJ9">
        <v>94704.442666666582</v>
      </c>
      <c r="AK9">
        <v>109288.15554166664</v>
      </c>
      <c r="AL9">
        <v>106402.83909666669</v>
      </c>
      <c r="AM9">
        <v>75214.887637499953</v>
      </c>
      <c r="AN9">
        <v>72118.172166666685</v>
      </c>
      <c r="AO9">
        <v>89315.133541666655</v>
      </c>
      <c r="AP9">
        <v>72186.605717499973</v>
      </c>
      <c r="AQ9">
        <v>68447.143416666659</v>
      </c>
      <c r="AR9">
        <v>100026.33282000001</v>
      </c>
      <c r="AS9">
        <v>66174.239146666703</v>
      </c>
      <c r="AT9">
        <v>71552.750000000044</v>
      </c>
      <c r="AU9">
        <v>75406.356104166654</v>
      </c>
      <c r="AV9">
        <v>71389.649541666688</v>
      </c>
      <c r="AW9">
        <v>70490.695104166691</v>
      </c>
      <c r="AX9">
        <v>69497.027729166672</v>
      </c>
    </row>
    <row r="10" spans="1:50" x14ac:dyDescent="0.25">
      <c r="A10">
        <v>75414.264416666687</v>
      </c>
      <c r="B10">
        <v>69106.581333333306</v>
      </c>
      <c r="C10">
        <v>72408.224650000033</v>
      </c>
      <c r="D10">
        <v>80165.358729166677</v>
      </c>
      <c r="E10">
        <v>70274.164686666656</v>
      </c>
      <c r="F10">
        <v>80565.045833333381</v>
      </c>
      <c r="G10">
        <v>66296.634854166667</v>
      </c>
      <c r="H10">
        <v>97843.666666666511</v>
      </c>
      <c r="I10">
        <v>75669.07266666666</v>
      </c>
      <c r="J10">
        <v>76837.540479166681</v>
      </c>
      <c r="K10">
        <v>72509.485541666654</v>
      </c>
      <c r="L10">
        <v>93807.327166666699</v>
      </c>
      <c r="M10">
        <v>68315.688677499958</v>
      </c>
      <c r="N10">
        <v>69207.561879999979</v>
      </c>
      <c r="O10">
        <v>101511.35168000001</v>
      </c>
      <c r="P10">
        <v>71525.459291666673</v>
      </c>
      <c r="Q10">
        <v>68468.392250000004</v>
      </c>
      <c r="R10">
        <v>69816.932502499985</v>
      </c>
      <c r="S10">
        <v>111198.42466666672</v>
      </c>
      <c r="T10">
        <v>106387.65291666666</v>
      </c>
      <c r="U10">
        <v>70516.285979166671</v>
      </c>
      <c r="V10">
        <v>93159.810916666669</v>
      </c>
      <c r="W10">
        <v>72790.01307166669</v>
      </c>
      <c r="X10">
        <v>75141.980791666676</v>
      </c>
      <c r="Y10">
        <v>76483.211466666675</v>
      </c>
      <c r="Z10">
        <v>75977.378849999965</v>
      </c>
      <c r="AA10">
        <v>75631.219604166647</v>
      </c>
      <c r="AB10">
        <v>67233.328041666668</v>
      </c>
      <c r="AC10">
        <v>79027.074659166625</v>
      </c>
      <c r="AD10">
        <v>79724.398916666702</v>
      </c>
      <c r="AE10">
        <v>79980.858479166694</v>
      </c>
      <c r="AF10">
        <v>72625.640541666697</v>
      </c>
      <c r="AG10">
        <v>106860.2341866667</v>
      </c>
      <c r="AH10">
        <v>78483.211040000009</v>
      </c>
      <c r="AI10">
        <v>69395.278217500047</v>
      </c>
      <c r="AJ10">
        <v>94319.252399999968</v>
      </c>
      <c r="AK10">
        <v>109288.15554166664</v>
      </c>
      <c r="AL10">
        <v>85793.515291666656</v>
      </c>
      <c r="AM10">
        <v>69454.082644166658</v>
      </c>
      <c r="AN10">
        <v>72118.172166666685</v>
      </c>
      <c r="AO10">
        <v>88397.360791666666</v>
      </c>
      <c r="AP10">
        <v>72186.605717499973</v>
      </c>
      <c r="AQ10">
        <v>67478.861110000027</v>
      </c>
      <c r="AR10">
        <v>97533.653279999984</v>
      </c>
      <c r="AS10">
        <v>66174.239146666703</v>
      </c>
      <c r="AT10">
        <v>71552.750000000044</v>
      </c>
      <c r="AU10">
        <v>68890.725541666674</v>
      </c>
      <c r="AV10">
        <v>71389.649541666688</v>
      </c>
      <c r="AW10">
        <v>70490.695104166691</v>
      </c>
      <c r="AX10">
        <v>69497.027729166672</v>
      </c>
    </row>
    <row r="11" spans="1:50" x14ac:dyDescent="0.25">
      <c r="A11">
        <v>75414.264416666687</v>
      </c>
      <c r="B11">
        <v>68495.449666666653</v>
      </c>
      <c r="C11">
        <v>70309.014104166665</v>
      </c>
      <c r="D11">
        <v>77462.94696250002</v>
      </c>
      <c r="E11">
        <v>70274.164686666656</v>
      </c>
      <c r="F11">
        <v>79380.508333333244</v>
      </c>
      <c r="G11">
        <v>66296.634854166667</v>
      </c>
      <c r="H11">
        <v>97843.666666666511</v>
      </c>
      <c r="I11">
        <v>75669.07266666666</v>
      </c>
      <c r="J11">
        <v>70008.150785000034</v>
      </c>
      <c r="K11">
        <v>72509.485541666654</v>
      </c>
      <c r="L11">
        <v>92722.712916666627</v>
      </c>
      <c r="M11">
        <v>68315.688677499958</v>
      </c>
      <c r="N11">
        <v>67337.11480000001</v>
      </c>
      <c r="O11">
        <v>100247.32666666668</v>
      </c>
      <c r="P11">
        <v>71525.459291666673</v>
      </c>
      <c r="Q11">
        <v>68468.392250000004</v>
      </c>
      <c r="R11">
        <v>69816.932502499985</v>
      </c>
      <c r="S11">
        <v>109554.37691666665</v>
      </c>
      <c r="T11">
        <v>106387.65291666666</v>
      </c>
      <c r="U11">
        <v>70516.285979166671</v>
      </c>
      <c r="V11">
        <v>93159.810916666669</v>
      </c>
      <c r="W11">
        <v>71756.293229166666</v>
      </c>
      <c r="X11">
        <v>75141.980791666676</v>
      </c>
      <c r="Y11">
        <v>73523.414999999979</v>
      </c>
      <c r="Z11">
        <v>75977.378849999965</v>
      </c>
      <c r="AA11">
        <v>75631.219604166647</v>
      </c>
      <c r="AB11">
        <v>67233.328041666668</v>
      </c>
      <c r="AC11">
        <v>78442.797039166675</v>
      </c>
      <c r="AD11">
        <v>71834.905916666641</v>
      </c>
      <c r="AE11">
        <v>79980.858479166694</v>
      </c>
      <c r="AF11">
        <v>72625.640541666697</v>
      </c>
      <c r="AG11">
        <v>106860.2341866667</v>
      </c>
      <c r="AH11">
        <v>78483.211040000009</v>
      </c>
      <c r="AI11">
        <v>69395.278217500047</v>
      </c>
      <c r="AJ11">
        <v>94319.252399999968</v>
      </c>
      <c r="AK11">
        <v>109288.15554166664</v>
      </c>
      <c r="AL11">
        <v>82913.319833333342</v>
      </c>
      <c r="AM11">
        <v>69454.082644166658</v>
      </c>
      <c r="AN11">
        <v>72118.172166666685</v>
      </c>
      <c r="AO11">
        <v>88397.360791666666</v>
      </c>
      <c r="AP11">
        <v>72186.605717499973</v>
      </c>
      <c r="AQ11">
        <v>67478.861110000027</v>
      </c>
      <c r="AR11">
        <v>97533.653279999984</v>
      </c>
      <c r="AS11">
        <v>66174.239146666703</v>
      </c>
      <c r="AT11">
        <v>71552.750000000044</v>
      </c>
      <c r="AU11">
        <v>68890.725541666674</v>
      </c>
      <c r="AV11">
        <v>71389.649541666688</v>
      </c>
      <c r="AW11">
        <v>70490.695104166691</v>
      </c>
      <c r="AX11">
        <v>69497.027729166672</v>
      </c>
    </row>
    <row r="12" spans="1:50" x14ac:dyDescent="0.25">
      <c r="A12">
        <v>74760.148291666686</v>
      </c>
      <c r="B12">
        <v>68495.449666666653</v>
      </c>
      <c r="C12">
        <v>70309.014104166665</v>
      </c>
      <c r="D12">
        <v>74342.405357500014</v>
      </c>
      <c r="E12">
        <v>70274.164686666656</v>
      </c>
      <c r="F12">
        <v>79380.508333333244</v>
      </c>
      <c r="G12">
        <v>66296.634854166667</v>
      </c>
      <c r="H12">
        <v>95899.740721666691</v>
      </c>
      <c r="I12">
        <v>75669.07266666666</v>
      </c>
      <c r="J12">
        <v>70008.150785000034</v>
      </c>
      <c r="K12">
        <v>72509.485541666654</v>
      </c>
      <c r="L12">
        <v>92722.712916666627</v>
      </c>
      <c r="M12">
        <v>68315.688677499958</v>
      </c>
      <c r="N12">
        <v>67337.11480000001</v>
      </c>
      <c r="O12">
        <v>100247.32666666668</v>
      </c>
      <c r="P12">
        <v>72011.242144999967</v>
      </c>
      <c r="Q12">
        <v>68468.392250000004</v>
      </c>
      <c r="R12">
        <v>69128.197869999989</v>
      </c>
      <c r="S12">
        <v>106670.98879333332</v>
      </c>
      <c r="T12">
        <v>106121.52799999995</v>
      </c>
      <c r="U12">
        <v>72668.892416666684</v>
      </c>
      <c r="V12">
        <v>91881.684506666701</v>
      </c>
      <c r="W12">
        <v>71086.618546666621</v>
      </c>
      <c r="X12">
        <v>77108.98033000002</v>
      </c>
      <c r="Y12">
        <v>73523.414999999979</v>
      </c>
      <c r="Z12">
        <v>74974.114354999998</v>
      </c>
      <c r="AA12">
        <v>75631.219604166647</v>
      </c>
      <c r="AB12">
        <v>67233.328041666668</v>
      </c>
      <c r="AC12">
        <v>77468.2070766666</v>
      </c>
      <c r="AD12">
        <v>71834.905916666641</v>
      </c>
      <c r="AE12">
        <v>79980.858479166694</v>
      </c>
      <c r="AF12">
        <v>72625.640541666697</v>
      </c>
      <c r="AG12">
        <v>106860.2341866667</v>
      </c>
      <c r="AH12">
        <v>78483.211040000009</v>
      </c>
      <c r="AI12">
        <v>69395.278217500047</v>
      </c>
      <c r="AJ12">
        <v>88471.257240000021</v>
      </c>
      <c r="AK12">
        <v>107286.20629166668</v>
      </c>
      <c r="AL12">
        <v>81557.49988333325</v>
      </c>
      <c r="AM12">
        <v>69454.082644166658</v>
      </c>
      <c r="AN12">
        <v>72874.216541666683</v>
      </c>
      <c r="AO12">
        <v>88397.360791666666</v>
      </c>
      <c r="AP12">
        <v>72186.605717499973</v>
      </c>
      <c r="AQ12">
        <v>67478.861110000027</v>
      </c>
      <c r="AR12">
        <v>89872.197916666657</v>
      </c>
      <c r="AS12">
        <v>66174.239146666703</v>
      </c>
      <c r="AT12">
        <v>71552.750000000044</v>
      </c>
      <c r="AU12">
        <v>68890.725541666674</v>
      </c>
      <c r="AV12">
        <v>71389.649541666688</v>
      </c>
      <c r="AW12">
        <v>70490.695104166691</v>
      </c>
      <c r="AX12">
        <v>69497.027729166672</v>
      </c>
    </row>
    <row r="13" spans="1:50" x14ac:dyDescent="0.25">
      <c r="A13">
        <v>74760.148291666686</v>
      </c>
      <c r="B13">
        <v>68495.449666666653</v>
      </c>
      <c r="C13">
        <v>70309.014104166665</v>
      </c>
      <c r="D13">
        <v>74342.405357500014</v>
      </c>
      <c r="E13">
        <v>70274.164686666656</v>
      </c>
      <c r="F13">
        <v>78679.545833333294</v>
      </c>
      <c r="G13">
        <v>66296.634854166667</v>
      </c>
      <c r="H13">
        <v>75637.566416666639</v>
      </c>
      <c r="I13">
        <v>75669.07266666666</v>
      </c>
      <c r="J13">
        <v>70008.150785000034</v>
      </c>
      <c r="K13">
        <v>70443.836266666694</v>
      </c>
      <c r="L13">
        <v>90818.820166666701</v>
      </c>
      <c r="M13">
        <v>67037.363041666671</v>
      </c>
      <c r="N13">
        <v>67337.11480000001</v>
      </c>
      <c r="O13">
        <v>100247.32666666668</v>
      </c>
      <c r="P13">
        <v>72011.242144999967</v>
      </c>
      <c r="Q13">
        <v>68468.392250000004</v>
      </c>
      <c r="R13">
        <v>68788.143604166689</v>
      </c>
      <c r="S13">
        <v>106670.98879333332</v>
      </c>
      <c r="T13">
        <v>76055.204979166636</v>
      </c>
      <c r="U13">
        <v>72668.892416666684</v>
      </c>
      <c r="V13">
        <v>91881.684506666701</v>
      </c>
      <c r="W13">
        <v>66941.341416666692</v>
      </c>
      <c r="X13">
        <v>77108.98033000002</v>
      </c>
      <c r="Y13">
        <v>73523.414999999979</v>
      </c>
      <c r="Z13">
        <v>74192.056531666662</v>
      </c>
      <c r="AA13">
        <v>73354.948416666666</v>
      </c>
      <c r="AB13">
        <v>67233.328041666668</v>
      </c>
      <c r="AC13">
        <v>77468.2070766666</v>
      </c>
      <c r="AD13">
        <v>71834.905916666641</v>
      </c>
      <c r="AE13">
        <v>79980.858479166694</v>
      </c>
      <c r="AF13">
        <v>72460.09765250003</v>
      </c>
      <c r="AG13">
        <v>106679.25970666668</v>
      </c>
      <c r="AH13">
        <v>78483.211040000009</v>
      </c>
      <c r="AI13">
        <v>69805.516261666678</v>
      </c>
      <c r="AJ13">
        <v>88471.257240000021</v>
      </c>
      <c r="AK13">
        <v>107286.20629166668</v>
      </c>
      <c r="AL13">
        <v>76265.617796666658</v>
      </c>
      <c r="AM13">
        <v>69454.082644166658</v>
      </c>
      <c r="AN13">
        <v>72874.216541666683</v>
      </c>
      <c r="AO13">
        <v>81859.571791666676</v>
      </c>
      <c r="AP13">
        <v>72005.122036666668</v>
      </c>
      <c r="AQ13">
        <v>67478.861110000027</v>
      </c>
      <c r="AR13">
        <v>83180.137572499996</v>
      </c>
      <c r="AS13">
        <v>66174.239146666703</v>
      </c>
      <c r="AT13">
        <v>73364.0239966667</v>
      </c>
      <c r="AU13">
        <v>68890.725541666674</v>
      </c>
      <c r="AV13">
        <v>71389.649541666688</v>
      </c>
      <c r="AW13">
        <v>70490.695104166691</v>
      </c>
      <c r="AX13">
        <v>69497.027729166672</v>
      </c>
    </row>
    <row r="14" spans="1:50" x14ac:dyDescent="0.25">
      <c r="A14">
        <v>69951.586916666682</v>
      </c>
      <c r="B14">
        <v>68495.449666666653</v>
      </c>
      <c r="C14">
        <v>69665.230354166706</v>
      </c>
      <c r="D14">
        <v>74342.405357500014</v>
      </c>
      <c r="E14">
        <v>71116.606260000015</v>
      </c>
      <c r="F14">
        <v>74362.551916666707</v>
      </c>
      <c r="G14">
        <v>66296.634854166667</v>
      </c>
      <c r="H14">
        <v>75637.566416666639</v>
      </c>
      <c r="I14">
        <v>75382.806291666668</v>
      </c>
      <c r="J14">
        <v>70008.150785000034</v>
      </c>
      <c r="K14">
        <v>70205.384791666685</v>
      </c>
      <c r="L14">
        <v>90818.820166666701</v>
      </c>
      <c r="M14">
        <v>67037.363041666671</v>
      </c>
      <c r="N14">
        <v>67337.11480000001</v>
      </c>
      <c r="O14">
        <v>100247.32666666668</v>
      </c>
      <c r="P14">
        <v>72011.242144999967</v>
      </c>
      <c r="Q14">
        <v>69468.986481666609</v>
      </c>
      <c r="R14">
        <v>68788.143604166689</v>
      </c>
      <c r="S14">
        <v>106670.98879333332</v>
      </c>
      <c r="T14">
        <v>76055.204979166636</v>
      </c>
      <c r="U14">
        <v>72668.892416666684</v>
      </c>
      <c r="V14">
        <v>91881.684506666701</v>
      </c>
      <c r="W14">
        <v>66941.341416666692</v>
      </c>
      <c r="X14">
        <v>75149.595890000026</v>
      </c>
      <c r="Y14">
        <v>73523.414999999979</v>
      </c>
      <c r="Z14">
        <v>72428.174281666681</v>
      </c>
      <c r="AA14">
        <v>73354.948416666666</v>
      </c>
      <c r="AB14">
        <v>67233.328041666668</v>
      </c>
      <c r="AC14">
        <v>77468.2070766666</v>
      </c>
      <c r="AD14">
        <v>71834.905916666641</v>
      </c>
      <c r="AE14">
        <v>79980.858479166694</v>
      </c>
      <c r="AF14">
        <v>70919.109041666699</v>
      </c>
      <c r="AG14">
        <v>106565.50885000004</v>
      </c>
      <c r="AH14">
        <v>76278.569291666674</v>
      </c>
      <c r="AI14">
        <v>67054.969986666663</v>
      </c>
      <c r="AJ14">
        <v>84627.804166666683</v>
      </c>
      <c r="AK14">
        <v>107286.20629166668</v>
      </c>
      <c r="AL14">
        <v>71024.774666666664</v>
      </c>
      <c r="AM14">
        <v>69454.082644166658</v>
      </c>
      <c r="AN14">
        <v>72874.216541666683</v>
      </c>
      <c r="AO14">
        <v>81859.571791666676</v>
      </c>
      <c r="AP14">
        <v>71682.837916666685</v>
      </c>
      <c r="AQ14">
        <v>67478.861110000027</v>
      </c>
      <c r="AR14">
        <v>83180.137572499996</v>
      </c>
      <c r="AS14">
        <v>66174.239146666703</v>
      </c>
      <c r="AT14">
        <v>68975.83749999998</v>
      </c>
      <c r="AU14">
        <v>68890.725541666674</v>
      </c>
      <c r="AV14">
        <v>69431.767166666672</v>
      </c>
      <c r="AW14">
        <v>70490.695104166691</v>
      </c>
      <c r="AX14">
        <v>69497.027729166672</v>
      </c>
    </row>
    <row r="15" spans="1:50" x14ac:dyDescent="0.25">
      <c r="A15">
        <v>69951.586916666682</v>
      </c>
      <c r="B15">
        <v>68495.449666666653</v>
      </c>
      <c r="C15">
        <v>69665.230354166706</v>
      </c>
      <c r="D15">
        <v>74342.405357500014</v>
      </c>
      <c r="E15">
        <v>71116.606260000015</v>
      </c>
      <c r="F15">
        <v>74362.551916666707</v>
      </c>
      <c r="G15">
        <v>66296.634854166667</v>
      </c>
      <c r="H15">
        <v>75637.566416666639</v>
      </c>
      <c r="I15">
        <v>71506.779084999973</v>
      </c>
      <c r="J15">
        <v>70008.150785000034</v>
      </c>
      <c r="K15">
        <v>70205.384791666685</v>
      </c>
      <c r="L15">
        <v>90818.820166666701</v>
      </c>
      <c r="M15">
        <v>67037.363041666671</v>
      </c>
      <c r="N15">
        <v>67337.11480000001</v>
      </c>
      <c r="O15">
        <v>100247.32666666668</v>
      </c>
      <c r="P15">
        <v>72011.242144999967</v>
      </c>
      <c r="Q15">
        <v>69468.986481666609</v>
      </c>
      <c r="R15">
        <v>68788.143604166689</v>
      </c>
      <c r="S15">
        <v>105377.09666666668</v>
      </c>
      <c r="T15">
        <v>76055.204979166636</v>
      </c>
      <c r="U15">
        <v>72668.892416666684</v>
      </c>
      <c r="V15">
        <v>91881.684506666701</v>
      </c>
      <c r="W15">
        <v>66941.341416666692</v>
      </c>
      <c r="X15">
        <v>75149.595890000026</v>
      </c>
      <c r="Y15">
        <v>73523.414999999979</v>
      </c>
      <c r="Z15">
        <v>72428.174281666681</v>
      </c>
      <c r="AA15">
        <v>73354.948416666666</v>
      </c>
      <c r="AB15">
        <v>67233.328041666668</v>
      </c>
      <c r="AC15">
        <v>76302.495479166624</v>
      </c>
      <c r="AD15">
        <v>71834.905916666641</v>
      </c>
      <c r="AE15">
        <v>82557.451541666655</v>
      </c>
      <c r="AF15">
        <v>70919.109041666699</v>
      </c>
      <c r="AG15">
        <v>106565.50885000004</v>
      </c>
      <c r="AH15">
        <v>76278.569291666674</v>
      </c>
      <c r="AI15">
        <v>67054.969986666663</v>
      </c>
      <c r="AJ15">
        <v>82747.950000000026</v>
      </c>
      <c r="AK15">
        <v>107286.20629166668</v>
      </c>
      <c r="AL15">
        <v>71024.774666666664</v>
      </c>
      <c r="AM15">
        <v>69454.082644166658</v>
      </c>
      <c r="AN15">
        <v>72874.216541666683</v>
      </c>
      <c r="AO15">
        <v>81859.571791666676</v>
      </c>
      <c r="AP15">
        <v>71682.837916666685</v>
      </c>
      <c r="AQ15">
        <v>67478.861110000027</v>
      </c>
      <c r="AR15">
        <v>77422.704072499982</v>
      </c>
      <c r="AS15">
        <v>69974.853246666666</v>
      </c>
      <c r="AT15">
        <v>68975.83749999998</v>
      </c>
      <c r="AU15">
        <v>73453.82004166668</v>
      </c>
      <c r="AV15">
        <v>69431.767166666672</v>
      </c>
      <c r="AW15">
        <v>67713.863979166694</v>
      </c>
      <c r="AX15">
        <v>71440.628040000011</v>
      </c>
    </row>
    <row r="16" spans="1:50" x14ac:dyDescent="0.25">
      <c r="A16">
        <v>69951.586916666682</v>
      </c>
      <c r="B16">
        <v>68495.449666666653</v>
      </c>
      <c r="C16">
        <v>69665.230354166706</v>
      </c>
      <c r="D16">
        <v>73321.701354166682</v>
      </c>
      <c r="E16">
        <v>71116.606260000015</v>
      </c>
      <c r="F16">
        <v>74362.551916666707</v>
      </c>
      <c r="G16">
        <v>66296.634854166667</v>
      </c>
      <c r="H16">
        <v>73874.367599166697</v>
      </c>
      <c r="I16">
        <v>70557.471416666696</v>
      </c>
      <c r="J16">
        <v>69156.658800000005</v>
      </c>
      <c r="K16">
        <v>70205.384791666685</v>
      </c>
      <c r="L16">
        <v>88585.944916666704</v>
      </c>
      <c r="M16">
        <v>67037.363041666671</v>
      </c>
      <c r="N16">
        <v>67337.11480000001</v>
      </c>
      <c r="O16">
        <v>78901.070595000012</v>
      </c>
      <c r="P16">
        <v>70937.099916666673</v>
      </c>
      <c r="Q16">
        <v>69468.986481666609</v>
      </c>
      <c r="R16">
        <v>68788.143604166689</v>
      </c>
      <c r="S16">
        <v>105377.09666666668</v>
      </c>
      <c r="T16">
        <v>76055.204979166636</v>
      </c>
      <c r="U16">
        <v>72668.892416666684</v>
      </c>
      <c r="V16">
        <v>91881.684506666701</v>
      </c>
      <c r="W16">
        <v>66941.341416666692</v>
      </c>
      <c r="X16">
        <v>72802.488400000002</v>
      </c>
      <c r="Y16">
        <v>74684.180479166665</v>
      </c>
      <c r="Z16">
        <v>72428.174281666681</v>
      </c>
      <c r="AA16">
        <v>72732.524541666673</v>
      </c>
      <c r="AB16">
        <v>70266.94054166667</v>
      </c>
      <c r="AC16">
        <v>76302.495479166624</v>
      </c>
      <c r="AD16">
        <v>71834.905916666641</v>
      </c>
      <c r="AE16">
        <v>75887.916666666672</v>
      </c>
      <c r="AF16">
        <v>70919.109041666699</v>
      </c>
      <c r="AG16">
        <v>100426.81666000003</v>
      </c>
      <c r="AH16">
        <v>73848.55779166671</v>
      </c>
      <c r="AI16">
        <v>67054.969986666663</v>
      </c>
      <c r="AJ16">
        <v>82747.950000000026</v>
      </c>
      <c r="AK16">
        <v>107830.8459166667</v>
      </c>
      <c r="AL16">
        <v>71024.774666666664</v>
      </c>
      <c r="AM16">
        <v>71063.603613333369</v>
      </c>
      <c r="AN16">
        <v>72874.216541666683</v>
      </c>
      <c r="AO16">
        <v>81365.394906666668</v>
      </c>
      <c r="AP16">
        <v>71682.837916666685</v>
      </c>
      <c r="AQ16">
        <v>67478.861110000027</v>
      </c>
      <c r="AR16">
        <v>77422.704072499982</v>
      </c>
      <c r="AS16">
        <v>69974.853246666666</v>
      </c>
      <c r="AT16">
        <v>68975.83749999998</v>
      </c>
      <c r="AU16">
        <v>71477.043166666655</v>
      </c>
      <c r="AV16">
        <v>69431.767166666672</v>
      </c>
      <c r="AW16">
        <v>67713.863979166694</v>
      </c>
      <c r="AX16">
        <v>71440.628040000011</v>
      </c>
    </row>
    <row r="17" spans="1:50" x14ac:dyDescent="0.25">
      <c r="A17">
        <v>69951.586916666682</v>
      </c>
      <c r="B17">
        <v>68974.705166666638</v>
      </c>
      <c r="C17">
        <v>69665.230354166706</v>
      </c>
      <c r="D17">
        <v>72722.66666666673</v>
      </c>
      <c r="E17">
        <v>72019.164716666724</v>
      </c>
      <c r="F17">
        <v>71326.289066666577</v>
      </c>
      <c r="G17">
        <v>70336.630999999994</v>
      </c>
      <c r="H17">
        <v>73874.367599166697</v>
      </c>
      <c r="I17">
        <v>70557.471416666696</v>
      </c>
      <c r="J17">
        <v>69156.658800000005</v>
      </c>
      <c r="K17">
        <v>70205.384791666685</v>
      </c>
      <c r="L17">
        <v>88585.944916666704</v>
      </c>
      <c r="M17">
        <v>67037.363041666671</v>
      </c>
      <c r="N17">
        <v>67337.11480000001</v>
      </c>
      <c r="O17">
        <v>78901.070595000012</v>
      </c>
      <c r="P17">
        <v>70937.099916666673</v>
      </c>
      <c r="Q17">
        <v>69468.986481666609</v>
      </c>
      <c r="R17">
        <v>68788.143604166689</v>
      </c>
      <c r="S17">
        <v>104217.76966666663</v>
      </c>
      <c r="T17">
        <v>76055.204979166636</v>
      </c>
      <c r="U17">
        <v>72668.892416666684</v>
      </c>
      <c r="V17">
        <v>92983.708916666685</v>
      </c>
      <c r="W17">
        <v>66941.341416666692</v>
      </c>
      <c r="X17">
        <v>72802.488400000002</v>
      </c>
      <c r="Y17">
        <v>76768.960713333348</v>
      </c>
      <c r="Z17">
        <v>72428.174281666681</v>
      </c>
      <c r="AA17">
        <v>72732.524541666673</v>
      </c>
      <c r="AB17">
        <v>70266.94054166667</v>
      </c>
      <c r="AC17">
        <v>74793.677146666625</v>
      </c>
      <c r="AD17">
        <v>75273.381916666651</v>
      </c>
      <c r="AE17">
        <v>75067.315013333355</v>
      </c>
      <c r="AF17">
        <v>70919.109041666699</v>
      </c>
      <c r="AG17">
        <v>79174.096492500059</v>
      </c>
      <c r="AH17">
        <v>73848.55779166671</v>
      </c>
      <c r="AI17">
        <v>67054.969986666663</v>
      </c>
      <c r="AJ17">
        <v>80349.241989999995</v>
      </c>
      <c r="AK17">
        <v>78884.942666666655</v>
      </c>
      <c r="AL17">
        <v>71024.774666666664</v>
      </c>
      <c r="AM17">
        <v>71063.603613333369</v>
      </c>
      <c r="AN17">
        <v>72874.216541666683</v>
      </c>
      <c r="AO17">
        <v>81365.394906666668</v>
      </c>
      <c r="AP17">
        <v>71682.837916666685</v>
      </c>
      <c r="AQ17">
        <v>67191.735354166696</v>
      </c>
      <c r="AR17">
        <v>77422.704072499982</v>
      </c>
      <c r="AS17">
        <v>69974.853246666666</v>
      </c>
      <c r="AT17">
        <v>68975.83749999998</v>
      </c>
      <c r="AU17">
        <v>68507.729479166665</v>
      </c>
      <c r="AV17">
        <v>69431.767166666672</v>
      </c>
      <c r="AW17">
        <v>67713.863979166694</v>
      </c>
      <c r="AX17">
        <v>71799.106708333304</v>
      </c>
    </row>
    <row r="18" spans="1:50" x14ac:dyDescent="0.25">
      <c r="A18">
        <v>69951.586916666682</v>
      </c>
      <c r="B18">
        <v>68974.705166666638</v>
      </c>
      <c r="C18">
        <v>69665.230354166706</v>
      </c>
      <c r="D18">
        <v>72722.66666666673</v>
      </c>
      <c r="E18">
        <v>72019.164716666724</v>
      </c>
      <c r="F18">
        <v>71326.289066666577</v>
      </c>
      <c r="G18">
        <v>69910.755041666678</v>
      </c>
      <c r="H18">
        <v>70837.700416666659</v>
      </c>
      <c r="I18">
        <v>70557.471416666696</v>
      </c>
      <c r="J18">
        <v>69156.658800000005</v>
      </c>
      <c r="K18">
        <v>70205.384791666685</v>
      </c>
      <c r="L18">
        <v>88585.944916666704</v>
      </c>
      <c r="M18">
        <v>68351.0912916667</v>
      </c>
      <c r="N18">
        <v>71976.147041666656</v>
      </c>
      <c r="O18">
        <v>78901.070595000012</v>
      </c>
      <c r="P18">
        <v>70937.099916666673</v>
      </c>
      <c r="Q18">
        <v>69468.986481666609</v>
      </c>
      <c r="R18">
        <v>68821.985916666657</v>
      </c>
      <c r="S18">
        <v>104217.76966666663</v>
      </c>
      <c r="T18">
        <v>72532.131320000015</v>
      </c>
      <c r="U18">
        <v>72089.365486666618</v>
      </c>
      <c r="V18">
        <v>92983.708916666685</v>
      </c>
      <c r="W18">
        <v>66941.341416666692</v>
      </c>
      <c r="X18">
        <v>72802.488400000002</v>
      </c>
      <c r="Y18">
        <v>76768.960713333348</v>
      </c>
      <c r="Z18">
        <v>72428.174281666681</v>
      </c>
      <c r="AA18">
        <v>72732.524541666673</v>
      </c>
      <c r="AB18">
        <v>70266.94054166667</v>
      </c>
      <c r="AC18">
        <v>74793.677146666625</v>
      </c>
      <c r="AD18">
        <v>75273.381916666651</v>
      </c>
      <c r="AE18">
        <v>75067.315013333355</v>
      </c>
      <c r="AF18">
        <v>71967.005139999965</v>
      </c>
      <c r="AG18">
        <v>72934.166666666715</v>
      </c>
      <c r="AH18">
        <v>73848.55779166671</v>
      </c>
      <c r="AI18">
        <v>66120.666666666802</v>
      </c>
      <c r="AJ18">
        <v>80349.241989999995</v>
      </c>
      <c r="AK18">
        <v>77901.460259166677</v>
      </c>
      <c r="AL18">
        <v>71024.774666666664</v>
      </c>
      <c r="AM18">
        <v>71063.603613333369</v>
      </c>
      <c r="AN18">
        <v>74320.357499999984</v>
      </c>
      <c r="AO18">
        <v>66554.329041666686</v>
      </c>
      <c r="AP18">
        <v>71682.837916666685</v>
      </c>
      <c r="AQ18">
        <v>67191.735354166696</v>
      </c>
      <c r="AR18">
        <v>77422.704072499982</v>
      </c>
      <c r="AS18">
        <v>69974.853246666666</v>
      </c>
      <c r="AT18">
        <v>72677.918584166648</v>
      </c>
      <c r="AU18">
        <v>68507.729479166665</v>
      </c>
      <c r="AV18">
        <v>69431.767166666672</v>
      </c>
      <c r="AW18">
        <v>67713.863979166694</v>
      </c>
      <c r="AX18">
        <v>71799.106708333304</v>
      </c>
    </row>
    <row r="19" spans="1:50" x14ac:dyDescent="0.25">
      <c r="A19">
        <v>73275.969166666706</v>
      </c>
      <c r="B19">
        <v>68974.705166666638</v>
      </c>
      <c r="C19">
        <v>69665.230354166706</v>
      </c>
      <c r="D19">
        <v>69436.666666666773</v>
      </c>
      <c r="E19">
        <v>72019.164716666724</v>
      </c>
      <c r="F19">
        <v>71326.289066666577</v>
      </c>
      <c r="G19">
        <v>66375.143506666689</v>
      </c>
      <c r="H19">
        <v>70284.303929166606</v>
      </c>
      <c r="I19">
        <v>70557.471416666696</v>
      </c>
      <c r="J19">
        <v>69156.658800000005</v>
      </c>
      <c r="K19">
        <v>70534.002416666684</v>
      </c>
      <c r="L19">
        <v>88585.944916666704</v>
      </c>
      <c r="M19">
        <v>68109.426541666675</v>
      </c>
      <c r="N19">
        <v>67344.743706666661</v>
      </c>
      <c r="O19">
        <v>75261.72196000001</v>
      </c>
      <c r="P19">
        <v>70937.099916666673</v>
      </c>
      <c r="Q19">
        <v>71628.265231666679</v>
      </c>
      <c r="R19">
        <v>68751.916666666773</v>
      </c>
      <c r="S19">
        <v>94428.783979166663</v>
      </c>
      <c r="T19">
        <v>72532.131320000015</v>
      </c>
      <c r="U19">
        <v>68121.661729166677</v>
      </c>
      <c r="V19">
        <v>92983.708916666685</v>
      </c>
      <c r="W19">
        <v>68672.784666666688</v>
      </c>
      <c r="X19">
        <v>72802.488400000002</v>
      </c>
      <c r="Y19">
        <v>71761.282916666692</v>
      </c>
      <c r="Z19">
        <v>72428.174281666681</v>
      </c>
      <c r="AA19">
        <v>71919.747291666645</v>
      </c>
      <c r="AB19">
        <v>70266.94054166667</v>
      </c>
      <c r="AC19">
        <v>74793.677146666625</v>
      </c>
      <c r="AD19">
        <v>75668.94266666664</v>
      </c>
      <c r="AE19">
        <v>69353.565306666671</v>
      </c>
      <c r="AF19">
        <v>71967.005139999965</v>
      </c>
      <c r="AG19">
        <v>72934.166666666715</v>
      </c>
      <c r="AH19">
        <v>73848.55779166671</v>
      </c>
      <c r="AI19">
        <v>66120.666666666802</v>
      </c>
      <c r="AJ19">
        <v>77439.037499999991</v>
      </c>
      <c r="AK19">
        <v>74402.666306666637</v>
      </c>
      <c r="AL19">
        <v>71024.774666666664</v>
      </c>
      <c r="AM19">
        <v>70895.416666666744</v>
      </c>
      <c r="AN19">
        <v>73532.977499999994</v>
      </c>
      <c r="AO19">
        <v>66554.329041666686</v>
      </c>
      <c r="AP19">
        <v>70448.681291666653</v>
      </c>
      <c r="AQ19">
        <v>67191.735354166696</v>
      </c>
      <c r="AR19">
        <v>81264.429072500003</v>
      </c>
      <c r="AS19">
        <v>69974.853246666666</v>
      </c>
      <c r="AT19">
        <v>68862.621416666661</v>
      </c>
      <c r="AU19">
        <v>68507.729479166665</v>
      </c>
      <c r="AV19">
        <v>69431.767166666672</v>
      </c>
      <c r="AW19">
        <v>67713.863979166694</v>
      </c>
      <c r="AX19">
        <v>71512.139540000004</v>
      </c>
    </row>
    <row r="20" spans="1:50" x14ac:dyDescent="0.25">
      <c r="A20">
        <v>73110.644416666662</v>
      </c>
      <c r="B20">
        <v>68974.705166666638</v>
      </c>
      <c r="C20">
        <v>69665.230354166706</v>
      </c>
      <c r="D20">
        <v>63676.935734999992</v>
      </c>
      <c r="E20">
        <v>72019.164716666724</v>
      </c>
      <c r="F20">
        <v>71326.289066666577</v>
      </c>
      <c r="G20">
        <v>66375.143506666689</v>
      </c>
      <c r="H20">
        <v>70284.303929166606</v>
      </c>
      <c r="I20">
        <v>70557.471416666696</v>
      </c>
      <c r="J20">
        <v>70330.174120000025</v>
      </c>
      <c r="K20">
        <v>70534.002416666684</v>
      </c>
      <c r="L20">
        <v>88585.944916666704</v>
      </c>
      <c r="M20">
        <v>68109.426541666675</v>
      </c>
      <c r="N20">
        <v>67344.743706666661</v>
      </c>
      <c r="O20">
        <v>73777.32963916671</v>
      </c>
      <c r="P20">
        <v>70937.099916666673</v>
      </c>
      <c r="Q20">
        <v>71389.030897499979</v>
      </c>
      <c r="R20">
        <v>68751.916666666773</v>
      </c>
      <c r="S20">
        <v>94428.783979166663</v>
      </c>
      <c r="T20">
        <v>72532.131320000015</v>
      </c>
      <c r="U20">
        <v>68121.661729166677</v>
      </c>
      <c r="V20">
        <v>92983.708916666685</v>
      </c>
      <c r="W20">
        <v>68672.784666666688</v>
      </c>
      <c r="X20">
        <v>72802.488400000002</v>
      </c>
      <c r="Y20">
        <v>71761.282916666692</v>
      </c>
      <c r="Z20">
        <v>73199.999301666685</v>
      </c>
      <c r="AA20">
        <v>71352.403916666648</v>
      </c>
      <c r="AB20">
        <v>70266.94054166667</v>
      </c>
      <c r="AC20">
        <v>74793.677146666625</v>
      </c>
      <c r="AD20">
        <v>75668.94266666664</v>
      </c>
      <c r="AE20">
        <v>69353.565306666671</v>
      </c>
      <c r="AF20">
        <v>71967.005139999965</v>
      </c>
      <c r="AG20">
        <v>72934.166666666715</v>
      </c>
      <c r="AH20">
        <v>75936.443539999993</v>
      </c>
      <c r="AI20">
        <v>62378.666666666802</v>
      </c>
      <c r="AJ20">
        <v>77439.037499999991</v>
      </c>
      <c r="AK20">
        <v>73363.286354166659</v>
      </c>
      <c r="AL20">
        <v>75624.787899999967</v>
      </c>
      <c r="AM20">
        <v>70895.416666666744</v>
      </c>
      <c r="AN20">
        <v>73532.977499999994</v>
      </c>
      <c r="AO20">
        <v>66554.329041666686</v>
      </c>
      <c r="AP20">
        <v>70448.681291666653</v>
      </c>
      <c r="AQ20">
        <v>67191.735354166696</v>
      </c>
      <c r="AR20">
        <v>76923.042346666654</v>
      </c>
      <c r="AS20">
        <v>69974.853246666666</v>
      </c>
      <c r="AT20">
        <v>68862.621416666661</v>
      </c>
      <c r="AU20">
        <v>68507.729479166665</v>
      </c>
      <c r="AV20">
        <v>71301.693000000043</v>
      </c>
      <c r="AW20">
        <v>67713.863979166694</v>
      </c>
      <c r="AX20">
        <v>68057.516541666657</v>
      </c>
    </row>
    <row r="21" spans="1:50" x14ac:dyDescent="0.25">
      <c r="A21">
        <v>72242.688791666689</v>
      </c>
      <c r="B21">
        <v>70077.100041666679</v>
      </c>
      <c r="C21">
        <v>70982.074019999985</v>
      </c>
      <c r="D21">
        <v>63676.935734999992</v>
      </c>
      <c r="E21">
        <v>72019.164716666724</v>
      </c>
      <c r="F21">
        <v>71326.289066666577</v>
      </c>
      <c r="G21">
        <v>66375.143506666689</v>
      </c>
      <c r="H21">
        <v>70284.303929166606</v>
      </c>
      <c r="I21">
        <v>70006.779084999973</v>
      </c>
      <c r="J21">
        <v>70330.174120000025</v>
      </c>
      <c r="K21">
        <v>69910.844979166621</v>
      </c>
      <c r="L21">
        <v>83305.247666666706</v>
      </c>
      <c r="M21">
        <v>68109.426541666675</v>
      </c>
      <c r="N21">
        <v>67344.743706666661</v>
      </c>
      <c r="O21">
        <v>72319.489886666692</v>
      </c>
      <c r="P21">
        <v>70937.099916666673</v>
      </c>
      <c r="Q21">
        <v>71348.003319166644</v>
      </c>
      <c r="R21">
        <v>68751.916666666773</v>
      </c>
      <c r="S21">
        <v>70382.031999999934</v>
      </c>
      <c r="T21">
        <v>72532.131320000015</v>
      </c>
      <c r="U21">
        <v>68121.661729166677</v>
      </c>
      <c r="V21">
        <v>93108.869666666636</v>
      </c>
      <c r="W21">
        <v>68672.784666666688</v>
      </c>
      <c r="X21">
        <v>73816.167041666689</v>
      </c>
      <c r="Y21">
        <v>71761.282916666692</v>
      </c>
      <c r="Z21">
        <v>75250.615416666653</v>
      </c>
      <c r="AA21">
        <v>71352.403916666648</v>
      </c>
      <c r="AB21">
        <v>70266.94054166667</v>
      </c>
      <c r="AC21">
        <v>74793.677146666625</v>
      </c>
      <c r="AD21">
        <v>68743.512791666682</v>
      </c>
      <c r="AE21">
        <v>69353.565306666671</v>
      </c>
      <c r="AF21">
        <v>71967.005139999965</v>
      </c>
      <c r="AG21">
        <v>70391.425946666612</v>
      </c>
      <c r="AH21">
        <v>75936.443539999993</v>
      </c>
      <c r="AI21">
        <v>62378.666666666802</v>
      </c>
      <c r="AJ21">
        <v>77439.037499999991</v>
      </c>
      <c r="AK21">
        <v>73152.683979166672</v>
      </c>
      <c r="AL21">
        <v>75624.787899999967</v>
      </c>
      <c r="AM21">
        <v>66985.916666666788</v>
      </c>
      <c r="AN21">
        <v>73300.370186666623</v>
      </c>
      <c r="AO21">
        <v>66554.329041666686</v>
      </c>
      <c r="AP21">
        <v>70448.681291666653</v>
      </c>
      <c r="AQ21">
        <v>67165.172854166667</v>
      </c>
      <c r="AR21">
        <v>76923.042346666654</v>
      </c>
      <c r="AS21">
        <v>69974.853246666666</v>
      </c>
      <c r="AT21">
        <v>68862.621416666661</v>
      </c>
      <c r="AU21">
        <v>68507.729479166665</v>
      </c>
      <c r="AV21">
        <v>69231.748269999996</v>
      </c>
      <c r="AW21">
        <v>70749.825229166672</v>
      </c>
      <c r="AX21">
        <v>68057.516541666657</v>
      </c>
    </row>
    <row r="22" spans="1:50" x14ac:dyDescent="0.25">
      <c r="A22">
        <v>72242.688791666689</v>
      </c>
      <c r="B22">
        <v>69952.962451666637</v>
      </c>
      <c r="C22">
        <v>70982.074019999985</v>
      </c>
      <c r="D22">
        <v>63676.935734999992</v>
      </c>
      <c r="E22">
        <v>69057.621224166651</v>
      </c>
      <c r="F22">
        <v>73277.798166666675</v>
      </c>
      <c r="G22">
        <v>66375.143506666689</v>
      </c>
      <c r="H22">
        <v>70284.303929166606</v>
      </c>
      <c r="I22">
        <v>70006.779084999973</v>
      </c>
      <c r="J22">
        <v>70330.174120000025</v>
      </c>
      <c r="K22">
        <v>69910.844979166621</v>
      </c>
      <c r="L22">
        <v>83305.247666666706</v>
      </c>
      <c r="M22">
        <v>68109.426541666675</v>
      </c>
      <c r="N22">
        <v>67344.743706666661</v>
      </c>
      <c r="O22">
        <v>69560.694495000032</v>
      </c>
      <c r="P22">
        <v>70937.099916666673</v>
      </c>
      <c r="Q22">
        <v>71348.003319166644</v>
      </c>
      <c r="R22">
        <v>68751.916666666773</v>
      </c>
      <c r="S22">
        <v>70382.031999999934</v>
      </c>
      <c r="T22">
        <v>72532.131320000015</v>
      </c>
      <c r="U22">
        <v>68121.661729166677</v>
      </c>
      <c r="V22">
        <v>93108.869666666636</v>
      </c>
      <c r="W22">
        <v>68672.784666666688</v>
      </c>
      <c r="X22">
        <v>73816.167041666689</v>
      </c>
      <c r="Y22">
        <v>71761.282916666692</v>
      </c>
      <c r="Z22">
        <v>75250.615416666653</v>
      </c>
      <c r="AA22">
        <v>71352.403916666648</v>
      </c>
      <c r="AB22">
        <v>71843.575291666639</v>
      </c>
      <c r="AC22">
        <v>75498.653829999981</v>
      </c>
      <c r="AD22">
        <v>67017.325791666677</v>
      </c>
      <c r="AE22">
        <v>69353.565306666671</v>
      </c>
      <c r="AF22">
        <v>70729.674311666677</v>
      </c>
      <c r="AG22">
        <v>70391.425946666612</v>
      </c>
      <c r="AH22">
        <v>75936.443539999993</v>
      </c>
      <c r="AI22">
        <v>62378.666666666802</v>
      </c>
      <c r="AJ22">
        <v>77439.037499999991</v>
      </c>
      <c r="AK22">
        <v>70544.906933333346</v>
      </c>
      <c r="AL22">
        <v>75624.787899999967</v>
      </c>
      <c r="AM22">
        <v>66866.996976666691</v>
      </c>
      <c r="AN22">
        <v>73300.370186666623</v>
      </c>
      <c r="AO22">
        <v>66554.329041666686</v>
      </c>
      <c r="AP22">
        <v>70448.681291666653</v>
      </c>
      <c r="AQ22">
        <v>67165.172854166667</v>
      </c>
      <c r="AR22">
        <v>76314.336026666686</v>
      </c>
      <c r="AS22">
        <v>70231.251679999987</v>
      </c>
      <c r="AT22">
        <v>68862.621416666661</v>
      </c>
      <c r="AU22">
        <v>69374.248791666672</v>
      </c>
      <c r="AV22">
        <v>69231.748269999996</v>
      </c>
      <c r="AW22">
        <v>70749.825229166672</v>
      </c>
      <c r="AX22">
        <v>68057.516541666657</v>
      </c>
    </row>
    <row r="23" spans="1:50" x14ac:dyDescent="0.25">
      <c r="A23">
        <v>72242.688791666689</v>
      </c>
      <c r="B23">
        <v>69952.962451666637</v>
      </c>
      <c r="C23">
        <v>70982.074019999985</v>
      </c>
      <c r="D23">
        <v>63676.935734999992</v>
      </c>
      <c r="E23">
        <v>69057.621224166651</v>
      </c>
      <c r="F23">
        <v>75540.982666666619</v>
      </c>
      <c r="G23">
        <v>66375.143506666689</v>
      </c>
      <c r="H23">
        <v>70284.303929166606</v>
      </c>
      <c r="I23">
        <v>70006.779084999973</v>
      </c>
      <c r="J23">
        <v>70330.174120000025</v>
      </c>
      <c r="K23">
        <v>67677.599916666673</v>
      </c>
      <c r="L23">
        <v>82897.060666666599</v>
      </c>
      <c r="M23">
        <v>70118.095166666666</v>
      </c>
      <c r="N23">
        <v>67344.743706666661</v>
      </c>
      <c r="O23">
        <v>69560.694495000032</v>
      </c>
      <c r="P23">
        <v>72185.568246666662</v>
      </c>
      <c r="Q23">
        <v>71348.003319166644</v>
      </c>
      <c r="R23">
        <v>68751.916666666773</v>
      </c>
      <c r="S23">
        <v>70382.031999999934</v>
      </c>
      <c r="T23">
        <v>72532.131320000015</v>
      </c>
      <c r="U23">
        <v>68121.661729166677</v>
      </c>
      <c r="V23">
        <v>91997.654916666681</v>
      </c>
      <c r="W23">
        <v>68453.269484166682</v>
      </c>
      <c r="X23">
        <v>73816.167041666689</v>
      </c>
      <c r="Y23">
        <v>71761.282916666692</v>
      </c>
      <c r="Z23">
        <v>73538.615759999986</v>
      </c>
      <c r="AA23">
        <v>71352.403916666648</v>
      </c>
      <c r="AB23">
        <v>72627.596041666664</v>
      </c>
      <c r="AC23">
        <v>75498.653829999981</v>
      </c>
      <c r="AD23">
        <v>67017.325791666677</v>
      </c>
      <c r="AE23">
        <v>69353.565306666671</v>
      </c>
      <c r="AF23">
        <v>63813.858939166676</v>
      </c>
      <c r="AG23">
        <v>69877.79999999993</v>
      </c>
      <c r="AH23">
        <v>75936.443539999993</v>
      </c>
      <c r="AI23">
        <v>62378.666666666802</v>
      </c>
      <c r="AJ23">
        <v>77439.037499999991</v>
      </c>
      <c r="AK23">
        <v>70544.906933333346</v>
      </c>
      <c r="AL23">
        <v>75624.787899999967</v>
      </c>
      <c r="AM23">
        <v>66866.996976666691</v>
      </c>
      <c r="AN23">
        <v>67187.834626666692</v>
      </c>
      <c r="AO23">
        <v>66554.329041666686</v>
      </c>
      <c r="AP23">
        <v>70448.681291666653</v>
      </c>
      <c r="AQ23">
        <v>67165.172854166667</v>
      </c>
      <c r="AR23">
        <v>76314.336026666686</v>
      </c>
      <c r="AS23">
        <v>70231.251679999987</v>
      </c>
      <c r="AT23">
        <v>68862.621416666661</v>
      </c>
      <c r="AU23">
        <v>71477.043166666655</v>
      </c>
      <c r="AV23">
        <v>69231.748269999996</v>
      </c>
      <c r="AW23">
        <v>70749.825229166672</v>
      </c>
      <c r="AX23">
        <v>68057.516541666657</v>
      </c>
    </row>
    <row r="24" spans="1:50" x14ac:dyDescent="0.25">
      <c r="A24">
        <v>72242.688791666689</v>
      </c>
      <c r="B24">
        <v>69952.962451666637</v>
      </c>
      <c r="C24">
        <v>70142.594854166673</v>
      </c>
      <c r="D24">
        <v>63676.935734999992</v>
      </c>
      <c r="E24">
        <v>69057.621224166651</v>
      </c>
      <c r="F24">
        <v>70963.51962500003</v>
      </c>
      <c r="G24">
        <v>66375.143506666689</v>
      </c>
      <c r="H24">
        <v>67098.581791666671</v>
      </c>
      <c r="I24">
        <v>70006.779084999973</v>
      </c>
      <c r="J24">
        <v>69123.898866666641</v>
      </c>
      <c r="K24">
        <v>67677.599916666673</v>
      </c>
      <c r="L24">
        <v>82897.060666666599</v>
      </c>
      <c r="M24">
        <v>70118.095166666666</v>
      </c>
      <c r="N24">
        <v>67344.743706666661</v>
      </c>
      <c r="O24">
        <v>69560.694495000032</v>
      </c>
      <c r="P24">
        <v>72185.568246666662</v>
      </c>
      <c r="Q24">
        <v>71348.003319166644</v>
      </c>
      <c r="R24">
        <v>68182.916666666773</v>
      </c>
      <c r="S24">
        <v>70382.031999999934</v>
      </c>
      <c r="T24">
        <v>73556.165399999954</v>
      </c>
      <c r="U24">
        <v>67372.52648</v>
      </c>
      <c r="V24">
        <v>91997.654916666681</v>
      </c>
      <c r="W24">
        <v>68453.269484166682</v>
      </c>
      <c r="X24">
        <v>72263.837214999992</v>
      </c>
      <c r="Y24">
        <v>71368.834979166684</v>
      </c>
      <c r="Z24">
        <v>73538.615759999986</v>
      </c>
      <c r="AA24">
        <v>69929.680166666672</v>
      </c>
      <c r="AB24">
        <v>72627.596041666664</v>
      </c>
      <c r="AC24">
        <v>75498.653829999981</v>
      </c>
      <c r="AD24">
        <v>67017.325791666677</v>
      </c>
      <c r="AE24">
        <v>71653.566084166712</v>
      </c>
      <c r="AF24">
        <v>63813.858939166676</v>
      </c>
      <c r="AG24">
        <v>69877.79999999993</v>
      </c>
      <c r="AH24">
        <v>76364.334706666676</v>
      </c>
      <c r="AI24">
        <v>64237.232626666642</v>
      </c>
      <c r="AJ24">
        <v>76971.762500000041</v>
      </c>
      <c r="AK24">
        <v>70544.906933333346</v>
      </c>
      <c r="AL24">
        <v>75624.787899999967</v>
      </c>
      <c r="AM24">
        <v>66866.996976666691</v>
      </c>
      <c r="AN24">
        <v>67187.834626666692</v>
      </c>
      <c r="AO24">
        <v>72330.700041666685</v>
      </c>
      <c r="AP24">
        <v>70448.681291666653</v>
      </c>
      <c r="AQ24">
        <v>67165.172854166667</v>
      </c>
      <c r="AR24">
        <v>76148.008986666726</v>
      </c>
      <c r="AS24">
        <v>67261.71550000002</v>
      </c>
      <c r="AT24">
        <v>70247.843439999982</v>
      </c>
      <c r="AU24">
        <v>69727.4283733333</v>
      </c>
      <c r="AV24">
        <v>69231.748269999996</v>
      </c>
      <c r="AW24">
        <v>67533.693791666665</v>
      </c>
      <c r="AX24">
        <v>68057.516541666657</v>
      </c>
    </row>
    <row r="25" spans="1:50" x14ac:dyDescent="0.25">
      <c r="A25">
        <v>67930.878291666653</v>
      </c>
      <c r="B25">
        <v>69952.962451666637</v>
      </c>
      <c r="C25">
        <v>70142.594854166673</v>
      </c>
      <c r="D25">
        <v>64500.270314999994</v>
      </c>
      <c r="E25">
        <v>69057.621224166651</v>
      </c>
      <c r="F25">
        <v>70963.51962500003</v>
      </c>
      <c r="G25">
        <v>69932.201041666689</v>
      </c>
      <c r="H25">
        <v>67098.581791666671</v>
      </c>
      <c r="I25">
        <v>70006.779084999973</v>
      </c>
      <c r="J25">
        <v>69123.898866666641</v>
      </c>
      <c r="K25">
        <v>67677.599916666673</v>
      </c>
      <c r="L25">
        <v>82897.060666666599</v>
      </c>
      <c r="M25">
        <v>70118.095166666666</v>
      </c>
      <c r="N25">
        <v>72765.677291666681</v>
      </c>
      <c r="O25">
        <v>69560.694495000032</v>
      </c>
      <c r="P25">
        <v>72185.568246666662</v>
      </c>
      <c r="Q25">
        <v>66753.05838416671</v>
      </c>
      <c r="R25">
        <v>68182.916666666773</v>
      </c>
      <c r="S25">
        <v>68646.284640000027</v>
      </c>
      <c r="T25">
        <v>73556.165399999954</v>
      </c>
      <c r="U25">
        <v>67372.52648</v>
      </c>
      <c r="V25">
        <v>91997.654916666681</v>
      </c>
      <c r="W25">
        <v>66648.166666666788</v>
      </c>
      <c r="X25">
        <v>72263.837214999992</v>
      </c>
      <c r="Y25">
        <v>71368.834979166684</v>
      </c>
      <c r="Z25">
        <v>73538.615759999986</v>
      </c>
      <c r="AA25">
        <v>69929.680166666672</v>
      </c>
      <c r="AB25">
        <v>72627.596041666664</v>
      </c>
      <c r="AC25">
        <v>75498.653829999981</v>
      </c>
      <c r="AD25">
        <v>67017.325791666677</v>
      </c>
      <c r="AE25">
        <v>71653.566084166712</v>
      </c>
      <c r="AF25">
        <v>63813.858939166676</v>
      </c>
      <c r="AG25">
        <v>69877.79999999993</v>
      </c>
      <c r="AH25">
        <v>72552.008566666686</v>
      </c>
      <c r="AI25">
        <v>64237.232626666642</v>
      </c>
      <c r="AJ25">
        <v>76971.762500000041</v>
      </c>
      <c r="AK25">
        <v>70544.906933333346</v>
      </c>
      <c r="AL25">
        <v>75802.841666666674</v>
      </c>
      <c r="AM25">
        <v>66866.996976666691</v>
      </c>
      <c r="AN25">
        <v>67187.834626666692</v>
      </c>
      <c r="AO25">
        <v>72196.775291666665</v>
      </c>
      <c r="AP25">
        <v>70448.681291666653</v>
      </c>
      <c r="AQ25">
        <v>67165.172854166667</v>
      </c>
      <c r="AR25">
        <v>73679.961200000049</v>
      </c>
      <c r="AS25">
        <v>65123.141729166666</v>
      </c>
      <c r="AT25">
        <v>70247.843439999982</v>
      </c>
      <c r="AU25">
        <v>69727.4283733333</v>
      </c>
      <c r="AV25">
        <v>69231.748269999996</v>
      </c>
      <c r="AW25">
        <v>67533.693791666665</v>
      </c>
      <c r="AX25">
        <v>72580.296306666656</v>
      </c>
    </row>
    <row r="26" spans="1:50" x14ac:dyDescent="0.25">
      <c r="A26">
        <v>67930.878291666653</v>
      </c>
      <c r="B26">
        <v>68413.532666666666</v>
      </c>
      <c r="C26">
        <v>70142.594854166673</v>
      </c>
      <c r="D26">
        <v>64500.270314999994</v>
      </c>
      <c r="E26">
        <v>69057.621224166651</v>
      </c>
      <c r="F26">
        <v>70963.51962500003</v>
      </c>
      <c r="G26">
        <v>70931.396473333298</v>
      </c>
      <c r="H26">
        <v>67098.581791666671</v>
      </c>
      <c r="I26">
        <v>71075.284876666701</v>
      </c>
      <c r="J26">
        <v>69123.898866666641</v>
      </c>
      <c r="K26">
        <v>67677.599916666673</v>
      </c>
      <c r="L26">
        <v>82897.060666666599</v>
      </c>
      <c r="M26">
        <v>68775.999541666621</v>
      </c>
      <c r="N26">
        <v>72765.677291666681</v>
      </c>
      <c r="O26">
        <v>67825.553916666686</v>
      </c>
      <c r="P26">
        <v>72185.568246666662</v>
      </c>
      <c r="Q26">
        <v>66753.05838416671</v>
      </c>
      <c r="R26">
        <v>68182.916666666773</v>
      </c>
      <c r="S26">
        <v>68646.284640000027</v>
      </c>
      <c r="T26">
        <v>73556.165399999954</v>
      </c>
      <c r="U26">
        <v>67372.52648</v>
      </c>
      <c r="V26">
        <v>91997.654916666681</v>
      </c>
      <c r="W26">
        <v>66648.166666666788</v>
      </c>
      <c r="X26">
        <v>72263.837214999992</v>
      </c>
      <c r="Y26">
        <v>71368.834979166684</v>
      </c>
      <c r="Z26">
        <v>73538.615759999986</v>
      </c>
      <c r="AA26">
        <v>69929.680166666672</v>
      </c>
      <c r="AB26">
        <v>72629.27691666664</v>
      </c>
      <c r="AC26">
        <v>73376.055201666648</v>
      </c>
      <c r="AD26">
        <v>68726.690916666717</v>
      </c>
      <c r="AE26">
        <v>72658.764559999981</v>
      </c>
      <c r="AF26">
        <v>63813.858939166676</v>
      </c>
      <c r="AG26">
        <v>69877.79999999993</v>
      </c>
      <c r="AH26">
        <v>72552.008566666686</v>
      </c>
      <c r="AI26">
        <v>64237.232626666642</v>
      </c>
      <c r="AJ26">
        <v>75362.849999999991</v>
      </c>
      <c r="AK26">
        <v>71682.044426666645</v>
      </c>
      <c r="AL26">
        <v>75802.841666666674</v>
      </c>
      <c r="AM26">
        <v>66866.996976666691</v>
      </c>
      <c r="AN26">
        <v>67187.834626666692</v>
      </c>
      <c r="AO26">
        <v>72196.775291666665</v>
      </c>
      <c r="AP26">
        <v>70448.681291666653</v>
      </c>
      <c r="AQ26">
        <v>67165.172854166667</v>
      </c>
      <c r="AR26">
        <v>73679.961200000049</v>
      </c>
      <c r="AS26">
        <v>65123.141729166666</v>
      </c>
      <c r="AT26">
        <v>69176.875666666689</v>
      </c>
      <c r="AU26">
        <v>69727.4283733333</v>
      </c>
      <c r="AV26">
        <v>70244.763541666645</v>
      </c>
      <c r="AW26">
        <v>67533.693791666665</v>
      </c>
      <c r="AX26">
        <v>72580.296306666656</v>
      </c>
    </row>
    <row r="27" spans="1:50" x14ac:dyDescent="0.25">
      <c r="A27">
        <v>67930.878291666653</v>
      </c>
      <c r="B27">
        <v>68413.532666666666</v>
      </c>
      <c r="C27">
        <v>70142.594854166673</v>
      </c>
      <c r="D27">
        <v>64500.270314999994</v>
      </c>
      <c r="E27">
        <v>69057.621224166651</v>
      </c>
      <c r="F27">
        <v>70963.51962500003</v>
      </c>
      <c r="G27">
        <v>71069.932812499988</v>
      </c>
      <c r="H27">
        <v>67098.581791666671</v>
      </c>
      <c r="I27">
        <v>71037.49804166668</v>
      </c>
      <c r="J27">
        <v>69123.898866666641</v>
      </c>
      <c r="K27">
        <v>67677.599916666673</v>
      </c>
      <c r="L27">
        <v>82897.060666666599</v>
      </c>
      <c r="M27">
        <v>68775.999541666621</v>
      </c>
      <c r="N27">
        <v>72765.677291666681</v>
      </c>
      <c r="O27">
        <v>67825.553916666686</v>
      </c>
      <c r="P27">
        <v>72185.568246666662</v>
      </c>
      <c r="Q27">
        <v>66753.05838416671</v>
      </c>
      <c r="R27">
        <v>68182.916666666773</v>
      </c>
      <c r="S27">
        <v>68646.284640000027</v>
      </c>
      <c r="T27">
        <v>69633.2849166667</v>
      </c>
      <c r="U27">
        <v>67372.52648</v>
      </c>
      <c r="V27">
        <v>91997.654916666681</v>
      </c>
      <c r="W27">
        <v>66648.166666666788</v>
      </c>
      <c r="X27">
        <v>72263.837214999992</v>
      </c>
      <c r="Y27">
        <v>71368.834979166684</v>
      </c>
      <c r="Z27">
        <v>73538.615759999986</v>
      </c>
      <c r="AA27">
        <v>69929.680166666672</v>
      </c>
      <c r="AB27">
        <v>71919.279041666654</v>
      </c>
      <c r="AC27">
        <v>73376.055201666648</v>
      </c>
      <c r="AD27">
        <v>68726.690916666717</v>
      </c>
      <c r="AE27">
        <v>72322.694781666665</v>
      </c>
      <c r="AF27">
        <v>63813.858939166676</v>
      </c>
      <c r="AG27">
        <v>70391.425946666612</v>
      </c>
      <c r="AH27">
        <v>72552.008566666686</v>
      </c>
      <c r="AI27">
        <v>64237.232626666642</v>
      </c>
      <c r="AJ27">
        <v>75362.849999999991</v>
      </c>
      <c r="AK27">
        <v>71682.044426666645</v>
      </c>
      <c r="AL27">
        <v>74937.213963333314</v>
      </c>
      <c r="AM27">
        <v>66866.996976666691</v>
      </c>
      <c r="AN27">
        <v>67187.834626666692</v>
      </c>
      <c r="AO27">
        <v>72196.775291666665</v>
      </c>
      <c r="AP27">
        <v>74930.68222916669</v>
      </c>
      <c r="AQ27">
        <v>67165.172854166667</v>
      </c>
      <c r="AR27">
        <v>73679.961200000049</v>
      </c>
      <c r="AS27">
        <v>65123.141729166666</v>
      </c>
      <c r="AT27">
        <v>69176.875666666689</v>
      </c>
      <c r="AU27">
        <v>69727.4283733333</v>
      </c>
      <c r="AV27">
        <v>70244.763541666645</v>
      </c>
      <c r="AW27">
        <v>67533.693791666665</v>
      </c>
      <c r="AX27">
        <v>72580.296306666656</v>
      </c>
    </row>
    <row r="28" spans="1:50" x14ac:dyDescent="0.25">
      <c r="A28">
        <v>67930.878291666653</v>
      </c>
      <c r="B28">
        <v>68413.532666666666</v>
      </c>
      <c r="C28">
        <v>70142.594854166673</v>
      </c>
      <c r="D28">
        <v>64500.270314999994</v>
      </c>
      <c r="E28">
        <v>69057.621224166651</v>
      </c>
      <c r="F28">
        <v>70963.51962500003</v>
      </c>
      <c r="G28">
        <v>71069.932812499988</v>
      </c>
      <c r="H28">
        <v>67098.581791666671</v>
      </c>
      <c r="I28">
        <v>71037.49804166668</v>
      </c>
      <c r="J28">
        <v>70787.581546666639</v>
      </c>
      <c r="K28">
        <v>67677.599916666673</v>
      </c>
      <c r="L28">
        <v>83939.885416666672</v>
      </c>
      <c r="M28">
        <v>68364.268541666679</v>
      </c>
      <c r="N28">
        <v>72765.677291666681</v>
      </c>
      <c r="O28">
        <v>67825.553916666686</v>
      </c>
      <c r="P28">
        <v>72185.568246666662</v>
      </c>
      <c r="Q28">
        <v>66753.05838416671</v>
      </c>
      <c r="R28">
        <v>68182.916666666773</v>
      </c>
      <c r="S28">
        <v>68646.284640000027</v>
      </c>
      <c r="T28">
        <v>69633.2849166667</v>
      </c>
      <c r="U28">
        <v>66145.931656666638</v>
      </c>
      <c r="V28">
        <v>87562.242041666672</v>
      </c>
      <c r="W28">
        <v>66648.166666666788</v>
      </c>
      <c r="X28">
        <v>72263.837214999992</v>
      </c>
      <c r="Y28">
        <v>71368.834979166684</v>
      </c>
      <c r="Z28">
        <v>73538.615759999986</v>
      </c>
      <c r="AA28">
        <v>69929.680166666672</v>
      </c>
      <c r="AB28">
        <v>71919.279041666654</v>
      </c>
      <c r="AC28">
        <v>73376.055201666648</v>
      </c>
      <c r="AD28">
        <v>68726.690916666717</v>
      </c>
      <c r="AE28">
        <v>70494.662306666636</v>
      </c>
      <c r="AF28">
        <v>68963.588990000018</v>
      </c>
      <c r="AG28">
        <v>70391.425946666612</v>
      </c>
      <c r="AH28">
        <v>72552.008566666686</v>
      </c>
      <c r="AI28">
        <v>64237.232626666642</v>
      </c>
      <c r="AJ28">
        <v>75362.849999999991</v>
      </c>
      <c r="AK28">
        <v>67859.112393333315</v>
      </c>
      <c r="AL28">
        <v>74937.213963333314</v>
      </c>
      <c r="AM28">
        <v>68312.574999999968</v>
      </c>
      <c r="AN28">
        <v>67187.834626666692</v>
      </c>
      <c r="AO28">
        <v>71049.302080000009</v>
      </c>
      <c r="AP28">
        <v>74930.68222916669</v>
      </c>
      <c r="AQ28">
        <v>67360.525266666649</v>
      </c>
      <c r="AR28">
        <v>70865.818749999991</v>
      </c>
      <c r="AS28">
        <v>65123.141729166666</v>
      </c>
      <c r="AT28">
        <v>69176.875666666689</v>
      </c>
      <c r="AU28">
        <v>69727.4283733333</v>
      </c>
      <c r="AV28">
        <v>70244.763541666645</v>
      </c>
      <c r="AW28">
        <v>67533.693791666665</v>
      </c>
      <c r="AX28">
        <v>72580.296306666656</v>
      </c>
    </row>
    <row r="29" spans="1:50" x14ac:dyDescent="0.25">
      <c r="A29">
        <v>71913.302679999993</v>
      </c>
      <c r="B29">
        <v>68413.532666666666</v>
      </c>
      <c r="C29">
        <v>71814.966541666668</v>
      </c>
      <c r="D29">
        <v>67138.614958333332</v>
      </c>
      <c r="E29">
        <v>68025.431866666651</v>
      </c>
      <c r="F29">
        <v>70963.51962500003</v>
      </c>
      <c r="G29">
        <v>69820.928136666684</v>
      </c>
      <c r="H29">
        <v>67098.581791666671</v>
      </c>
      <c r="I29">
        <v>71037.49804166668</v>
      </c>
      <c r="J29">
        <v>70787.581546666639</v>
      </c>
      <c r="K29">
        <v>69910.844979166621</v>
      </c>
      <c r="L29">
        <v>83119.767791666687</v>
      </c>
      <c r="M29">
        <v>68364.268541666679</v>
      </c>
      <c r="N29">
        <v>69915.522291666668</v>
      </c>
      <c r="O29">
        <v>68875.314541666681</v>
      </c>
      <c r="P29">
        <v>73515.020416666695</v>
      </c>
      <c r="Q29">
        <v>66753.05838416671</v>
      </c>
      <c r="R29">
        <v>68182.916666666773</v>
      </c>
      <c r="S29">
        <v>68646.284640000027</v>
      </c>
      <c r="T29">
        <v>69633.2849166667</v>
      </c>
      <c r="U29">
        <v>66145.931656666638</v>
      </c>
      <c r="V29">
        <v>87562.242041666672</v>
      </c>
      <c r="W29">
        <v>70803.985366666646</v>
      </c>
      <c r="X29">
        <v>73185.418916666647</v>
      </c>
      <c r="Y29">
        <v>71368.834979166684</v>
      </c>
      <c r="Z29">
        <v>73632.589041666637</v>
      </c>
      <c r="AA29">
        <v>69929.680166666672</v>
      </c>
      <c r="AB29">
        <v>71919.279041666654</v>
      </c>
      <c r="AC29">
        <v>72565.556104166651</v>
      </c>
      <c r="AD29">
        <v>68726.690916666717</v>
      </c>
      <c r="AE29">
        <v>70494.662306666636</v>
      </c>
      <c r="AF29">
        <v>69128.938291666636</v>
      </c>
      <c r="AG29">
        <v>71318.582810000007</v>
      </c>
      <c r="AH29">
        <v>70394.745791666734</v>
      </c>
      <c r="AI29">
        <v>65812.972586666656</v>
      </c>
      <c r="AJ29">
        <v>75362.849999999991</v>
      </c>
      <c r="AK29">
        <v>67859.112393333315</v>
      </c>
      <c r="AL29">
        <v>74937.213963333314</v>
      </c>
      <c r="AM29">
        <v>68312.574999999968</v>
      </c>
      <c r="AN29">
        <v>68802.183999999994</v>
      </c>
      <c r="AO29">
        <v>71049.302080000009</v>
      </c>
      <c r="AP29">
        <v>65802.641660000023</v>
      </c>
      <c r="AQ29">
        <v>71603.998796666667</v>
      </c>
      <c r="AR29">
        <v>70865.818749999991</v>
      </c>
      <c r="AS29">
        <v>65123.141729166666</v>
      </c>
      <c r="AT29">
        <v>69176.875666666689</v>
      </c>
      <c r="AU29">
        <v>70818.913916666643</v>
      </c>
      <c r="AV29">
        <v>70244.763541666645</v>
      </c>
      <c r="AW29">
        <v>67533.693791666665</v>
      </c>
      <c r="AX29">
        <v>71457.42704166667</v>
      </c>
    </row>
    <row r="30" spans="1:50" x14ac:dyDescent="0.25">
      <c r="A30">
        <v>74465.794240000003</v>
      </c>
      <c r="B30">
        <v>68413.532666666666</v>
      </c>
      <c r="C30">
        <v>71814.966541666668</v>
      </c>
      <c r="D30">
        <v>65333.41666666681</v>
      </c>
      <c r="E30">
        <v>68025.431866666651</v>
      </c>
      <c r="F30">
        <v>70077.649360000039</v>
      </c>
      <c r="G30">
        <v>68634.921854166678</v>
      </c>
      <c r="H30">
        <v>67098.581791666671</v>
      </c>
      <c r="I30">
        <v>71037.49804166668</v>
      </c>
      <c r="J30">
        <v>70787.581546666639</v>
      </c>
      <c r="K30">
        <v>69476.131672499963</v>
      </c>
      <c r="L30">
        <v>82663.146416666699</v>
      </c>
      <c r="M30">
        <v>68182.784428333383</v>
      </c>
      <c r="N30">
        <v>69915.522291666668</v>
      </c>
      <c r="O30">
        <v>68875.314541666681</v>
      </c>
      <c r="P30">
        <v>73515.020416666695</v>
      </c>
      <c r="Q30">
        <v>66753.05838416671</v>
      </c>
      <c r="R30">
        <v>68708.499479166669</v>
      </c>
      <c r="S30">
        <v>69777.758791666653</v>
      </c>
      <c r="T30">
        <v>69633.2849166667</v>
      </c>
      <c r="U30">
        <v>66145.931656666638</v>
      </c>
      <c r="V30">
        <v>87562.242041666672</v>
      </c>
      <c r="W30">
        <v>70803.985366666646</v>
      </c>
      <c r="X30">
        <v>71555.00208000002</v>
      </c>
      <c r="Y30">
        <v>75274.682354166624</v>
      </c>
      <c r="Z30">
        <v>73632.589041666637</v>
      </c>
      <c r="AA30">
        <v>69929.680166666672</v>
      </c>
      <c r="AB30">
        <v>68639.443166666679</v>
      </c>
      <c r="AC30">
        <v>72565.556104166651</v>
      </c>
      <c r="AD30">
        <v>68726.690916666717</v>
      </c>
      <c r="AE30">
        <v>70494.662306666636</v>
      </c>
      <c r="AF30">
        <v>69128.938291666636</v>
      </c>
      <c r="AG30">
        <v>71318.582810000007</v>
      </c>
      <c r="AH30">
        <v>70394.745791666734</v>
      </c>
      <c r="AI30">
        <v>65812.972586666656</v>
      </c>
      <c r="AJ30">
        <v>75362.849999999991</v>
      </c>
      <c r="AK30">
        <v>67859.112393333315</v>
      </c>
      <c r="AL30">
        <v>73820.193939999939</v>
      </c>
      <c r="AM30">
        <v>68312.574999999968</v>
      </c>
      <c r="AN30">
        <v>70858.833791666679</v>
      </c>
      <c r="AO30">
        <v>71049.302080000009</v>
      </c>
      <c r="AP30">
        <v>65802.641660000023</v>
      </c>
      <c r="AQ30">
        <v>71603.998796666667</v>
      </c>
      <c r="AR30">
        <v>70865.818749999991</v>
      </c>
      <c r="AS30">
        <v>65123.141729166666</v>
      </c>
      <c r="AT30">
        <v>67224.666666666773</v>
      </c>
      <c r="AU30">
        <v>69528.660886666679</v>
      </c>
      <c r="AV30">
        <v>72050.69888000004</v>
      </c>
      <c r="AW30">
        <v>67533.693791666665</v>
      </c>
      <c r="AX30">
        <v>66775.081916666648</v>
      </c>
    </row>
    <row r="31" spans="1:50" x14ac:dyDescent="0.25">
      <c r="A31">
        <v>72680.17441666669</v>
      </c>
      <c r="B31">
        <v>68413.532666666666</v>
      </c>
      <c r="C31">
        <v>69633.815166666653</v>
      </c>
      <c r="D31">
        <v>64732.41666666681</v>
      </c>
      <c r="E31">
        <v>67983.666666666773</v>
      </c>
      <c r="F31">
        <v>70077.649360000039</v>
      </c>
      <c r="G31">
        <v>68634.921854166678</v>
      </c>
      <c r="H31">
        <v>67098.581791666671</v>
      </c>
      <c r="I31">
        <v>71037.49804166668</v>
      </c>
      <c r="J31">
        <v>68992.391146666632</v>
      </c>
      <c r="K31">
        <v>69476.131672499963</v>
      </c>
      <c r="L31">
        <v>82386.070041666666</v>
      </c>
      <c r="M31">
        <v>68182.784428333383</v>
      </c>
      <c r="N31">
        <v>69915.522291666668</v>
      </c>
      <c r="O31">
        <v>68875.314541666681</v>
      </c>
      <c r="P31">
        <v>71342.41666666673</v>
      </c>
      <c r="Q31">
        <v>69950.27333000004</v>
      </c>
      <c r="R31">
        <v>68708.499479166669</v>
      </c>
      <c r="S31">
        <v>69777.758791666653</v>
      </c>
      <c r="T31">
        <v>66875.579599999983</v>
      </c>
      <c r="U31">
        <v>66145.931656666638</v>
      </c>
      <c r="V31">
        <v>87562.242041666672</v>
      </c>
      <c r="W31">
        <v>68689.713291666645</v>
      </c>
      <c r="X31">
        <v>70513.166666666744</v>
      </c>
      <c r="Y31">
        <v>73937.007199999964</v>
      </c>
      <c r="Z31">
        <v>73632.589041666637</v>
      </c>
      <c r="AA31">
        <v>71930.335666666724</v>
      </c>
      <c r="AB31">
        <v>68639.443166666679</v>
      </c>
      <c r="AC31">
        <v>71318.938280000002</v>
      </c>
      <c r="AD31">
        <v>68726.690916666717</v>
      </c>
      <c r="AE31">
        <v>70494.662306666636</v>
      </c>
      <c r="AF31">
        <v>69096.617333333372</v>
      </c>
      <c r="AG31">
        <v>74661.554166666669</v>
      </c>
      <c r="AH31">
        <v>70033.586791666676</v>
      </c>
      <c r="AI31">
        <v>65562.988266666653</v>
      </c>
      <c r="AJ31">
        <v>75362.849999999991</v>
      </c>
      <c r="AK31">
        <v>67859.112393333315</v>
      </c>
      <c r="AL31">
        <v>71785.327066666665</v>
      </c>
      <c r="AM31">
        <v>68312.574999999968</v>
      </c>
      <c r="AN31">
        <v>70077.504285000046</v>
      </c>
      <c r="AO31">
        <v>71049.302080000009</v>
      </c>
      <c r="AP31">
        <v>65802.641660000023</v>
      </c>
      <c r="AQ31">
        <v>73209.34166666666</v>
      </c>
      <c r="AR31">
        <v>70865.818749999991</v>
      </c>
      <c r="AS31">
        <v>65123.141729166666</v>
      </c>
      <c r="AT31">
        <v>67224.666666666773</v>
      </c>
      <c r="AU31">
        <v>69528.660886666679</v>
      </c>
      <c r="AV31">
        <v>70972.247366666648</v>
      </c>
      <c r="AW31">
        <v>67533.693791666665</v>
      </c>
      <c r="AX31">
        <v>66775.081916666648</v>
      </c>
    </row>
    <row r="32" spans="1:50" x14ac:dyDescent="0.25">
      <c r="A32">
        <v>72680.17441666669</v>
      </c>
      <c r="B32">
        <v>69038.423541666663</v>
      </c>
      <c r="C32">
        <v>69633.815166666653</v>
      </c>
      <c r="D32">
        <v>61364.968015000006</v>
      </c>
      <c r="E32">
        <v>67983.666666666773</v>
      </c>
      <c r="F32">
        <v>70077.649360000039</v>
      </c>
      <c r="G32">
        <v>68634.921854166678</v>
      </c>
      <c r="H32">
        <v>67503.254770000043</v>
      </c>
      <c r="I32">
        <v>71037.49804166668</v>
      </c>
      <c r="J32">
        <v>68992.391146666632</v>
      </c>
      <c r="K32">
        <v>69476.131672499963</v>
      </c>
      <c r="L32">
        <v>82386.070041666666</v>
      </c>
      <c r="M32">
        <v>67335.284866666669</v>
      </c>
      <c r="N32">
        <v>69915.522291666668</v>
      </c>
      <c r="O32">
        <v>68787.116541666692</v>
      </c>
      <c r="P32">
        <v>71342.41666666673</v>
      </c>
      <c r="Q32">
        <v>64580.084496666655</v>
      </c>
      <c r="R32">
        <v>68708.499479166669</v>
      </c>
      <c r="S32">
        <v>70735.973104166667</v>
      </c>
      <c r="T32">
        <v>66875.579599999983</v>
      </c>
      <c r="U32">
        <v>66145.931656666638</v>
      </c>
      <c r="V32">
        <v>87562.242041666672</v>
      </c>
      <c r="W32">
        <v>68689.713291666645</v>
      </c>
      <c r="X32">
        <v>70513.166666666744</v>
      </c>
      <c r="Y32">
        <v>70206.795974999986</v>
      </c>
      <c r="Z32">
        <v>73632.589041666637</v>
      </c>
      <c r="AA32">
        <v>72199.073041666663</v>
      </c>
      <c r="AB32">
        <v>68639.443166666679</v>
      </c>
      <c r="AC32">
        <v>69485.63658666666</v>
      </c>
      <c r="AD32">
        <v>68726.690916666717</v>
      </c>
      <c r="AE32">
        <v>70494.662306666636</v>
      </c>
      <c r="AF32">
        <v>68741.979634999996</v>
      </c>
      <c r="AG32">
        <v>74418.122159999999</v>
      </c>
      <c r="AH32">
        <v>69689.035041666692</v>
      </c>
      <c r="AI32">
        <v>65562.988266666653</v>
      </c>
      <c r="AJ32">
        <v>75362.849999999991</v>
      </c>
      <c r="AK32">
        <v>67859.112393333315</v>
      </c>
      <c r="AL32">
        <v>71785.327066666665</v>
      </c>
      <c r="AM32">
        <v>68312.574999999968</v>
      </c>
      <c r="AN32">
        <v>70077.504285000046</v>
      </c>
      <c r="AO32">
        <v>67415.837791666694</v>
      </c>
      <c r="AP32">
        <v>65802.641660000023</v>
      </c>
      <c r="AQ32">
        <v>73209.34166666666</v>
      </c>
      <c r="AR32">
        <v>70865.818749999991</v>
      </c>
      <c r="AS32">
        <v>66010.416666666802</v>
      </c>
      <c r="AT32">
        <v>67224.666666666773</v>
      </c>
      <c r="AU32">
        <v>69528.660886666679</v>
      </c>
      <c r="AV32">
        <v>70972.247366666648</v>
      </c>
      <c r="AW32">
        <v>67533.693791666665</v>
      </c>
      <c r="AX32">
        <v>66775.081916666648</v>
      </c>
    </row>
    <row r="33" spans="1:50" x14ac:dyDescent="0.25">
      <c r="A33">
        <v>72680.17441666669</v>
      </c>
      <c r="B33">
        <v>69038.423541666663</v>
      </c>
      <c r="C33">
        <v>69633.815166666653</v>
      </c>
      <c r="D33">
        <v>61364.968015000006</v>
      </c>
      <c r="E33">
        <v>67983.666666666773</v>
      </c>
      <c r="F33">
        <v>70077.649360000039</v>
      </c>
      <c r="G33">
        <v>68120.316333333365</v>
      </c>
      <c r="H33">
        <v>67503.254770000043</v>
      </c>
      <c r="I33">
        <v>71037.49804166668</v>
      </c>
      <c r="J33">
        <v>68992.391146666632</v>
      </c>
      <c r="K33">
        <v>69476.131672499963</v>
      </c>
      <c r="L33">
        <v>82162.988916666611</v>
      </c>
      <c r="M33">
        <v>67335.284866666669</v>
      </c>
      <c r="N33">
        <v>69915.522291666668</v>
      </c>
      <c r="O33">
        <v>67678.410604166667</v>
      </c>
      <c r="P33">
        <v>71342.41666666673</v>
      </c>
      <c r="Q33">
        <v>64580.084496666655</v>
      </c>
      <c r="R33">
        <v>68708.499479166669</v>
      </c>
      <c r="S33">
        <v>70735.973104166667</v>
      </c>
      <c r="T33">
        <v>66875.579599999983</v>
      </c>
      <c r="U33">
        <v>66145.931656666638</v>
      </c>
      <c r="V33">
        <v>93973.983999999997</v>
      </c>
      <c r="W33">
        <v>68689.713291666645</v>
      </c>
      <c r="X33">
        <v>70513.166666666744</v>
      </c>
      <c r="Y33">
        <v>70206.795974999986</v>
      </c>
      <c r="Z33">
        <v>73632.589041666637</v>
      </c>
      <c r="AA33">
        <v>72199.073041666663</v>
      </c>
      <c r="AB33">
        <v>68639.443166666679</v>
      </c>
      <c r="AC33">
        <v>69485.63658666666</v>
      </c>
      <c r="AD33">
        <v>68726.690916666717</v>
      </c>
      <c r="AE33">
        <v>70494.662306666636</v>
      </c>
      <c r="AF33">
        <v>68069.917393333366</v>
      </c>
      <c r="AG33">
        <v>66918.035280000026</v>
      </c>
      <c r="AH33">
        <v>69689.035041666692</v>
      </c>
      <c r="AI33">
        <v>65562.988266666653</v>
      </c>
      <c r="AJ33">
        <v>76090.097220000054</v>
      </c>
      <c r="AK33">
        <v>67859.112393333315</v>
      </c>
      <c r="AL33">
        <v>71785.327066666665</v>
      </c>
      <c r="AM33">
        <v>69370.190203333317</v>
      </c>
      <c r="AN33">
        <v>70077.504285000046</v>
      </c>
      <c r="AO33">
        <v>67415.837791666694</v>
      </c>
      <c r="AP33">
        <v>65802.641660000023</v>
      </c>
      <c r="AQ33">
        <v>73209.34166666666</v>
      </c>
      <c r="AR33">
        <v>74087.249791666618</v>
      </c>
      <c r="AS33">
        <v>66010.416666666802</v>
      </c>
      <c r="AT33">
        <v>67224.666666666773</v>
      </c>
      <c r="AU33">
        <v>69528.660886666679</v>
      </c>
      <c r="AV33">
        <v>70972.247366666648</v>
      </c>
      <c r="AW33">
        <v>70907.742729166697</v>
      </c>
      <c r="AX33">
        <v>66775.081916666648</v>
      </c>
    </row>
    <row r="34" spans="1:50" x14ac:dyDescent="0.25">
      <c r="A34">
        <v>72680.17441666669</v>
      </c>
      <c r="B34">
        <v>69038.423541666663</v>
      </c>
      <c r="C34">
        <v>69633.815166666653</v>
      </c>
      <c r="D34">
        <v>61364.968015000006</v>
      </c>
      <c r="E34">
        <v>67983.666666666773</v>
      </c>
      <c r="F34">
        <v>70077.649360000039</v>
      </c>
      <c r="G34">
        <v>68120.316333333365</v>
      </c>
      <c r="H34">
        <v>66982.539559999961</v>
      </c>
      <c r="I34">
        <v>69326.878416666674</v>
      </c>
      <c r="J34">
        <v>68992.391146666632</v>
      </c>
      <c r="K34">
        <v>69476.131672499963</v>
      </c>
      <c r="L34">
        <v>82162.988916666611</v>
      </c>
      <c r="M34">
        <v>67335.284866666669</v>
      </c>
      <c r="N34">
        <v>69915.522291666668</v>
      </c>
      <c r="O34">
        <v>67678.410604166667</v>
      </c>
      <c r="P34">
        <v>71342.41666666673</v>
      </c>
      <c r="Q34">
        <v>64580.084496666655</v>
      </c>
      <c r="R34">
        <v>68393.912426666633</v>
      </c>
      <c r="S34">
        <v>73038.096416666667</v>
      </c>
      <c r="T34">
        <v>66875.579599999983</v>
      </c>
      <c r="U34">
        <v>67616.916666666788</v>
      </c>
      <c r="V34">
        <v>93973.983999999997</v>
      </c>
      <c r="W34">
        <v>68689.713291666645</v>
      </c>
      <c r="X34">
        <v>70513.166666666744</v>
      </c>
      <c r="Y34">
        <v>70206.795974999986</v>
      </c>
      <c r="Z34">
        <v>74308.666666666701</v>
      </c>
      <c r="AA34">
        <v>72199.073041666663</v>
      </c>
      <c r="AB34">
        <v>68639.443166666679</v>
      </c>
      <c r="AC34">
        <v>69485.63658666666</v>
      </c>
      <c r="AD34">
        <v>68874.059291666679</v>
      </c>
      <c r="AE34">
        <v>70580.014519999982</v>
      </c>
      <c r="AF34">
        <v>68069.917393333366</v>
      </c>
      <c r="AG34">
        <v>66918.035280000026</v>
      </c>
      <c r="AH34">
        <v>69689.035041666692</v>
      </c>
      <c r="AI34">
        <v>65562.988266666653</v>
      </c>
      <c r="AJ34">
        <v>73831.854026666668</v>
      </c>
      <c r="AK34">
        <v>69762.44862000001</v>
      </c>
      <c r="AL34">
        <v>71785.327066666665</v>
      </c>
      <c r="AM34">
        <v>69503.666666666759</v>
      </c>
      <c r="AN34">
        <v>70077.504285000046</v>
      </c>
      <c r="AO34">
        <v>66926.260791666704</v>
      </c>
      <c r="AP34">
        <v>65802.641660000023</v>
      </c>
      <c r="AQ34">
        <v>68997.341541666654</v>
      </c>
      <c r="AR34">
        <v>66772.416666666802</v>
      </c>
      <c r="AS34">
        <v>66194.01751666666</v>
      </c>
      <c r="AT34">
        <v>66266.699666666667</v>
      </c>
      <c r="AU34">
        <v>69528.660886666679</v>
      </c>
      <c r="AV34">
        <v>70972.247366666648</v>
      </c>
      <c r="AW34">
        <v>70850.099916666673</v>
      </c>
      <c r="AX34">
        <v>66775.081916666648</v>
      </c>
    </row>
    <row r="35" spans="1:50" x14ac:dyDescent="0.25">
      <c r="A35">
        <v>72680.17441666669</v>
      </c>
      <c r="B35">
        <v>69038.423541666663</v>
      </c>
      <c r="C35">
        <v>69166.871791666694</v>
      </c>
      <c r="D35">
        <v>61364.968015000006</v>
      </c>
      <c r="E35">
        <v>65294.66666666681</v>
      </c>
      <c r="F35">
        <v>70077.649360000039</v>
      </c>
      <c r="G35">
        <v>68120.316333333365</v>
      </c>
      <c r="H35">
        <v>66982.539559999961</v>
      </c>
      <c r="I35">
        <v>69326.878416666674</v>
      </c>
      <c r="J35">
        <v>68992.391146666632</v>
      </c>
      <c r="K35">
        <v>70988.347791666674</v>
      </c>
      <c r="L35">
        <v>82162.988916666611</v>
      </c>
      <c r="M35">
        <v>67335.284866666669</v>
      </c>
      <c r="N35">
        <v>73351.200327500002</v>
      </c>
      <c r="O35">
        <v>67678.410604166667</v>
      </c>
      <c r="P35">
        <v>71342.41666666673</v>
      </c>
      <c r="Q35">
        <v>64580.084496666655</v>
      </c>
      <c r="R35">
        <v>67827.416666666773</v>
      </c>
      <c r="S35">
        <v>73038.096416666667</v>
      </c>
      <c r="T35">
        <v>66875.579599999983</v>
      </c>
      <c r="U35">
        <v>67616.916666666788</v>
      </c>
      <c r="V35">
        <v>91018.278291666647</v>
      </c>
      <c r="W35">
        <v>68689.713291666645</v>
      </c>
      <c r="X35">
        <v>70513.166666666744</v>
      </c>
      <c r="Y35">
        <v>70095.792419999998</v>
      </c>
      <c r="Z35">
        <v>73887.916666666701</v>
      </c>
      <c r="AA35">
        <v>72199.073041666663</v>
      </c>
      <c r="AB35">
        <v>69838.560291666639</v>
      </c>
      <c r="AC35">
        <v>69485.63658666666</v>
      </c>
      <c r="AD35">
        <v>68874.059291666679</v>
      </c>
      <c r="AE35">
        <v>70580.014519999982</v>
      </c>
      <c r="AF35">
        <v>66151.416666666802</v>
      </c>
      <c r="AG35">
        <v>66918.035280000026</v>
      </c>
      <c r="AH35">
        <v>69689.035041666692</v>
      </c>
      <c r="AI35">
        <v>65562.988266666653</v>
      </c>
      <c r="AJ35">
        <v>72661.34438499996</v>
      </c>
      <c r="AK35">
        <v>69762.44862000001</v>
      </c>
      <c r="AL35">
        <v>71785.327066666665</v>
      </c>
      <c r="AM35">
        <v>69503.666666666759</v>
      </c>
      <c r="AN35">
        <v>69245.842459999985</v>
      </c>
      <c r="AO35">
        <v>66926.260791666704</v>
      </c>
      <c r="AP35">
        <v>65802.641660000023</v>
      </c>
      <c r="AQ35">
        <v>68997.341541666654</v>
      </c>
      <c r="AR35">
        <v>66772.416666666802</v>
      </c>
      <c r="AS35">
        <v>66194.01751666666</v>
      </c>
      <c r="AT35">
        <v>66266.699666666667</v>
      </c>
      <c r="AU35">
        <v>69528.660886666679</v>
      </c>
      <c r="AV35">
        <v>70212.170666666643</v>
      </c>
      <c r="AW35">
        <v>70850.099916666673</v>
      </c>
      <c r="AX35">
        <v>66775.081916666648</v>
      </c>
    </row>
    <row r="36" spans="1:50" x14ac:dyDescent="0.25">
      <c r="A36">
        <v>72680.17441666669</v>
      </c>
      <c r="B36">
        <v>68896.081416666682</v>
      </c>
      <c r="C36">
        <v>69166.871791666694</v>
      </c>
      <c r="D36">
        <v>61364.968015000006</v>
      </c>
      <c r="E36">
        <v>65294.66666666681</v>
      </c>
      <c r="F36">
        <v>70077.649360000039</v>
      </c>
      <c r="G36">
        <v>68120.316333333365</v>
      </c>
      <c r="H36">
        <v>66982.539559999961</v>
      </c>
      <c r="I36">
        <v>69326.878416666674</v>
      </c>
      <c r="J36">
        <v>68992.391146666632</v>
      </c>
      <c r="K36">
        <v>70988.347791666674</v>
      </c>
      <c r="L36">
        <v>82162.988916666611</v>
      </c>
      <c r="M36">
        <v>67335.284866666669</v>
      </c>
      <c r="N36">
        <v>73351.200327500002</v>
      </c>
      <c r="O36">
        <v>67678.410604166667</v>
      </c>
      <c r="P36">
        <v>72696.442173333344</v>
      </c>
      <c r="Q36">
        <v>64580.084496666655</v>
      </c>
      <c r="R36">
        <v>66634.262996666657</v>
      </c>
      <c r="S36">
        <v>73038.096416666667</v>
      </c>
      <c r="T36">
        <v>66875.579599999983</v>
      </c>
      <c r="U36">
        <v>66347.166666666788</v>
      </c>
      <c r="V36">
        <v>91018.278291666647</v>
      </c>
      <c r="W36">
        <v>70012.230166666675</v>
      </c>
      <c r="X36">
        <v>67298.666666666773</v>
      </c>
      <c r="Y36">
        <v>70095.792419999998</v>
      </c>
      <c r="Z36">
        <v>73509.269214166648</v>
      </c>
      <c r="AA36">
        <v>71049.269039999985</v>
      </c>
      <c r="AB36">
        <v>69692.502729166692</v>
      </c>
      <c r="AC36">
        <v>69485.63658666666</v>
      </c>
      <c r="AD36">
        <v>68874.059291666679</v>
      </c>
      <c r="AE36">
        <v>70580.014519999982</v>
      </c>
      <c r="AF36">
        <v>66151.416666666802</v>
      </c>
      <c r="AG36">
        <v>66918.035280000026</v>
      </c>
      <c r="AH36">
        <v>69689.035041666692</v>
      </c>
      <c r="AI36">
        <v>65562.988266666653</v>
      </c>
      <c r="AJ36">
        <v>70195.708345000006</v>
      </c>
      <c r="AK36">
        <v>69762.44862000001</v>
      </c>
      <c r="AL36">
        <v>74313.166666666701</v>
      </c>
      <c r="AM36">
        <v>68864.916666666773</v>
      </c>
      <c r="AN36">
        <v>69245.842459999985</v>
      </c>
      <c r="AO36">
        <v>66926.260791666704</v>
      </c>
      <c r="AP36">
        <v>69132.43160416669</v>
      </c>
      <c r="AQ36">
        <v>68997.341541666654</v>
      </c>
      <c r="AR36">
        <v>66772.416666666802</v>
      </c>
      <c r="AS36">
        <v>66194.01751666666</v>
      </c>
      <c r="AT36">
        <v>66266.699666666667</v>
      </c>
      <c r="AU36">
        <v>70398.834719999984</v>
      </c>
      <c r="AV36">
        <v>70212.170666666643</v>
      </c>
      <c r="AW36">
        <v>70850.099916666673</v>
      </c>
      <c r="AX36">
        <v>68613.410541666686</v>
      </c>
    </row>
    <row r="37" spans="1:50" x14ac:dyDescent="0.25">
      <c r="A37">
        <v>72680.17441666669</v>
      </c>
      <c r="B37">
        <v>68896.081416666682</v>
      </c>
      <c r="C37">
        <v>69166.871791666694</v>
      </c>
      <c r="D37">
        <v>61364.968015000006</v>
      </c>
      <c r="E37">
        <v>65294.66666666681</v>
      </c>
      <c r="F37">
        <v>73566.166375000015</v>
      </c>
      <c r="G37">
        <v>68120.316333333365</v>
      </c>
      <c r="H37">
        <v>66982.539559999961</v>
      </c>
      <c r="I37">
        <v>69326.878416666674</v>
      </c>
      <c r="J37">
        <v>68992.391146666632</v>
      </c>
      <c r="K37">
        <v>70988.347791666674</v>
      </c>
      <c r="L37">
        <v>81357.855666666641</v>
      </c>
      <c r="M37">
        <v>69269.740934166664</v>
      </c>
      <c r="N37">
        <v>70235.028916666692</v>
      </c>
      <c r="O37">
        <v>67678.410604166667</v>
      </c>
      <c r="P37">
        <v>72696.442173333344</v>
      </c>
      <c r="Q37">
        <v>64580.084496666655</v>
      </c>
      <c r="R37">
        <v>66634.262996666657</v>
      </c>
      <c r="S37">
        <v>71511.9662916667</v>
      </c>
      <c r="T37">
        <v>66875.579599999983</v>
      </c>
      <c r="U37">
        <v>66347.166666666788</v>
      </c>
      <c r="V37">
        <v>91018.278291666647</v>
      </c>
      <c r="W37">
        <v>70012.230166666675</v>
      </c>
      <c r="X37">
        <v>67298.666666666773</v>
      </c>
      <c r="Y37">
        <v>70095.792419999998</v>
      </c>
      <c r="Z37">
        <v>73509.269214166648</v>
      </c>
      <c r="AA37">
        <v>70704.303166666679</v>
      </c>
      <c r="AB37">
        <v>69692.502729166692</v>
      </c>
      <c r="AC37">
        <v>70172.999289999992</v>
      </c>
      <c r="AD37">
        <v>68874.059291666679</v>
      </c>
      <c r="AE37">
        <v>68513.166666666759</v>
      </c>
      <c r="AF37">
        <v>66151.416666666802</v>
      </c>
      <c r="AG37">
        <v>66918.035280000026</v>
      </c>
      <c r="AH37">
        <v>69689.035041666692</v>
      </c>
      <c r="AI37">
        <v>67727.07560000004</v>
      </c>
      <c r="AJ37">
        <v>70195.708345000006</v>
      </c>
      <c r="AK37">
        <v>69762.44862000001</v>
      </c>
      <c r="AL37">
        <v>74313.166666666701</v>
      </c>
      <c r="AM37">
        <v>68864.916666666773</v>
      </c>
      <c r="AN37">
        <v>68430.741166666674</v>
      </c>
      <c r="AO37">
        <v>66926.260791666704</v>
      </c>
      <c r="AP37">
        <v>69132.43160416669</v>
      </c>
      <c r="AQ37">
        <v>68997.341541666654</v>
      </c>
      <c r="AR37">
        <v>66772.416666666802</v>
      </c>
      <c r="AS37">
        <v>66194.01751666666</v>
      </c>
      <c r="AT37">
        <v>66266.699666666667</v>
      </c>
      <c r="AU37">
        <v>71001.44316666665</v>
      </c>
      <c r="AV37">
        <v>70212.170666666643</v>
      </c>
      <c r="AW37">
        <v>70850.099916666673</v>
      </c>
      <c r="AX37">
        <v>68613.410541666686</v>
      </c>
    </row>
    <row r="38" spans="1:50" x14ac:dyDescent="0.25">
      <c r="A38">
        <v>69151.81166666669</v>
      </c>
      <c r="B38">
        <v>68896.081416666682</v>
      </c>
      <c r="C38">
        <v>69166.871791666694</v>
      </c>
      <c r="D38">
        <v>61364.968015000006</v>
      </c>
      <c r="E38">
        <v>65294.66666666681</v>
      </c>
      <c r="F38">
        <v>73566.166375000015</v>
      </c>
      <c r="G38">
        <v>68120.316333333365</v>
      </c>
      <c r="H38">
        <v>66982.539559999961</v>
      </c>
      <c r="I38">
        <v>69326.878416666674</v>
      </c>
      <c r="J38">
        <v>73658.878486666639</v>
      </c>
      <c r="K38">
        <v>70516.115104166674</v>
      </c>
      <c r="L38">
        <v>81357.855666666641</v>
      </c>
      <c r="M38">
        <v>69269.740934166664</v>
      </c>
      <c r="N38">
        <v>70235.028916666692</v>
      </c>
      <c r="O38">
        <v>67678.410604166667</v>
      </c>
      <c r="P38">
        <v>76990.101291666695</v>
      </c>
      <c r="Q38">
        <v>64580.084496666655</v>
      </c>
      <c r="R38">
        <v>66634.262996666657</v>
      </c>
      <c r="S38">
        <v>71511.9662916667</v>
      </c>
      <c r="T38">
        <v>69790.417416666678</v>
      </c>
      <c r="U38">
        <v>66347.166666666788</v>
      </c>
      <c r="V38">
        <v>91018.278291666647</v>
      </c>
      <c r="W38">
        <v>69012.675166666682</v>
      </c>
      <c r="X38">
        <v>67298.666666666773</v>
      </c>
      <c r="Y38">
        <v>70095.792419999998</v>
      </c>
      <c r="Z38">
        <v>73509.269214166648</v>
      </c>
      <c r="AA38">
        <v>70704.303166666679</v>
      </c>
      <c r="AB38">
        <v>69692.502729166692</v>
      </c>
      <c r="AC38">
        <v>72573.599587499979</v>
      </c>
      <c r="AD38">
        <v>68874.059291666679</v>
      </c>
      <c r="AE38">
        <v>68513.166666666759</v>
      </c>
      <c r="AF38">
        <v>66151.416666666802</v>
      </c>
      <c r="AG38">
        <v>66918.035280000026</v>
      </c>
      <c r="AH38">
        <v>69689.035041666692</v>
      </c>
      <c r="AI38">
        <v>67727.07560000004</v>
      </c>
      <c r="AJ38">
        <v>70195.708345000006</v>
      </c>
      <c r="AK38">
        <v>69762.44862000001</v>
      </c>
      <c r="AL38">
        <v>74321.359291666697</v>
      </c>
      <c r="AM38">
        <v>68864.916666666773</v>
      </c>
      <c r="AN38">
        <v>68430.741166666674</v>
      </c>
      <c r="AO38">
        <v>66926.260791666704</v>
      </c>
      <c r="AP38">
        <v>69132.43160416669</v>
      </c>
      <c r="AQ38">
        <v>68997.341541666654</v>
      </c>
      <c r="AR38">
        <v>66772.416666666802</v>
      </c>
      <c r="AS38">
        <v>65479.112866666699</v>
      </c>
      <c r="AT38">
        <v>66266.699666666667</v>
      </c>
      <c r="AU38">
        <v>68986.462626666631</v>
      </c>
      <c r="AV38">
        <v>70212.170666666643</v>
      </c>
      <c r="AW38">
        <v>70426.200979166693</v>
      </c>
      <c r="AX38">
        <v>68613.410541666686</v>
      </c>
    </row>
    <row r="39" spans="1:50" x14ac:dyDescent="0.25">
      <c r="A39">
        <v>69151.81166666669</v>
      </c>
      <c r="B39">
        <v>68896.081416666682</v>
      </c>
      <c r="C39">
        <v>69166.871791666694</v>
      </c>
      <c r="D39">
        <v>63535.134877499971</v>
      </c>
      <c r="E39">
        <v>65095.214309999974</v>
      </c>
      <c r="F39">
        <v>75220.913422500016</v>
      </c>
      <c r="G39">
        <v>68446.917187499988</v>
      </c>
      <c r="H39">
        <v>67559.426666666637</v>
      </c>
      <c r="I39">
        <v>69326.878416666674</v>
      </c>
      <c r="J39">
        <v>73658.878486666639</v>
      </c>
      <c r="K39">
        <v>70516.115104166674</v>
      </c>
      <c r="L39">
        <v>81357.855666666641</v>
      </c>
      <c r="M39">
        <v>69269.740934166664</v>
      </c>
      <c r="N39">
        <v>66774.186666666661</v>
      </c>
      <c r="O39">
        <v>71517.078791666674</v>
      </c>
      <c r="P39">
        <v>74539.466386666682</v>
      </c>
      <c r="Q39">
        <v>67207.218074166667</v>
      </c>
      <c r="R39">
        <v>66634.262996666657</v>
      </c>
      <c r="S39">
        <v>71511.9662916667</v>
      </c>
      <c r="T39">
        <v>69790.417416666678</v>
      </c>
      <c r="U39">
        <v>66347.166666666788</v>
      </c>
      <c r="V39">
        <v>91018.278291666647</v>
      </c>
      <c r="W39">
        <v>69012.675166666682</v>
      </c>
      <c r="X39">
        <v>67298.666666666773</v>
      </c>
      <c r="Y39">
        <v>69345.913659999991</v>
      </c>
      <c r="Z39">
        <v>70799.934880000001</v>
      </c>
      <c r="AA39">
        <v>70704.303166666679</v>
      </c>
      <c r="AB39">
        <v>68834.214010000025</v>
      </c>
      <c r="AC39">
        <v>72573.599587499979</v>
      </c>
      <c r="AD39">
        <v>68874.059291666679</v>
      </c>
      <c r="AE39">
        <v>66286.745719999992</v>
      </c>
      <c r="AF39">
        <v>66151.416666666802</v>
      </c>
      <c r="AG39">
        <v>66701.355786666696</v>
      </c>
      <c r="AH39">
        <v>69689.035041666692</v>
      </c>
      <c r="AI39">
        <v>67489.110229166618</v>
      </c>
      <c r="AJ39">
        <v>70195.708345000006</v>
      </c>
      <c r="AK39">
        <v>69703.22947916665</v>
      </c>
      <c r="AL39">
        <v>74321.359291666697</v>
      </c>
      <c r="AM39">
        <v>68864.916666666773</v>
      </c>
      <c r="AN39">
        <v>68430.741166666674</v>
      </c>
      <c r="AO39">
        <v>66926.260791666704</v>
      </c>
      <c r="AP39">
        <v>69132.43160416669</v>
      </c>
      <c r="AQ39">
        <v>67865.406229166663</v>
      </c>
      <c r="AR39">
        <v>66772.416666666802</v>
      </c>
      <c r="AS39">
        <v>65479.112866666699</v>
      </c>
      <c r="AT39">
        <v>66626.045894166658</v>
      </c>
      <c r="AU39">
        <v>68986.462626666631</v>
      </c>
      <c r="AV39">
        <v>70212.170666666643</v>
      </c>
      <c r="AW39">
        <v>70426.200979166693</v>
      </c>
      <c r="AX39">
        <v>68613.410541666686</v>
      </c>
    </row>
    <row r="40" spans="1:50" x14ac:dyDescent="0.25">
      <c r="A40">
        <v>69151.81166666669</v>
      </c>
      <c r="B40">
        <v>68896.081416666682</v>
      </c>
      <c r="C40">
        <v>70720.948791666669</v>
      </c>
      <c r="D40">
        <v>63791.166666666802</v>
      </c>
      <c r="E40">
        <v>65095.214309999974</v>
      </c>
      <c r="F40">
        <v>71528.486340000003</v>
      </c>
      <c r="G40">
        <v>68446.917187499988</v>
      </c>
      <c r="H40">
        <v>67559.426666666637</v>
      </c>
      <c r="I40">
        <v>67859.672041666665</v>
      </c>
      <c r="J40">
        <v>73658.878486666639</v>
      </c>
      <c r="K40">
        <v>68904.566706666665</v>
      </c>
      <c r="L40">
        <v>79903.586541666649</v>
      </c>
      <c r="M40">
        <v>67445.166666666773</v>
      </c>
      <c r="N40">
        <v>66774.186666666661</v>
      </c>
      <c r="O40">
        <v>67280.196601666656</v>
      </c>
      <c r="P40">
        <v>71630.06754166662</v>
      </c>
      <c r="Q40">
        <v>67207.218074166667</v>
      </c>
      <c r="R40">
        <v>66634.262996666657</v>
      </c>
      <c r="S40">
        <v>71511.9662916667</v>
      </c>
      <c r="T40">
        <v>69790.417416666678</v>
      </c>
      <c r="U40">
        <v>64194.91666666681</v>
      </c>
      <c r="V40">
        <v>92472.292166666681</v>
      </c>
      <c r="W40">
        <v>69012.675166666682</v>
      </c>
      <c r="X40">
        <v>69485.51602666665</v>
      </c>
      <c r="Y40">
        <v>69345.913659999991</v>
      </c>
      <c r="Z40">
        <v>70799.934880000001</v>
      </c>
      <c r="AA40">
        <v>70704.303166666679</v>
      </c>
      <c r="AB40">
        <v>68834.214010000025</v>
      </c>
      <c r="AC40">
        <v>69450.743466666652</v>
      </c>
      <c r="AD40">
        <v>68874.059291666679</v>
      </c>
      <c r="AE40">
        <v>66286.745719999992</v>
      </c>
      <c r="AF40">
        <v>66151.416666666802</v>
      </c>
      <c r="AG40">
        <v>66701.355786666696</v>
      </c>
      <c r="AH40">
        <v>72657.663041666689</v>
      </c>
      <c r="AI40">
        <v>67489.110229166618</v>
      </c>
      <c r="AJ40">
        <v>70195.708345000006</v>
      </c>
      <c r="AK40">
        <v>69703.22947916665</v>
      </c>
      <c r="AL40">
        <v>74657.202916666676</v>
      </c>
      <c r="AM40">
        <v>68864.916666666773</v>
      </c>
      <c r="AN40">
        <v>68430.741166666674</v>
      </c>
      <c r="AO40">
        <v>70433.879132499933</v>
      </c>
      <c r="AP40">
        <v>69132.43160416669</v>
      </c>
      <c r="AQ40">
        <v>67865.406229166663</v>
      </c>
      <c r="AR40">
        <v>66772.416666666802</v>
      </c>
      <c r="AS40">
        <v>65479.112866666699</v>
      </c>
      <c r="AT40">
        <v>66626.045894166658</v>
      </c>
      <c r="AU40">
        <v>68986.462626666631</v>
      </c>
      <c r="AV40">
        <v>70667.411166666672</v>
      </c>
      <c r="AW40">
        <v>67549.752229166683</v>
      </c>
      <c r="AX40">
        <v>68613.410541666686</v>
      </c>
    </row>
    <row r="41" spans="1:50" x14ac:dyDescent="0.25">
      <c r="A41">
        <v>69151.81166666669</v>
      </c>
      <c r="B41">
        <v>68896.081416666682</v>
      </c>
      <c r="C41">
        <v>68738.328746666608</v>
      </c>
      <c r="D41">
        <v>63709.166666666802</v>
      </c>
      <c r="E41">
        <v>65095.214309999974</v>
      </c>
      <c r="F41">
        <v>71528.486340000003</v>
      </c>
      <c r="G41">
        <v>68446.917187499988</v>
      </c>
      <c r="H41">
        <v>67559.426666666637</v>
      </c>
      <c r="I41">
        <v>67859.672041666665</v>
      </c>
      <c r="J41">
        <v>73658.878486666639</v>
      </c>
      <c r="K41">
        <v>68904.566706666665</v>
      </c>
      <c r="L41">
        <v>79026.070166666657</v>
      </c>
      <c r="M41">
        <v>67445.166666666773</v>
      </c>
      <c r="N41">
        <v>66774.186666666661</v>
      </c>
      <c r="O41">
        <v>67280.196601666656</v>
      </c>
      <c r="P41">
        <v>71630.06754166662</v>
      </c>
      <c r="Q41">
        <v>68135.706824166657</v>
      </c>
      <c r="R41">
        <v>66634.262996666657</v>
      </c>
      <c r="S41">
        <v>71511.9662916667</v>
      </c>
      <c r="T41">
        <v>70618.666666666701</v>
      </c>
      <c r="U41">
        <v>64194.91666666681</v>
      </c>
      <c r="V41">
        <v>84751.331466666597</v>
      </c>
      <c r="W41">
        <v>69012.675166666682</v>
      </c>
      <c r="X41">
        <v>68300.499626666657</v>
      </c>
      <c r="Y41">
        <v>69345.913659999991</v>
      </c>
      <c r="Z41">
        <v>70799.934880000001</v>
      </c>
      <c r="AA41">
        <v>70704.303166666679</v>
      </c>
      <c r="AB41">
        <v>66971.099729166657</v>
      </c>
      <c r="AC41">
        <v>69450.743466666652</v>
      </c>
      <c r="AD41">
        <v>69183.186291666687</v>
      </c>
      <c r="AE41">
        <v>66286.745719999992</v>
      </c>
      <c r="AF41">
        <v>66006.292267499957</v>
      </c>
      <c r="AG41">
        <v>66701.355786666696</v>
      </c>
      <c r="AH41">
        <v>72657.663041666689</v>
      </c>
      <c r="AI41">
        <v>67489.110229166618</v>
      </c>
      <c r="AJ41">
        <v>70195.708345000006</v>
      </c>
      <c r="AK41">
        <v>69703.22947916665</v>
      </c>
      <c r="AL41">
        <v>74657.202916666676</v>
      </c>
      <c r="AM41">
        <v>67265.295870000002</v>
      </c>
      <c r="AN41">
        <v>68430.741166666674</v>
      </c>
      <c r="AO41">
        <v>70433.879132499933</v>
      </c>
      <c r="AP41">
        <v>69132.43160416669</v>
      </c>
      <c r="AQ41">
        <v>67865.406229166663</v>
      </c>
      <c r="AR41">
        <v>70431.905600000013</v>
      </c>
      <c r="AS41">
        <v>65479.112866666699</v>
      </c>
      <c r="AT41">
        <v>66297.584666666677</v>
      </c>
      <c r="AU41">
        <v>68986.462626666631</v>
      </c>
      <c r="AV41">
        <v>70667.411166666672</v>
      </c>
      <c r="AW41">
        <v>67549.752229166683</v>
      </c>
      <c r="AX41">
        <v>68613.410541666686</v>
      </c>
    </row>
    <row r="42" spans="1:50" x14ac:dyDescent="0.25">
      <c r="A42">
        <v>69151.81166666669</v>
      </c>
      <c r="B42">
        <v>68297.45242666667</v>
      </c>
      <c r="C42">
        <v>68738.328746666608</v>
      </c>
      <c r="D42">
        <v>63709.166666666802</v>
      </c>
      <c r="E42">
        <v>65095.214309999974</v>
      </c>
      <c r="F42">
        <v>71528.486340000003</v>
      </c>
      <c r="G42">
        <v>68446.917187499988</v>
      </c>
      <c r="H42">
        <v>68924.180041666667</v>
      </c>
      <c r="I42">
        <v>67859.672041666665</v>
      </c>
      <c r="J42">
        <v>72521.831771666679</v>
      </c>
      <c r="K42">
        <v>68904.566706666665</v>
      </c>
      <c r="L42">
        <v>79026.070166666657</v>
      </c>
      <c r="M42">
        <v>67445.166666666773</v>
      </c>
      <c r="N42">
        <v>66774.186666666661</v>
      </c>
      <c r="O42">
        <v>66332.166166666677</v>
      </c>
      <c r="P42">
        <v>71630.06754166662</v>
      </c>
      <c r="Q42">
        <v>68485.957354166676</v>
      </c>
      <c r="R42">
        <v>68393.912426666633</v>
      </c>
      <c r="S42">
        <v>71511.9662916667</v>
      </c>
      <c r="T42">
        <v>70618.666666666701</v>
      </c>
      <c r="U42">
        <v>64194.91666666681</v>
      </c>
      <c r="V42">
        <v>75003.126166666669</v>
      </c>
      <c r="W42">
        <v>69012.675166666682</v>
      </c>
      <c r="X42">
        <v>68300.499626666657</v>
      </c>
      <c r="Y42">
        <v>69345.913659999991</v>
      </c>
      <c r="Z42">
        <v>70799.934880000001</v>
      </c>
      <c r="AA42">
        <v>70704.303166666679</v>
      </c>
      <c r="AB42">
        <v>66971.099729166657</v>
      </c>
      <c r="AC42">
        <v>69450.743466666652</v>
      </c>
      <c r="AD42">
        <v>69183.186291666687</v>
      </c>
      <c r="AE42">
        <v>66286.745719999992</v>
      </c>
      <c r="AF42">
        <v>66006.292267499957</v>
      </c>
      <c r="AG42">
        <v>66701.355786666696</v>
      </c>
      <c r="AH42">
        <v>72657.663041666689</v>
      </c>
      <c r="AI42">
        <v>67035.976250000022</v>
      </c>
      <c r="AJ42">
        <v>70195.708345000006</v>
      </c>
      <c r="AK42">
        <v>69703.22947916665</v>
      </c>
      <c r="AL42">
        <v>74657.202916666676</v>
      </c>
      <c r="AM42">
        <v>67265.295870000002</v>
      </c>
      <c r="AN42">
        <v>72623.639770000023</v>
      </c>
      <c r="AO42">
        <v>70433.879132499933</v>
      </c>
      <c r="AP42">
        <v>72592.24440416666</v>
      </c>
      <c r="AQ42">
        <v>67865.406229166663</v>
      </c>
      <c r="AR42">
        <v>70431.905600000013</v>
      </c>
      <c r="AS42">
        <v>65479.112866666699</v>
      </c>
      <c r="AT42">
        <v>66297.584666666677</v>
      </c>
      <c r="AU42">
        <v>68986.462626666631</v>
      </c>
      <c r="AV42">
        <v>70667.411166666672</v>
      </c>
      <c r="AW42">
        <v>67549.752229166683</v>
      </c>
      <c r="AX42">
        <v>68694.207037500004</v>
      </c>
    </row>
    <row r="44" spans="1:50" x14ac:dyDescent="0.25">
      <c r="A44">
        <f>MIN(_40iter10bees10foodx50[Test 1])</f>
        <v>67930.878291666653</v>
      </c>
      <c r="B44">
        <f>MIN(_40iter10bees10foodx50[Test 2])</f>
        <v>68297.45242666667</v>
      </c>
      <c r="C44">
        <f>MIN(_40iter10bees10foodx50[Test 3])</f>
        <v>68738.328746666608</v>
      </c>
      <c r="D44">
        <f>MIN(_40iter10bees10foodx50[Test 4])</f>
        <v>61364.968015000006</v>
      </c>
      <c r="E44">
        <f>MIN(_40iter10bees10foodx50[Test 5])</f>
        <v>65095.214309999974</v>
      </c>
      <c r="F44">
        <f>MIN(_40iter10bees10foodx50[Test 6])</f>
        <v>70077.649360000039</v>
      </c>
      <c r="G44">
        <f>MIN(_40iter10bees10foodx50[Test 7])</f>
        <v>66296.634854166667</v>
      </c>
      <c r="H44">
        <f>MIN(_40iter10bees10foodx50[Test 8])</f>
        <v>66982.539559999961</v>
      </c>
      <c r="I44">
        <f>MIN(_40iter10bees10foodx50[Test 9])</f>
        <v>67859.672041666665</v>
      </c>
      <c r="J44">
        <f>MIN(_40iter10bees10foodx50[Test 10])</f>
        <v>68992.391146666632</v>
      </c>
      <c r="K44">
        <f>MIN(_40iter10bees10foodx50[Test 11])</f>
        <v>67677.599916666673</v>
      </c>
      <c r="L44">
        <f>MIN(_40iter10bees10foodx50[Test 12])</f>
        <v>79026.070166666657</v>
      </c>
      <c r="M44">
        <f>MIN(_40iter10bees10foodx50[Test 13])</f>
        <v>67037.363041666671</v>
      </c>
      <c r="N44">
        <f>MIN(_40iter10bees10foodx50[Test 14])</f>
        <v>66774.186666666661</v>
      </c>
      <c r="O44">
        <f>MIN(_40iter10bees10foodx50[Test 15])</f>
        <v>66332.166166666677</v>
      </c>
      <c r="P44">
        <f>MIN(_40iter10bees10foodx50[Test 16])</f>
        <v>70937.099916666673</v>
      </c>
      <c r="Q44">
        <f>MIN(_40iter10bees10foodx50[Test 17])</f>
        <v>64580.084496666655</v>
      </c>
      <c r="R44">
        <f>MIN(_40iter10bees10foodx50[Test 18])</f>
        <v>66634.262996666657</v>
      </c>
      <c r="S44">
        <f>MIN(_40iter10bees10foodx50[Test 19])</f>
        <v>68646.284640000027</v>
      </c>
      <c r="T44">
        <f>MIN(_40iter10bees10foodx50[Test 20])</f>
        <v>66875.579599999983</v>
      </c>
      <c r="U44">
        <f>MIN(_40iter10bees10foodx50[Test 21])</f>
        <v>64194.91666666681</v>
      </c>
      <c r="V44">
        <f>MIN(_40iter10bees10foodx50[Test 22])</f>
        <v>75003.126166666669</v>
      </c>
      <c r="W44">
        <f>MIN(_40iter10bees10foodx50[Test 23])</f>
        <v>66648.166666666788</v>
      </c>
      <c r="X44">
        <f>MIN(_40iter10bees10foodx50[Test 24])</f>
        <v>67298.666666666773</v>
      </c>
      <c r="Y44">
        <f>MIN(_40iter10bees10foodx50[Test 25])</f>
        <v>69345.913659999991</v>
      </c>
      <c r="Z44">
        <f>MIN(_40iter10bees10foodx50[Test 26])</f>
        <v>70799.934880000001</v>
      </c>
      <c r="AA44">
        <f>MIN(_40iter10bees10foodx50[Test 27])</f>
        <v>69929.680166666672</v>
      </c>
      <c r="AB44">
        <f>MIN(_40iter10bees10foodx50[Test 28])</f>
        <v>66971.099729166657</v>
      </c>
      <c r="AC44">
        <f>MIN(_40iter10bees10foodx50[Test 29])</f>
        <v>69450.743466666652</v>
      </c>
      <c r="AD44">
        <f>MIN(_40iter10bees10foodx50[Test 30])</f>
        <v>67017.325791666677</v>
      </c>
      <c r="AE44">
        <f>MIN(_40iter10bees10foodx50[Test 31])</f>
        <v>66286.745719999992</v>
      </c>
      <c r="AF44">
        <f>MIN(_40iter10bees10foodx50[Test 32])</f>
        <v>63813.858939166676</v>
      </c>
      <c r="AG44">
        <f>MIN(_40iter10bees10foodx50[Test 33])</f>
        <v>66701.355786666696</v>
      </c>
      <c r="AH44">
        <f>MIN(_40iter10bees10foodx50[Test 34])</f>
        <v>69689.035041666692</v>
      </c>
      <c r="AI44">
        <f>MIN(_40iter10bees10foodx50[Test 35])</f>
        <v>62378.666666666802</v>
      </c>
      <c r="AJ44">
        <f>MIN(_40iter10bees10foodx50[Test 36])</f>
        <v>70195.708345000006</v>
      </c>
      <c r="AK44">
        <f>MIN(_40iter10bees10foodx50[Test 37])</f>
        <v>67859.112393333315</v>
      </c>
      <c r="AL44">
        <f>MIN(_40iter10bees10foodx50[Test 38])</f>
        <v>71024.774666666664</v>
      </c>
      <c r="AM44">
        <f>MIN(_40iter10bees10foodx50[Test 39])</f>
        <v>66866.996976666691</v>
      </c>
      <c r="AN44">
        <f>MIN(_40iter10bees10foodx50[Test 40])</f>
        <v>67187.834626666692</v>
      </c>
      <c r="AO44">
        <f>MIN(_40iter10bees10foodx50[Test 41])</f>
        <v>66554.329041666686</v>
      </c>
      <c r="AP44">
        <f>MIN(_40iter10bees10foodx50[Test 42])</f>
        <v>65802.641660000023</v>
      </c>
      <c r="AQ44">
        <f>MIN(_40iter10bees10foodx50[Test 43])</f>
        <v>67165.172854166667</v>
      </c>
      <c r="AR44">
        <f>MIN(_40iter10bees10foodx50[Test 44])</f>
        <v>66772.416666666802</v>
      </c>
      <c r="AS44">
        <f>MIN(_40iter10bees10foodx50[Test 45])</f>
        <v>65123.141729166666</v>
      </c>
      <c r="AT44">
        <f>MIN(_40iter10bees10foodx50[Test 46])</f>
        <v>66266.699666666667</v>
      </c>
      <c r="AU44">
        <f>MIN(_40iter10bees10foodx50[Test 47])</f>
        <v>68507.729479166665</v>
      </c>
      <c r="AV44">
        <f>MIN(_40iter10bees10foodx50[Test 48])</f>
        <v>69231.748269999996</v>
      </c>
      <c r="AW44">
        <f>MIN(_40iter10bees10foodx50[Test 49])</f>
        <v>67533.693791666665</v>
      </c>
      <c r="AX44">
        <f>MIN(_40iter10bees10foodx50[Test 50])</f>
        <v>66775.081916666648</v>
      </c>
    </row>
    <row r="46" spans="1:50" x14ac:dyDescent="0.25">
      <c r="A46">
        <f>STDEV(A44:AX44)</f>
        <v>2814.3819721900841</v>
      </c>
      <c r="B46">
        <f>AVERAGE(A44:AX44)</f>
        <v>67691.054889200008</v>
      </c>
      <c r="D46">
        <f>MIN(A44:AX44)</f>
        <v>61364.968015000006</v>
      </c>
    </row>
    <row r="48" spans="1:50" x14ac:dyDescent="0.25">
      <c r="A48">
        <f>A46/B46</f>
        <v>4.1576866792766051E-2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14C-96F2-4A4F-9A5C-C25B26C63C6B}">
  <dimension ref="A1"/>
  <sheetViews>
    <sheetView workbookViewId="0">
      <selection activeCell="C16" sqref="C1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K A A B Q S w M E F A A C A A g A F w w v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B c M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D C 9 a S W 7 W I k s H A A D Y i Q A A E w A c A E Z v c m 1 1 b G F z L 1 N l Y 3 R p b 2 4 x L m 0 g o h g A K K A U A A A A A A A A A A A A A A A A A A A A A A A A A A A A 7 V t N T x t X F N 0 j 8 R 9 G z g Y k C / l 9 m I 9 W L C q S q q u o D a i L h i 4 G e 5 J a t T 1 o Z h x C E J t s + i P 6 M 7 K q 1 F 3 K / 6 q N 8 d w z z + 8 E a M C L c r P J 4 z 7 g + t y 5 5 8 y 7 h 5 k y 6 1 W D f J w c z v 8 3 3 6 6 v r a + V v 6 V F 1 k + e t W z n J M t K 2 x l U W W G 6 b / K 8 / 7 7 b a S X 7 y T C r 1 t e S 6 b + r v 4 r P n / p X H / N p 8 K B 8 t / U 8 7 0 1 G 2 b j a + H 4 w z L Y O 8 n E 1 / a L c a L 3 4 5 v i w m v Q H 6 f H h Y D Q Z p l V e H L / K y s m w K o + j W b Z 6 5 b v W Z v v 1 8 2 w 4 G M 1 2 9 l v t V j s 5 y I e T 0 b j c 7 3 b a y Y t x L + 8 P x m / 3 j Z 1 9 + d M k r 7 L D 6 n y Y 7 c t y 6 2 U + z n 7 d b M 8 / 7 b P W L 6 N B N p 4 C z Z P q / H S G 5 C g 9 m X 7 X U Z G O y z d 5 M Z r / / q P z 0 6 z c q L G 1 L y 5 a 8 w 0 z / Q j T H 8 y S K n t f X b a T R d y S u C N x T + J d E t 8 m 8 R 0 S 3 y X x P R I 3 H b b B E B s G 2 T D M h o E 2 D L V h s A 3 D b R h w w 5 B b h t z S a 8 2 Q W 4 b c M u S W I b c M u W X I L U N u G X L H k D u G 3 N E 2 Z 8 g d Q + 4 Y c s e Q O 4 b c M e S O I f c M u W f I P U P u K c M Z c s + Q e 4 b c M + S e I f c M e b e J / F K E 8 W X 6 9 u r j 5 0 9 n v w + S P D n N + 2 f n V 3 + X H / L x + W j 6 1 Y d B P t V N k c s f i 3 w 0 V d g f s r S f F e V G K K v t 5 P X N d 3 w 3 H B 7 2 0 m F a l P t V M W k I c V r / y F l a V P n V n / / 8 I Q l e Z a f D t J f 9 n A 4 n 2 c b d P l y 7 t T W 7 Q 7 T a N z 9 b L H 7 J 0 R R p + 6 J 1 l J V V M r u + 8 5 W t V 6 5 e + X r V r V f b 9 W q n d f n l j 2 / o 5 4 + C v d M H 3 q 3 T 7 9 W r a 7 G + W Q o g I 4 i M Q D K C y Q g o I 6 i u p f R m K c m M Z L O S z U L 5 J J u V b F a y W c l m J Z u V b F a y W c k 2 F a V b q m z v V W W z i r 5 Y r J 7 g x a q X k s 1 B C S W b k 2 x O s j n J 5 i S b k 2 x O s n n J 5 i W b l 2 w e r p h k 8 5 L N S z Y v 2 b x k 8 5 K t 2 2 x E 1 D d z y 7 m R 9 e 3 s G F l 3 2 7 U I j y e j k 6 y 4 1 u e 6 + a I b j m 1 4 t t F l G 9 t s Y 4 d t 7 L K N P b Y h x 8 m l H Y r d U P C G o j c U v q H 4 D S 2 A o R U w t A S G 1 s D S G l h + / W k N L K 2 B p T W w t A a W 1 s D S G l h a A 0 t r 4 G g N H K 2 B 4 y S g N X C 0 B o 7 W w N E a O F o D R 2 v g a A 0 8 r Y G n N f C 0 B p 4 r A a 2 B p z X w t A a e 1 s D T G n h a g 2 5 Y g 8 v N 9 b X B m K h r 0 4 M w 1 + 6 A m b s D n c f y I K J Z 1 I N Q D 0 I 9 C P U g 1 I N Y j Q d x L 0 8 g s B x u m f J E O k E t Q S B B E 0 E G Q f l A 7 E D f Q N J Q x V C 4 U K t Q n l C R U I R Q d 1 B q U F 1 Q U F B D U D Z Q K V A c U A 9 Q A p D 1 S H T k N t I Z G Y y k R Z 4 i N Z G N S E D k H N I M m Y V k Q v 4 g Z Z A l S A z k A r Y / d j w 2 O f Y 1 t r J 0 7 8 O 5 Z l F b 6 C 7 m 2 f 3 G 0 T v Z Z z q c 6 n C q w 6 k O p z q c 3 m M 4 t S s Z T q N Z d D j V 4 V S H U x 1 O d T j 9 n / 6 B f B V n / B p 9 8 4 T f D C 9 f w e b p v h l e v n r N k 3 0 z v H z l m q f 6 Z n j 5 q g U n + i B O c E a k O T j L B 3 E C N a L L w S k + i B O 0 E V E O z u / B d S J 4 I 4 o c n N y D O M E b k e P g z B 7 E C d 6 I F g e n 9 S B O 8 E a E O D i n B 3 H W y A R v R I S D 8 3 k Q J 3 g j C h y c z I M 4 w R u R 3 + B M H s Q J 3 o j 2 B q f x I E 7 w R o Q 3 O I c H c Y I 3 o r r B C f z h H E F 9 8 G N B f O A 6 0 B s Y D S Q G 3 g J V g Z 1 A S O A g 0 A 6 Y B u Q C P g G F g D V A F O A G 0 A E Y A E 0 P f Q 6 t D d 0 M D Q w 9 C 2 0 K n V k 3 I 3 v w w / 6 n B z / U W m v c i t V a U 2 s t u q P W 2 p O 2 1 m z 0 u Q + 7 k u c + r F p r a q 2 p t a b W G t t Q a + 0 x r T V 9 7 g P W + t y H M A v J h P x B y i B L k B j I B W x / 7 H h s c u x r b G X p X n 3 u Q 4 d T H U 5 1 O N X h 9 M k N p 1 9 6 K c G u 5 K U E q 8 O p D q c 6 n O p w q s O p D q c 6 n O p w q s O p D q d 0 R 4 d T H U 5 1 O H 2 i w 6 m 7 + W v m f H h 8 r O E 0 m k W H U x 1 O d T j V 4 V S H U 3 0 p Q V 9 K i M f 1 p Y T g 5 B 7 E 9 a W E 4 I Q e x P W l h O A k H s T 1 p Q S R K 1 E o E C X Q I Z A e U B s Q G N A U k B F Q D h A L 0 A e Q B F A B I D 5 w H e g N j A Y S A 2 + B q s B O I C R w E G g H T A N y A Z + A Q s A a I A p w A + g A D I C m h z 6 H 1 o Z u h g a G n o U 2 h c 6 s m 1 F f S m j e h N V a U 2 s t t q P W m l p r j d v 6 1 1 h r 4 U s J 3 Z V Y a 9 E s a q 2 p t a b W m l p r s q H W m l p r a q 2 p t b Y c V 2 s t O K O r t R a N q 7 W 2 0 D u R O F E 1 E T L R L p E r U S g Q J d A h k B 5 Q G x A Y 0 B S Q E V A O E A v Q B 5 A E U A E g P n A d 6 A 2 M B h I D b 4 G q w E 4 g J H A Q a A d M A 3 I B n 4 B C w B o g C n A D 6 A A M g K a H P o f W h m 6 G B o a e h T a F z q y b U a 2 1 5 k 1 Y r T W 1 1 m I 7 a q 2 p t d a 4 r T + k t e Z X Y q 1 F s 6 i 1 p t a a W m t q r c m G W m t q r a m 1 p t b a c l y t t e C M r t Z a N K 7 W 2 k L v R O J E 1 U T I R L t E r k S h Q J R A h 0 B 6 Q G 1 A Y E B T Q E Z A O U A s Q B 9 A E k A F g P j A d a A 3 M B p I D L w F q g I 7 g Z D A Q a A d M A 3 I B X w C C g F r g C j A D a A D M A C a H v o c W h u 6 G R o Y e h b a F D q z b k a 1 1 p o 3 Y b X W 1 F q L 7 a i 1 p t Z a 4 7 b + l d b a v 1 B L A Q I t A B Q A A g A I A B c M L 1 r a L v I B p Q A A A P Y A A A A S A A A A A A A A A A A A A A A A A A A A A A B D b 2 5 m a W c v U G F j a 2 F n Z S 5 4 b W x Q S w E C L Q A U A A I A C A A X D C 9 a D 8 r p q 6 Q A A A D p A A A A E w A A A A A A A A A A A A A A A A D x A A A A W 0 N v b n R l b n R f V H l w Z X N d L n h t b F B L A Q I t A B Q A A g A I A B c M L 1 p J b t Y i S w c A A N i J A A A T A A A A A A A A A A A A A A A A A O I B A A B G b 3 J t d W x h c y 9 T Z W N 0 a W 9 u M S 5 t U E s F B g A A A A A D A A M A w g A A A H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1 X A Q A A A A A A G 1 c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B k Z T N j N S 1 j M z M z L T Q 1 M T c t O T c 1 Z i 0 0 N 2 Y 0 Z m I 3 Z D k 2 M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G J l Z X M y M G l 0 Z X I x N W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T k 6 N D g 6 M D Q u N D I 1 N T U z M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i Z W V z M j B p d G V y M T V m b 2 9 k e D U w L 0 F 1 d G 9 S Z W 1 v d m V k Q 2 9 s d W 1 u c z E u e 1 R l c 3 Q g M S w w f S Z x d W 9 0 O y w m c X V v d D t T Z W N 0 a W 9 u M S 8 y M G J l Z X M y M G l 0 Z X I x N W Z v b 2 R 4 N T A v Q X V 0 b 1 J l b W 9 2 Z W R D b 2 x 1 b W 5 z M S 5 7 V G V z d C A y L D F 9 J n F 1 b 3 Q 7 L C Z x d W 9 0 O 1 N l Y 3 R p b 2 4 x L z I w Y m V l c z I w a X R l c j E 1 Z m 9 v Z H g 1 M C 9 B d X R v U m V t b 3 Z l Z E N v b H V t b n M x L n t U Z X N 0 I D M s M n 0 m c X V v d D s s J n F 1 b 3 Q 7 U 2 V j d G l v b j E v M j B i Z W V z M j B p d G V y M T V m b 2 9 k e D U w L 0 F 1 d G 9 S Z W 1 v d m V k Q 2 9 s d W 1 u c z E u e 1 R l c 3 Q g N C w z f S Z x d W 9 0 O y w m c X V v d D t T Z W N 0 a W 9 u M S 8 y M G J l Z X M y M G l 0 Z X I x N W Z v b 2 R 4 N T A v Q X V 0 b 1 J l b W 9 2 Z W R D b 2 x 1 b W 5 z M S 5 7 V G V z d C A 1 L D R 9 J n F 1 b 3 Q 7 L C Z x d W 9 0 O 1 N l Y 3 R p b 2 4 x L z I w Y m V l c z I w a X R l c j E 1 Z m 9 v Z H g 1 M C 9 B d X R v U m V t b 3 Z l Z E N v b H V t b n M x L n t U Z X N 0 I D Y s N X 0 m c X V v d D s s J n F 1 b 3 Q 7 U 2 V j d G l v b j E v M j B i Z W V z M j B p d G V y M T V m b 2 9 k e D U w L 0 F 1 d G 9 S Z W 1 v d m V k Q 2 9 s d W 1 u c z E u e 1 R l c 3 Q g N y w 2 f S Z x d W 9 0 O y w m c X V v d D t T Z W N 0 a W 9 u M S 8 y M G J l Z X M y M G l 0 Z X I x N W Z v b 2 R 4 N T A v Q X V 0 b 1 J l b W 9 2 Z W R D b 2 x 1 b W 5 z M S 5 7 V G V z d C A 4 L D d 9 J n F 1 b 3 Q 7 L C Z x d W 9 0 O 1 N l Y 3 R p b 2 4 x L z I w Y m V l c z I w a X R l c j E 1 Z m 9 v Z H g 1 M C 9 B d X R v U m V t b 3 Z l Z E N v b H V t b n M x L n t U Z X N 0 I D k s O H 0 m c X V v d D s s J n F 1 b 3 Q 7 U 2 V j d G l v b j E v M j B i Z W V z M j B p d G V y M T V m b 2 9 k e D U w L 0 F 1 d G 9 S Z W 1 v d m V k Q 2 9 s d W 1 u c z E u e 1 R l c 3 Q g M T A s O X 0 m c X V v d D s s J n F 1 b 3 Q 7 U 2 V j d G l v b j E v M j B i Z W V z M j B p d G V y M T V m b 2 9 k e D U w L 0 F 1 d G 9 S Z W 1 v d m V k Q 2 9 s d W 1 u c z E u e 1 R l c 3 Q g M T E s M T B 9 J n F 1 b 3 Q 7 L C Z x d W 9 0 O 1 N l Y 3 R p b 2 4 x L z I w Y m V l c z I w a X R l c j E 1 Z m 9 v Z H g 1 M C 9 B d X R v U m V t b 3 Z l Z E N v b H V t b n M x L n t U Z X N 0 I D E y L D E x f S Z x d W 9 0 O y w m c X V v d D t T Z W N 0 a W 9 u M S 8 y M G J l Z X M y M G l 0 Z X I x N W Z v b 2 R 4 N T A v Q X V 0 b 1 J l b W 9 2 Z W R D b 2 x 1 b W 5 z M S 5 7 V G V z d C A x M y w x M n 0 m c X V v d D s s J n F 1 b 3 Q 7 U 2 V j d G l v b j E v M j B i Z W V z M j B p d G V y M T V m b 2 9 k e D U w L 0 F 1 d G 9 S Z W 1 v d m V k Q 2 9 s d W 1 u c z E u e 1 R l c 3 Q g M T Q s M T N 9 J n F 1 b 3 Q 7 L C Z x d W 9 0 O 1 N l Y 3 R p b 2 4 x L z I w Y m V l c z I w a X R l c j E 1 Z m 9 v Z H g 1 M C 9 B d X R v U m V t b 3 Z l Z E N v b H V t b n M x L n t U Z X N 0 I D E 1 L D E 0 f S Z x d W 9 0 O y w m c X V v d D t T Z W N 0 a W 9 u M S 8 y M G J l Z X M y M G l 0 Z X I x N W Z v b 2 R 4 N T A v Q X V 0 b 1 J l b W 9 2 Z W R D b 2 x 1 b W 5 z M S 5 7 V G V z d C A x N i w x N X 0 m c X V v d D s s J n F 1 b 3 Q 7 U 2 V j d G l v b j E v M j B i Z W V z M j B p d G V y M T V m b 2 9 k e D U w L 0 F 1 d G 9 S Z W 1 v d m V k Q 2 9 s d W 1 u c z E u e 1 R l c 3 Q g M T c s M T Z 9 J n F 1 b 3 Q 7 L C Z x d W 9 0 O 1 N l Y 3 R p b 2 4 x L z I w Y m V l c z I w a X R l c j E 1 Z m 9 v Z H g 1 M C 9 B d X R v U m V t b 3 Z l Z E N v b H V t b n M x L n t U Z X N 0 I D E 4 L D E 3 f S Z x d W 9 0 O y w m c X V v d D t T Z W N 0 a W 9 u M S 8 y M G J l Z X M y M G l 0 Z X I x N W Z v b 2 R 4 N T A v Q X V 0 b 1 J l b W 9 2 Z W R D b 2 x 1 b W 5 z M S 5 7 V G V z d C A x O S w x O H 0 m c X V v d D s s J n F 1 b 3 Q 7 U 2 V j d G l v b j E v M j B i Z W V z M j B p d G V y M T V m b 2 9 k e D U w L 0 F 1 d G 9 S Z W 1 v d m V k Q 2 9 s d W 1 u c z E u e 1 R l c 3 Q g M j A s M T l 9 J n F 1 b 3 Q 7 L C Z x d W 9 0 O 1 N l Y 3 R p b 2 4 x L z I w Y m V l c z I w a X R l c j E 1 Z m 9 v Z H g 1 M C 9 B d X R v U m V t b 3 Z l Z E N v b H V t b n M x L n t U Z X N 0 I D I x L D I w f S Z x d W 9 0 O y w m c X V v d D t T Z W N 0 a W 9 u M S 8 y M G J l Z X M y M G l 0 Z X I x N W Z v b 2 R 4 N T A v Q X V 0 b 1 J l b W 9 2 Z W R D b 2 x 1 b W 5 z M S 5 7 V G V z d C A y M i w y M X 0 m c X V v d D s s J n F 1 b 3 Q 7 U 2 V j d G l v b j E v M j B i Z W V z M j B p d G V y M T V m b 2 9 k e D U w L 0 F 1 d G 9 S Z W 1 v d m V k Q 2 9 s d W 1 u c z E u e 1 R l c 3 Q g M j M s M j J 9 J n F 1 b 3 Q 7 L C Z x d W 9 0 O 1 N l Y 3 R p b 2 4 x L z I w Y m V l c z I w a X R l c j E 1 Z m 9 v Z H g 1 M C 9 B d X R v U m V t b 3 Z l Z E N v b H V t b n M x L n t U Z X N 0 I D I 0 L D I z f S Z x d W 9 0 O y w m c X V v d D t T Z W N 0 a W 9 u M S 8 y M G J l Z X M y M G l 0 Z X I x N W Z v b 2 R 4 N T A v Q X V 0 b 1 J l b W 9 2 Z W R D b 2 x 1 b W 5 z M S 5 7 V G V z d C A y N S w y N H 0 m c X V v d D s s J n F 1 b 3 Q 7 U 2 V j d G l v b j E v M j B i Z W V z M j B p d G V y M T V m b 2 9 k e D U w L 0 F 1 d G 9 S Z W 1 v d m V k Q 2 9 s d W 1 u c z E u e 1 R l c 3 Q g M j Y s M j V 9 J n F 1 b 3 Q 7 L C Z x d W 9 0 O 1 N l Y 3 R p b 2 4 x L z I w Y m V l c z I w a X R l c j E 1 Z m 9 v Z H g 1 M C 9 B d X R v U m V t b 3 Z l Z E N v b H V t b n M x L n t U Z X N 0 I D I 3 L D I 2 f S Z x d W 9 0 O y w m c X V v d D t T Z W N 0 a W 9 u M S 8 y M G J l Z X M y M G l 0 Z X I x N W Z v b 2 R 4 N T A v Q X V 0 b 1 J l b W 9 2 Z W R D b 2 x 1 b W 5 z M S 5 7 V G V z d C A y O C w y N 3 0 m c X V v d D s s J n F 1 b 3 Q 7 U 2 V j d G l v b j E v M j B i Z W V z M j B p d G V y M T V m b 2 9 k e D U w L 0 F 1 d G 9 S Z W 1 v d m V k Q 2 9 s d W 1 u c z E u e 1 R l c 3 Q g M j k s M j h 9 J n F 1 b 3 Q 7 L C Z x d W 9 0 O 1 N l Y 3 R p b 2 4 x L z I w Y m V l c z I w a X R l c j E 1 Z m 9 v Z H g 1 M C 9 B d X R v U m V t b 3 Z l Z E N v b H V t b n M x L n t U Z X N 0 I D M w L D I 5 f S Z x d W 9 0 O y w m c X V v d D t T Z W N 0 a W 9 u M S 8 y M G J l Z X M y M G l 0 Z X I x N W Z v b 2 R 4 N T A v Q X V 0 b 1 J l b W 9 2 Z W R D b 2 x 1 b W 5 z M S 5 7 V G V z d C A z M S w z M H 0 m c X V v d D s s J n F 1 b 3 Q 7 U 2 V j d G l v b j E v M j B i Z W V z M j B p d G V y M T V m b 2 9 k e D U w L 0 F 1 d G 9 S Z W 1 v d m V k Q 2 9 s d W 1 u c z E u e 1 R l c 3 Q g M z I s M z F 9 J n F 1 b 3 Q 7 L C Z x d W 9 0 O 1 N l Y 3 R p b 2 4 x L z I w Y m V l c z I w a X R l c j E 1 Z m 9 v Z H g 1 M C 9 B d X R v U m V t b 3 Z l Z E N v b H V t b n M x L n t U Z X N 0 I D M z L D M y f S Z x d W 9 0 O y w m c X V v d D t T Z W N 0 a W 9 u M S 8 y M G J l Z X M y M G l 0 Z X I x N W Z v b 2 R 4 N T A v Q X V 0 b 1 J l b W 9 2 Z W R D b 2 x 1 b W 5 z M S 5 7 V G V z d C A z N C w z M 3 0 m c X V v d D s s J n F 1 b 3 Q 7 U 2 V j d G l v b j E v M j B i Z W V z M j B p d G V y M T V m b 2 9 k e D U w L 0 F 1 d G 9 S Z W 1 v d m V k Q 2 9 s d W 1 u c z E u e 1 R l c 3 Q g M z U s M z R 9 J n F 1 b 3 Q 7 L C Z x d W 9 0 O 1 N l Y 3 R p b 2 4 x L z I w Y m V l c z I w a X R l c j E 1 Z m 9 v Z H g 1 M C 9 B d X R v U m V t b 3 Z l Z E N v b H V t b n M x L n t U Z X N 0 I D M 2 L D M 1 f S Z x d W 9 0 O y w m c X V v d D t T Z W N 0 a W 9 u M S 8 y M G J l Z X M y M G l 0 Z X I x N W Z v b 2 R 4 N T A v Q X V 0 b 1 J l b W 9 2 Z W R D b 2 x 1 b W 5 z M S 5 7 V G V z d C A z N y w z N n 0 m c X V v d D s s J n F 1 b 3 Q 7 U 2 V j d G l v b j E v M j B i Z W V z M j B p d G V y M T V m b 2 9 k e D U w L 0 F 1 d G 9 S Z W 1 v d m V k Q 2 9 s d W 1 u c z E u e 1 R l c 3 Q g M z g s M z d 9 J n F 1 b 3 Q 7 L C Z x d W 9 0 O 1 N l Y 3 R p b 2 4 x L z I w Y m V l c z I w a X R l c j E 1 Z m 9 v Z H g 1 M C 9 B d X R v U m V t b 3 Z l Z E N v b H V t b n M x L n t U Z X N 0 I D M 5 L D M 4 f S Z x d W 9 0 O y w m c X V v d D t T Z W N 0 a W 9 u M S 8 y M G J l Z X M y M G l 0 Z X I x N W Z v b 2 R 4 N T A v Q X V 0 b 1 J l b W 9 2 Z W R D b 2 x 1 b W 5 z M S 5 7 V G V z d C A 0 M C w z O X 0 m c X V v d D s s J n F 1 b 3 Q 7 U 2 V j d G l v b j E v M j B i Z W V z M j B p d G V y M T V m b 2 9 k e D U w L 0 F 1 d G 9 S Z W 1 v d m V k Q 2 9 s d W 1 u c z E u e 1 R l c 3 Q g N D E s N D B 9 J n F 1 b 3 Q 7 L C Z x d W 9 0 O 1 N l Y 3 R p b 2 4 x L z I w Y m V l c z I w a X R l c j E 1 Z m 9 v Z H g 1 M C 9 B d X R v U m V t b 3 Z l Z E N v b H V t b n M x L n t U Z X N 0 I D Q y L D Q x f S Z x d W 9 0 O y w m c X V v d D t T Z W N 0 a W 9 u M S 8 y M G J l Z X M y M G l 0 Z X I x N W Z v b 2 R 4 N T A v Q X V 0 b 1 J l b W 9 2 Z W R D b 2 x 1 b W 5 z M S 5 7 V G V z d C A 0 M y w 0 M n 0 m c X V v d D s s J n F 1 b 3 Q 7 U 2 V j d G l v b j E v M j B i Z W V z M j B p d G V y M T V m b 2 9 k e D U w L 0 F 1 d G 9 S Z W 1 v d m V k Q 2 9 s d W 1 u c z E u e 1 R l c 3 Q g N D Q s N D N 9 J n F 1 b 3 Q 7 L C Z x d W 9 0 O 1 N l Y 3 R p b 2 4 x L z I w Y m V l c z I w a X R l c j E 1 Z m 9 v Z H g 1 M C 9 B d X R v U m V t b 3 Z l Z E N v b H V t b n M x L n t U Z X N 0 I D Q 1 L D Q 0 f S Z x d W 9 0 O y w m c X V v d D t T Z W N 0 a W 9 u M S 8 y M G J l Z X M y M G l 0 Z X I x N W Z v b 2 R 4 N T A v Q X V 0 b 1 J l b W 9 2 Z W R D b 2 x 1 b W 5 z M S 5 7 V G V z d C A 0 N i w 0 N X 0 m c X V v d D s s J n F 1 b 3 Q 7 U 2 V j d G l v b j E v M j B i Z W V z M j B p d G V y M T V m b 2 9 k e D U w L 0 F 1 d G 9 S Z W 1 v d m V k Q 2 9 s d W 1 u c z E u e 1 R l c 3 Q g N D c s N D Z 9 J n F 1 b 3 Q 7 L C Z x d W 9 0 O 1 N l Y 3 R p b 2 4 x L z I w Y m V l c z I w a X R l c j E 1 Z m 9 v Z H g 1 M C 9 B d X R v U m V t b 3 Z l Z E N v b H V t b n M x L n t U Z X N 0 I D Q 4 L D Q 3 f S Z x d W 9 0 O y w m c X V v d D t T Z W N 0 a W 9 u M S 8 y M G J l Z X M y M G l 0 Z X I x N W Z v b 2 R 4 N T A v Q X V 0 b 1 J l b W 9 2 Z W R D b 2 x 1 b W 5 z M S 5 7 V G V z d C A 0 O S w 0 O H 0 m c X V v d D s s J n F 1 b 3 Q 7 U 2 V j d G l v b j E v M j B i Z W V z M j B p d G V y M T V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G J l Z X M y M G l 0 Z X I x N W Z v b 2 R 4 N T A v Q X V 0 b 1 J l b W 9 2 Z W R D b 2 x 1 b W 5 z M S 5 7 V G V z d C A x L D B 9 J n F 1 b 3 Q 7 L C Z x d W 9 0 O 1 N l Y 3 R p b 2 4 x L z I w Y m V l c z I w a X R l c j E 1 Z m 9 v Z H g 1 M C 9 B d X R v U m V t b 3 Z l Z E N v b H V t b n M x L n t U Z X N 0 I D I s M X 0 m c X V v d D s s J n F 1 b 3 Q 7 U 2 V j d G l v b j E v M j B i Z W V z M j B p d G V y M T V m b 2 9 k e D U w L 0 F 1 d G 9 S Z W 1 v d m V k Q 2 9 s d W 1 u c z E u e 1 R l c 3 Q g M y w y f S Z x d W 9 0 O y w m c X V v d D t T Z W N 0 a W 9 u M S 8 y M G J l Z X M y M G l 0 Z X I x N W Z v b 2 R 4 N T A v Q X V 0 b 1 J l b W 9 2 Z W R D b 2 x 1 b W 5 z M S 5 7 V G V z d C A 0 L D N 9 J n F 1 b 3 Q 7 L C Z x d W 9 0 O 1 N l Y 3 R p b 2 4 x L z I w Y m V l c z I w a X R l c j E 1 Z m 9 v Z H g 1 M C 9 B d X R v U m V t b 3 Z l Z E N v b H V t b n M x L n t U Z X N 0 I D U s N H 0 m c X V v d D s s J n F 1 b 3 Q 7 U 2 V j d G l v b j E v M j B i Z W V z M j B p d G V y M T V m b 2 9 k e D U w L 0 F 1 d G 9 S Z W 1 v d m V k Q 2 9 s d W 1 u c z E u e 1 R l c 3 Q g N i w 1 f S Z x d W 9 0 O y w m c X V v d D t T Z W N 0 a W 9 u M S 8 y M G J l Z X M y M G l 0 Z X I x N W Z v b 2 R 4 N T A v Q X V 0 b 1 J l b W 9 2 Z W R D b 2 x 1 b W 5 z M S 5 7 V G V z d C A 3 L D Z 9 J n F 1 b 3 Q 7 L C Z x d W 9 0 O 1 N l Y 3 R p b 2 4 x L z I w Y m V l c z I w a X R l c j E 1 Z m 9 v Z H g 1 M C 9 B d X R v U m V t b 3 Z l Z E N v b H V t b n M x L n t U Z X N 0 I D g s N 3 0 m c X V v d D s s J n F 1 b 3 Q 7 U 2 V j d G l v b j E v M j B i Z W V z M j B p d G V y M T V m b 2 9 k e D U w L 0 F 1 d G 9 S Z W 1 v d m V k Q 2 9 s d W 1 u c z E u e 1 R l c 3 Q g O S w 4 f S Z x d W 9 0 O y w m c X V v d D t T Z W N 0 a W 9 u M S 8 y M G J l Z X M y M G l 0 Z X I x N W Z v b 2 R 4 N T A v Q X V 0 b 1 J l b W 9 2 Z W R D b 2 x 1 b W 5 z M S 5 7 V G V z d C A x M C w 5 f S Z x d W 9 0 O y w m c X V v d D t T Z W N 0 a W 9 u M S 8 y M G J l Z X M y M G l 0 Z X I x N W Z v b 2 R 4 N T A v Q X V 0 b 1 J l b W 9 2 Z W R D b 2 x 1 b W 5 z M S 5 7 V G V z d C A x M S w x M H 0 m c X V v d D s s J n F 1 b 3 Q 7 U 2 V j d G l v b j E v M j B i Z W V z M j B p d G V y M T V m b 2 9 k e D U w L 0 F 1 d G 9 S Z W 1 v d m V k Q 2 9 s d W 1 u c z E u e 1 R l c 3 Q g M T I s M T F 9 J n F 1 b 3 Q 7 L C Z x d W 9 0 O 1 N l Y 3 R p b 2 4 x L z I w Y m V l c z I w a X R l c j E 1 Z m 9 v Z H g 1 M C 9 B d X R v U m V t b 3 Z l Z E N v b H V t b n M x L n t U Z X N 0 I D E z L D E y f S Z x d W 9 0 O y w m c X V v d D t T Z W N 0 a W 9 u M S 8 y M G J l Z X M y M G l 0 Z X I x N W Z v b 2 R 4 N T A v Q X V 0 b 1 J l b W 9 2 Z W R D b 2 x 1 b W 5 z M S 5 7 V G V z d C A x N C w x M 3 0 m c X V v d D s s J n F 1 b 3 Q 7 U 2 V j d G l v b j E v M j B i Z W V z M j B p d G V y M T V m b 2 9 k e D U w L 0 F 1 d G 9 S Z W 1 v d m V k Q 2 9 s d W 1 u c z E u e 1 R l c 3 Q g M T U s M T R 9 J n F 1 b 3 Q 7 L C Z x d W 9 0 O 1 N l Y 3 R p b 2 4 x L z I w Y m V l c z I w a X R l c j E 1 Z m 9 v Z H g 1 M C 9 B d X R v U m V t b 3 Z l Z E N v b H V t b n M x L n t U Z X N 0 I D E 2 L D E 1 f S Z x d W 9 0 O y w m c X V v d D t T Z W N 0 a W 9 u M S 8 y M G J l Z X M y M G l 0 Z X I x N W Z v b 2 R 4 N T A v Q X V 0 b 1 J l b W 9 2 Z W R D b 2 x 1 b W 5 z M S 5 7 V G V z d C A x N y w x N n 0 m c X V v d D s s J n F 1 b 3 Q 7 U 2 V j d G l v b j E v M j B i Z W V z M j B p d G V y M T V m b 2 9 k e D U w L 0 F 1 d G 9 S Z W 1 v d m V k Q 2 9 s d W 1 u c z E u e 1 R l c 3 Q g M T g s M T d 9 J n F 1 b 3 Q 7 L C Z x d W 9 0 O 1 N l Y 3 R p b 2 4 x L z I w Y m V l c z I w a X R l c j E 1 Z m 9 v Z H g 1 M C 9 B d X R v U m V t b 3 Z l Z E N v b H V t b n M x L n t U Z X N 0 I D E 5 L D E 4 f S Z x d W 9 0 O y w m c X V v d D t T Z W N 0 a W 9 u M S 8 y M G J l Z X M y M G l 0 Z X I x N W Z v b 2 R 4 N T A v Q X V 0 b 1 J l b W 9 2 Z W R D b 2 x 1 b W 5 z M S 5 7 V G V z d C A y M C w x O X 0 m c X V v d D s s J n F 1 b 3 Q 7 U 2 V j d G l v b j E v M j B i Z W V z M j B p d G V y M T V m b 2 9 k e D U w L 0 F 1 d G 9 S Z W 1 v d m V k Q 2 9 s d W 1 u c z E u e 1 R l c 3 Q g M j E s M j B 9 J n F 1 b 3 Q 7 L C Z x d W 9 0 O 1 N l Y 3 R p b 2 4 x L z I w Y m V l c z I w a X R l c j E 1 Z m 9 v Z H g 1 M C 9 B d X R v U m V t b 3 Z l Z E N v b H V t b n M x L n t U Z X N 0 I D I y L D I x f S Z x d W 9 0 O y w m c X V v d D t T Z W N 0 a W 9 u M S 8 y M G J l Z X M y M G l 0 Z X I x N W Z v b 2 R 4 N T A v Q X V 0 b 1 J l b W 9 2 Z W R D b 2 x 1 b W 5 z M S 5 7 V G V z d C A y M y w y M n 0 m c X V v d D s s J n F 1 b 3 Q 7 U 2 V j d G l v b j E v M j B i Z W V z M j B p d G V y M T V m b 2 9 k e D U w L 0 F 1 d G 9 S Z W 1 v d m V k Q 2 9 s d W 1 u c z E u e 1 R l c 3 Q g M j Q s M j N 9 J n F 1 b 3 Q 7 L C Z x d W 9 0 O 1 N l Y 3 R p b 2 4 x L z I w Y m V l c z I w a X R l c j E 1 Z m 9 v Z H g 1 M C 9 B d X R v U m V t b 3 Z l Z E N v b H V t b n M x L n t U Z X N 0 I D I 1 L D I 0 f S Z x d W 9 0 O y w m c X V v d D t T Z W N 0 a W 9 u M S 8 y M G J l Z X M y M G l 0 Z X I x N W Z v b 2 R 4 N T A v Q X V 0 b 1 J l b W 9 2 Z W R D b 2 x 1 b W 5 z M S 5 7 V G V z d C A y N i w y N X 0 m c X V v d D s s J n F 1 b 3 Q 7 U 2 V j d G l v b j E v M j B i Z W V z M j B p d G V y M T V m b 2 9 k e D U w L 0 F 1 d G 9 S Z W 1 v d m V k Q 2 9 s d W 1 u c z E u e 1 R l c 3 Q g M j c s M j Z 9 J n F 1 b 3 Q 7 L C Z x d W 9 0 O 1 N l Y 3 R p b 2 4 x L z I w Y m V l c z I w a X R l c j E 1 Z m 9 v Z H g 1 M C 9 B d X R v U m V t b 3 Z l Z E N v b H V t b n M x L n t U Z X N 0 I D I 4 L D I 3 f S Z x d W 9 0 O y w m c X V v d D t T Z W N 0 a W 9 u M S 8 y M G J l Z X M y M G l 0 Z X I x N W Z v b 2 R 4 N T A v Q X V 0 b 1 J l b W 9 2 Z W R D b 2 x 1 b W 5 z M S 5 7 V G V z d C A y O S w y O H 0 m c X V v d D s s J n F 1 b 3 Q 7 U 2 V j d G l v b j E v M j B i Z W V z M j B p d G V y M T V m b 2 9 k e D U w L 0 F 1 d G 9 S Z W 1 v d m V k Q 2 9 s d W 1 u c z E u e 1 R l c 3 Q g M z A s M j l 9 J n F 1 b 3 Q 7 L C Z x d W 9 0 O 1 N l Y 3 R p b 2 4 x L z I w Y m V l c z I w a X R l c j E 1 Z m 9 v Z H g 1 M C 9 B d X R v U m V t b 3 Z l Z E N v b H V t b n M x L n t U Z X N 0 I D M x L D M w f S Z x d W 9 0 O y w m c X V v d D t T Z W N 0 a W 9 u M S 8 y M G J l Z X M y M G l 0 Z X I x N W Z v b 2 R 4 N T A v Q X V 0 b 1 J l b W 9 2 Z W R D b 2 x 1 b W 5 z M S 5 7 V G V z d C A z M i w z M X 0 m c X V v d D s s J n F 1 b 3 Q 7 U 2 V j d G l v b j E v M j B i Z W V z M j B p d G V y M T V m b 2 9 k e D U w L 0 F 1 d G 9 S Z W 1 v d m V k Q 2 9 s d W 1 u c z E u e 1 R l c 3 Q g M z M s M z J 9 J n F 1 b 3 Q 7 L C Z x d W 9 0 O 1 N l Y 3 R p b 2 4 x L z I w Y m V l c z I w a X R l c j E 1 Z m 9 v Z H g 1 M C 9 B d X R v U m V t b 3 Z l Z E N v b H V t b n M x L n t U Z X N 0 I D M 0 L D M z f S Z x d W 9 0 O y w m c X V v d D t T Z W N 0 a W 9 u M S 8 y M G J l Z X M y M G l 0 Z X I x N W Z v b 2 R 4 N T A v Q X V 0 b 1 J l b W 9 2 Z W R D b 2 x 1 b W 5 z M S 5 7 V G V z d C A z N S w z N H 0 m c X V v d D s s J n F 1 b 3 Q 7 U 2 V j d G l v b j E v M j B i Z W V z M j B p d G V y M T V m b 2 9 k e D U w L 0 F 1 d G 9 S Z W 1 v d m V k Q 2 9 s d W 1 u c z E u e 1 R l c 3 Q g M z Y s M z V 9 J n F 1 b 3 Q 7 L C Z x d W 9 0 O 1 N l Y 3 R p b 2 4 x L z I w Y m V l c z I w a X R l c j E 1 Z m 9 v Z H g 1 M C 9 B d X R v U m V t b 3 Z l Z E N v b H V t b n M x L n t U Z X N 0 I D M 3 L D M 2 f S Z x d W 9 0 O y w m c X V v d D t T Z W N 0 a W 9 u M S 8 y M G J l Z X M y M G l 0 Z X I x N W Z v b 2 R 4 N T A v Q X V 0 b 1 J l b W 9 2 Z W R D b 2 x 1 b W 5 z M S 5 7 V G V z d C A z O C w z N 3 0 m c X V v d D s s J n F 1 b 3 Q 7 U 2 V j d G l v b j E v M j B i Z W V z M j B p d G V y M T V m b 2 9 k e D U w L 0 F 1 d G 9 S Z W 1 v d m V k Q 2 9 s d W 1 u c z E u e 1 R l c 3 Q g M z k s M z h 9 J n F 1 b 3 Q 7 L C Z x d W 9 0 O 1 N l Y 3 R p b 2 4 x L z I w Y m V l c z I w a X R l c j E 1 Z m 9 v Z H g 1 M C 9 B d X R v U m V t b 3 Z l Z E N v b H V t b n M x L n t U Z X N 0 I D Q w L D M 5 f S Z x d W 9 0 O y w m c X V v d D t T Z W N 0 a W 9 u M S 8 y M G J l Z X M y M G l 0 Z X I x N W Z v b 2 R 4 N T A v Q X V 0 b 1 J l b W 9 2 Z W R D b 2 x 1 b W 5 z M S 5 7 V G V z d C A 0 M S w 0 M H 0 m c X V v d D s s J n F 1 b 3 Q 7 U 2 V j d G l v b j E v M j B i Z W V z M j B p d G V y M T V m b 2 9 k e D U w L 0 F 1 d G 9 S Z W 1 v d m V k Q 2 9 s d W 1 u c z E u e 1 R l c 3 Q g N D I s N D F 9 J n F 1 b 3 Q 7 L C Z x d W 9 0 O 1 N l Y 3 R p b 2 4 x L z I w Y m V l c z I w a X R l c j E 1 Z m 9 v Z H g 1 M C 9 B d X R v U m V t b 3 Z l Z E N v b H V t b n M x L n t U Z X N 0 I D Q z L D Q y f S Z x d W 9 0 O y w m c X V v d D t T Z W N 0 a W 9 u M S 8 y M G J l Z X M y M G l 0 Z X I x N W Z v b 2 R 4 N T A v Q X V 0 b 1 J l b W 9 2 Z W R D b 2 x 1 b W 5 z M S 5 7 V G V z d C A 0 N C w 0 M 3 0 m c X V v d D s s J n F 1 b 3 Q 7 U 2 V j d G l v b j E v M j B i Z W V z M j B p d G V y M T V m b 2 9 k e D U w L 0 F 1 d G 9 S Z W 1 v d m V k Q 2 9 s d W 1 u c z E u e 1 R l c 3 Q g N D U s N D R 9 J n F 1 b 3 Q 7 L C Z x d W 9 0 O 1 N l Y 3 R p b 2 4 x L z I w Y m V l c z I w a X R l c j E 1 Z m 9 v Z H g 1 M C 9 B d X R v U m V t b 3 Z l Z E N v b H V t b n M x L n t U Z X N 0 I D Q 2 L D Q 1 f S Z x d W 9 0 O y w m c X V v d D t T Z W N 0 a W 9 u M S 8 y M G J l Z X M y M G l 0 Z X I x N W Z v b 2 R 4 N T A v Q X V 0 b 1 J l b W 9 2 Z W R D b 2 x 1 b W 5 z M S 5 7 V G V z d C A 0 N y w 0 N n 0 m c X V v d D s s J n F 1 b 3 Q 7 U 2 V j d G l v b j E v M j B i Z W V z M j B p d G V y M T V m b 2 9 k e D U w L 0 F 1 d G 9 S Z W 1 v d m V k Q 2 9 s d W 1 u c z E u e 1 R l c 3 Q g N D g s N D d 9 J n F 1 b 3 Q 7 L C Z x d W 9 0 O 1 N l Y 3 R p b 2 4 x L z I w Y m V l c z I w a X R l c j E 1 Z m 9 v Z H g 1 M C 9 B d X R v U m V t b 3 Z l Z E N v b H V t b n M x L n t U Z X N 0 I D Q 5 L D Q 4 f S Z x d W 9 0 O y w m c X V v d D t T Z W N 0 a W 9 u M S 8 y M G J l Z X M y M G l 0 Z X I x N W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Y m V l c z I w a X R l c j E 1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N W Q x O G E 0 L T E 1 M j A t N G U 0 M i 0 5 M G F m L T g x N 2 J l Y j l h Z j R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w Y m V l c z E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D o x N j o z N S 4 w N T E 3 N j Y 2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l Z X M x M G l 0 Z X I x M G Z v b 2 R 4 N T A v Q X V 0 b 1 J l b W 9 2 Z W R D b 2 x 1 b W 5 z M S 5 7 V G V z d C A x L D B 9 J n F 1 b 3 Q 7 L C Z x d W 9 0 O 1 N l Y 3 R p b 2 4 x L z E w Y m V l c z E w a X R l c j E w Z m 9 v Z H g 1 M C 9 B d X R v U m V t b 3 Z l Z E N v b H V t b n M x L n t U Z X N 0 I D I s M X 0 m c X V v d D s s J n F 1 b 3 Q 7 U 2 V j d G l v b j E v M T B i Z W V z M T B p d G V y M T B m b 2 9 k e D U w L 0 F 1 d G 9 S Z W 1 v d m V k Q 2 9 s d W 1 u c z E u e 1 R l c 3 Q g M y w y f S Z x d W 9 0 O y w m c X V v d D t T Z W N 0 a W 9 u M S 8 x M G J l Z X M x M G l 0 Z X I x M G Z v b 2 R 4 N T A v Q X V 0 b 1 J l b W 9 2 Z W R D b 2 x 1 b W 5 z M S 5 7 V G V z d C A 0 L D N 9 J n F 1 b 3 Q 7 L C Z x d W 9 0 O 1 N l Y 3 R p b 2 4 x L z E w Y m V l c z E w a X R l c j E w Z m 9 v Z H g 1 M C 9 B d X R v U m V t b 3 Z l Z E N v b H V t b n M x L n t U Z X N 0 I D U s N H 0 m c X V v d D s s J n F 1 b 3 Q 7 U 2 V j d G l v b j E v M T B i Z W V z M T B p d G V y M T B m b 2 9 k e D U w L 0 F 1 d G 9 S Z W 1 v d m V k Q 2 9 s d W 1 u c z E u e 1 R l c 3 Q g N i w 1 f S Z x d W 9 0 O y w m c X V v d D t T Z W N 0 a W 9 u M S 8 x M G J l Z X M x M G l 0 Z X I x M G Z v b 2 R 4 N T A v Q X V 0 b 1 J l b W 9 2 Z W R D b 2 x 1 b W 5 z M S 5 7 V G V z d C A 3 L D Z 9 J n F 1 b 3 Q 7 L C Z x d W 9 0 O 1 N l Y 3 R p b 2 4 x L z E w Y m V l c z E w a X R l c j E w Z m 9 v Z H g 1 M C 9 B d X R v U m V t b 3 Z l Z E N v b H V t b n M x L n t U Z X N 0 I D g s N 3 0 m c X V v d D s s J n F 1 b 3 Q 7 U 2 V j d G l v b j E v M T B i Z W V z M T B p d G V y M T B m b 2 9 k e D U w L 0 F 1 d G 9 S Z W 1 v d m V k Q 2 9 s d W 1 u c z E u e 1 R l c 3 Q g O S w 4 f S Z x d W 9 0 O y w m c X V v d D t T Z W N 0 a W 9 u M S 8 x M G J l Z X M x M G l 0 Z X I x M G Z v b 2 R 4 N T A v Q X V 0 b 1 J l b W 9 2 Z W R D b 2 x 1 b W 5 z M S 5 7 V G V z d C A x M C w 5 f S Z x d W 9 0 O y w m c X V v d D t T Z W N 0 a W 9 u M S 8 x M G J l Z X M x M G l 0 Z X I x M G Z v b 2 R 4 N T A v Q X V 0 b 1 J l b W 9 2 Z W R D b 2 x 1 b W 5 z M S 5 7 V G V z d C A x M S w x M H 0 m c X V v d D s s J n F 1 b 3 Q 7 U 2 V j d G l v b j E v M T B i Z W V z M T B p d G V y M T B m b 2 9 k e D U w L 0 F 1 d G 9 S Z W 1 v d m V k Q 2 9 s d W 1 u c z E u e 1 R l c 3 Q g M T I s M T F 9 J n F 1 b 3 Q 7 L C Z x d W 9 0 O 1 N l Y 3 R p b 2 4 x L z E w Y m V l c z E w a X R l c j E w Z m 9 v Z H g 1 M C 9 B d X R v U m V t b 3 Z l Z E N v b H V t b n M x L n t U Z X N 0 I D E z L D E y f S Z x d W 9 0 O y w m c X V v d D t T Z W N 0 a W 9 u M S 8 x M G J l Z X M x M G l 0 Z X I x M G Z v b 2 R 4 N T A v Q X V 0 b 1 J l b W 9 2 Z W R D b 2 x 1 b W 5 z M S 5 7 V G V z d C A x N C w x M 3 0 m c X V v d D s s J n F 1 b 3 Q 7 U 2 V j d G l v b j E v M T B i Z W V z M T B p d G V y M T B m b 2 9 k e D U w L 0 F 1 d G 9 S Z W 1 v d m V k Q 2 9 s d W 1 u c z E u e 1 R l c 3 Q g M T U s M T R 9 J n F 1 b 3 Q 7 L C Z x d W 9 0 O 1 N l Y 3 R p b 2 4 x L z E w Y m V l c z E w a X R l c j E w Z m 9 v Z H g 1 M C 9 B d X R v U m V t b 3 Z l Z E N v b H V t b n M x L n t U Z X N 0 I D E 2 L D E 1 f S Z x d W 9 0 O y w m c X V v d D t T Z W N 0 a W 9 u M S 8 x M G J l Z X M x M G l 0 Z X I x M G Z v b 2 R 4 N T A v Q X V 0 b 1 J l b W 9 2 Z W R D b 2 x 1 b W 5 z M S 5 7 V G V z d C A x N y w x N n 0 m c X V v d D s s J n F 1 b 3 Q 7 U 2 V j d G l v b j E v M T B i Z W V z M T B p d G V y M T B m b 2 9 k e D U w L 0 F 1 d G 9 S Z W 1 v d m V k Q 2 9 s d W 1 u c z E u e 1 R l c 3 Q g M T g s M T d 9 J n F 1 b 3 Q 7 L C Z x d W 9 0 O 1 N l Y 3 R p b 2 4 x L z E w Y m V l c z E w a X R l c j E w Z m 9 v Z H g 1 M C 9 B d X R v U m V t b 3 Z l Z E N v b H V t b n M x L n t U Z X N 0 I D E 5 L D E 4 f S Z x d W 9 0 O y w m c X V v d D t T Z W N 0 a W 9 u M S 8 x M G J l Z X M x M G l 0 Z X I x M G Z v b 2 R 4 N T A v Q X V 0 b 1 J l b W 9 2 Z W R D b 2 x 1 b W 5 z M S 5 7 V G V z d C A y M C w x O X 0 m c X V v d D s s J n F 1 b 3 Q 7 U 2 V j d G l v b j E v M T B i Z W V z M T B p d G V y M T B m b 2 9 k e D U w L 0 F 1 d G 9 S Z W 1 v d m V k Q 2 9 s d W 1 u c z E u e 1 R l c 3 Q g M j E s M j B 9 J n F 1 b 3 Q 7 L C Z x d W 9 0 O 1 N l Y 3 R p b 2 4 x L z E w Y m V l c z E w a X R l c j E w Z m 9 v Z H g 1 M C 9 B d X R v U m V t b 3 Z l Z E N v b H V t b n M x L n t U Z X N 0 I D I y L D I x f S Z x d W 9 0 O y w m c X V v d D t T Z W N 0 a W 9 u M S 8 x M G J l Z X M x M G l 0 Z X I x M G Z v b 2 R 4 N T A v Q X V 0 b 1 J l b W 9 2 Z W R D b 2 x 1 b W 5 z M S 5 7 V G V z d C A y M y w y M n 0 m c X V v d D s s J n F 1 b 3 Q 7 U 2 V j d G l v b j E v M T B i Z W V z M T B p d G V y M T B m b 2 9 k e D U w L 0 F 1 d G 9 S Z W 1 v d m V k Q 2 9 s d W 1 u c z E u e 1 R l c 3 Q g M j Q s M j N 9 J n F 1 b 3 Q 7 L C Z x d W 9 0 O 1 N l Y 3 R p b 2 4 x L z E w Y m V l c z E w a X R l c j E w Z m 9 v Z H g 1 M C 9 B d X R v U m V t b 3 Z l Z E N v b H V t b n M x L n t U Z X N 0 I D I 1 L D I 0 f S Z x d W 9 0 O y w m c X V v d D t T Z W N 0 a W 9 u M S 8 x M G J l Z X M x M G l 0 Z X I x M G Z v b 2 R 4 N T A v Q X V 0 b 1 J l b W 9 2 Z W R D b 2 x 1 b W 5 z M S 5 7 V G V z d C A y N i w y N X 0 m c X V v d D s s J n F 1 b 3 Q 7 U 2 V j d G l v b j E v M T B i Z W V z M T B p d G V y M T B m b 2 9 k e D U w L 0 F 1 d G 9 S Z W 1 v d m V k Q 2 9 s d W 1 u c z E u e 1 R l c 3 Q g M j c s M j Z 9 J n F 1 b 3 Q 7 L C Z x d W 9 0 O 1 N l Y 3 R p b 2 4 x L z E w Y m V l c z E w a X R l c j E w Z m 9 v Z H g 1 M C 9 B d X R v U m V t b 3 Z l Z E N v b H V t b n M x L n t U Z X N 0 I D I 4 L D I 3 f S Z x d W 9 0 O y w m c X V v d D t T Z W N 0 a W 9 u M S 8 x M G J l Z X M x M G l 0 Z X I x M G Z v b 2 R 4 N T A v Q X V 0 b 1 J l b W 9 2 Z W R D b 2 x 1 b W 5 z M S 5 7 V G V z d C A y O S w y O H 0 m c X V v d D s s J n F 1 b 3 Q 7 U 2 V j d G l v b j E v M T B i Z W V z M T B p d G V y M T B m b 2 9 k e D U w L 0 F 1 d G 9 S Z W 1 v d m V k Q 2 9 s d W 1 u c z E u e 1 R l c 3 Q g M z A s M j l 9 J n F 1 b 3 Q 7 L C Z x d W 9 0 O 1 N l Y 3 R p b 2 4 x L z E w Y m V l c z E w a X R l c j E w Z m 9 v Z H g 1 M C 9 B d X R v U m V t b 3 Z l Z E N v b H V t b n M x L n t U Z X N 0 I D M x L D M w f S Z x d W 9 0 O y w m c X V v d D t T Z W N 0 a W 9 u M S 8 x M G J l Z X M x M G l 0 Z X I x M G Z v b 2 R 4 N T A v Q X V 0 b 1 J l b W 9 2 Z W R D b 2 x 1 b W 5 z M S 5 7 V G V z d C A z M i w z M X 0 m c X V v d D s s J n F 1 b 3 Q 7 U 2 V j d G l v b j E v M T B i Z W V z M T B p d G V y M T B m b 2 9 k e D U w L 0 F 1 d G 9 S Z W 1 v d m V k Q 2 9 s d W 1 u c z E u e 1 R l c 3 Q g M z M s M z J 9 J n F 1 b 3 Q 7 L C Z x d W 9 0 O 1 N l Y 3 R p b 2 4 x L z E w Y m V l c z E w a X R l c j E w Z m 9 v Z H g 1 M C 9 B d X R v U m V t b 3 Z l Z E N v b H V t b n M x L n t U Z X N 0 I D M 0 L D M z f S Z x d W 9 0 O y w m c X V v d D t T Z W N 0 a W 9 u M S 8 x M G J l Z X M x M G l 0 Z X I x M G Z v b 2 R 4 N T A v Q X V 0 b 1 J l b W 9 2 Z W R D b 2 x 1 b W 5 z M S 5 7 V G V z d C A z N S w z N H 0 m c X V v d D s s J n F 1 b 3 Q 7 U 2 V j d G l v b j E v M T B i Z W V z M T B p d G V y M T B m b 2 9 k e D U w L 0 F 1 d G 9 S Z W 1 v d m V k Q 2 9 s d W 1 u c z E u e 1 R l c 3 Q g M z Y s M z V 9 J n F 1 b 3 Q 7 L C Z x d W 9 0 O 1 N l Y 3 R p b 2 4 x L z E w Y m V l c z E w a X R l c j E w Z m 9 v Z H g 1 M C 9 B d X R v U m V t b 3 Z l Z E N v b H V t b n M x L n t U Z X N 0 I D M 3 L D M 2 f S Z x d W 9 0 O y w m c X V v d D t T Z W N 0 a W 9 u M S 8 x M G J l Z X M x M G l 0 Z X I x M G Z v b 2 R 4 N T A v Q X V 0 b 1 J l b W 9 2 Z W R D b 2 x 1 b W 5 z M S 5 7 V G V z d C A z O C w z N 3 0 m c X V v d D s s J n F 1 b 3 Q 7 U 2 V j d G l v b j E v M T B i Z W V z M T B p d G V y M T B m b 2 9 k e D U w L 0 F 1 d G 9 S Z W 1 v d m V k Q 2 9 s d W 1 u c z E u e 1 R l c 3 Q g M z k s M z h 9 J n F 1 b 3 Q 7 L C Z x d W 9 0 O 1 N l Y 3 R p b 2 4 x L z E w Y m V l c z E w a X R l c j E w Z m 9 v Z H g 1 M C 9 B d X R v U m V t b 3 Z l Z E N v b H V t b n M x L n t U Z X N 0 I D Q w L D M 5 f S Z x d W 9 0 O y w m c X V v d D t T Z W N 0 a W 9 u M S 8 x M G J l Z X M x M G l 0 Z X I x M G Z v b 2 R 4 N T A v Q X V 0 b 1 J l b W 9 2 Z W R D b 2 x 1 b W 5 z M S 5 7 V G V z d C A 0 M S w 0 M H 0 m c X V v d D s s J n F 1 b 3 Q 7 U 2 V j d G l v b j E v M T B i Z W V z M T B p d G V y M T B m b 2 9 k e D U w L 0 F 1 d G 9 S Z W 1 v d m V k Q 2 9 s d W 1 u c z E u e 1 R l c 3 Q g N D I s N D F 9 J n F 1 b 3 Q 7 L C Z x d W 9 0 O 1 N l Y 3 R p b 2 4 x L z E w Y m V l c z E w a X R l c j E w Z m 9 v Z H g 1 M C 9 B d X R v U m V t b 3 Z l Z E N v b H V t b n M x L n t U Z X N 0 I D Q z L D Q y f S Z x d W 9 0 O y w m c X V v d D t T Z W N 0 a W 9 u M S 8 x M G J l Z X M x M G l 0 Z X I x M G Z v b 2 R 4 N T A v Q X V 0 b 1 J l b W 9 2 Z W R D b 2 x 1 b W 5 z M S 5 7 V G V z d C A 0 N C w 0 M 3 0 m c X V v d D s s J n F 1 b 3 Q 7 U 2 V j d G l v b j E v M T B i Z W V z M T B p d G V y M T B m b 2 9 k e D U w L 0 F 1 d G 9 S Z W 1 v d m V k Q 2 9 s d W 1 u c z E u e 1 R l c 3 Q g N D U s N D R 9 J n F 1 b 3 Q 7 L C Z x d W 9 0 O 1 N l Y 3 R p b 2 4 x L z E w Y m V l c z E w a X R l c j E w Z m 9 v Z H g 1 M C 9 B d X R v U m V t b 3 Z l Z E N v b H V t b n M x L n t U Z X N 0 I D Q 2 L D Q 1 f S Z x d W 9 0 O y w m c X V v d D t T Z W N 0 a W 9 u M S 8 x M G J l Z X M x M G l 0 Z X I x M G Z v b 2 R 4 N T A v Q X V 0 b 1 J l b W 9 2 Z W R D b 2 x 1 b W 5 z M S 5 7 V G V z d C A 0 N y w 0 N n 0 m c X V v d D s s J n F 1 b 3 Q 7 U 2 V j d G l v b j E v M T B i Z W V z M T B p d G V y M T B m b 2 9 k e D U w L 0 F 1 d G 9 S Z W 1 v d m V k Q 2 9 s d W 1 u c z E u e 1 R l c 3 Q g N D g s N D d 9 J n F 1 b 3 Q 7 L C Z x d W 9 0 O 1 N l Y 3 R p b 2 4 x L z E w Y m V l c z E w a X R l c j E w Z m 9 v Z H g 1 M C 9 B d X R v U m V t b 3 Z l Z E N v b H V t b n M x L n t U Z X N 0 I D Q 5 L D Q 4 f S Z x d W 9 0 O y w m c X V v d D t T Z W N 0 a W 9 u M S 8 x M G J l Z X M x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Y m V l c z E w a X R l c j E w Z m 9 v Z H g 1 M C 9 B d X R v U m V t b 3 Z l Z E N v b H V t b n M x L n t U Z X N 0 I D E s M H 0 m c X V v d D s s J n F 1 b 3 Q 7 U 2 V j d G l v b j E v M T B i Z W V z M T B p d G V y M T B m b 2 9 k e D U w L 0 F 1 d G 9 S Z W 1 v d m V k Q 2 9 s d W 1 u c z E u e 1 R l c 3 Q g M i w x f S Z x d W 9 0 O y w m c X V v d D t T Z W N 0 a W 9 u M S 8 x M G J l Z X M x M G l 0 Z X I x M G Z v b 2 R 4 N T A v Q X V 0 b 1 J l b W 9 2 Z W R D b 2 x 1 b W 5 z M S 5 7 V G V z d C A z L D J 9 J n F 1 b 3 Q 7 L C Z x d W 9 0 O 1 N l Y 3 R p b 2 4 x L z E w Y m V l c z E w a X R l c j E w Z m 9 v Z H g 1 M C 9 B d X R v U m V t b 3 Z l Z E N v b H V t b n M x L n t U Z X N 0 I D Q s M 3 0 m c X V v d D s s J n F 1 b 3 Q 7 U 2 V j d G l v b j E v M T B i Z W V z M T B p d G V y M T B m b 2 9 k e D U w L 0 F 1 d G 9 S Z W 1 v d m V k Q 2 9 s d W 1 u c z E u e 1 R l c 3 Q g N S w 0 f S Z x d W 9 0 O y w m c X V v d D t T Z W N 0 a W 9 u M S 8 x M G J l Z X M x M G l 0 Z X I x M G Z v b 2 R 4 N T A v Q X V 0 b 1 J l b W 9 2 Z W R D b 2 x 1 b W 5 z M S 5 7 V G V z d C A 2 L D V 9 J n F 1 b 3 Q 7 L C Z x d W 9 0 O 1 N l Y 3 R p b 2 4 x L z E w Y m V l c z E w a X R l c j E w Z m 9 v Z H g 1 M C 9 B d X R v U m V t b 3 Z l Z E N v b H V t b n M x L n t U Z X N 0 I D c s N n 0 m c X V v d D s s J n F 1 b 3 Q 7 U 2 V j d G l v b j E v M T B i Z W V z M T B p d G V y M T B m b 2 9 k e D U w L 0 F 1 d G 9 S Z W 1 v d m V k Q 2 9 s d W 1 u c z E u e 1 R l c 3 Q g O C w 3 f S Z x d W 9 0 O y w m c X V v d D t T Z W N 0 a W 9 u M S 8 x M G J l Z X M x M G l 0 Z X I x M G Z v b 2 R 4 N T A v Q X V 0 b 1 J l b W 9 2 Z W R D b 2 x 1 b W 5 z M S 5 7 V G V z d C A 5 L D h 9 J n F 1 b 3 Q 7 L C Z x d W 9 0 O 1 N l Y 3 R p b 2 4 x L z E w Y m V l c z E w a X R l c j E w Z m 9 v Z H g 1 M C 9 B d X R v U m V t b 3 Z l Z E N v b H V t b n M x L n t U Z X N 0 I D E w L D l 9 J n F 1 b 3 Q 7 L C Z x d W 9 0 O 1 N l Y 3 R p b 2 4 x L z E w Y m V l c z E w a X R l c j E w Z m 9 v Z H g 1 M C 9 B d X R v U m V t b 3 Z l Z E N v b H V t b n M x L n t U Z X N 0 I D E x L D E w f S Z x d W 9 0 O y w m c X V v d D t T Z W N 0 a W 9 u M S 8 x M G J l Z X M x M G l 0 Z X I x M G Z v b 2 R 4 N T A v Q X V 0 b 1 J l b W 9 2 Z W R D b 2 x 1 b W 5 z M S 5 7 V G V z d C A x M i w x M X 0 m c X V v d D s s J n F 1 b 3 Q 7 U 2 V j d G l v b j E v M T B i Z W V z M T B p d G V y M T B m b 2 9 k e D U w L 0 F 1 d G 9 S Z W 1 v d m V k Q 2 9 s d W 1 u c z E u e 1 R l c 3 Q g M T M s M T J 9 J n F 1 b 3 Q 7 L C Z x d W 9 0 O 1 N l Y 3 R p b 2 4 x L z E w Y m V l c z E w a X R l c j E w Z m 9 v Z H g 1 M C 9 B d X R v U m V t b 3 Z l Z E N v b H V t b n M x L n t U Z X N 0 I D E 0 L D E z f S Z x d W 9 0 O y w m c X V v d D t T Z W N 0 a W 9 u M S 8 x M G J l Z X M x M G l 0 Z X I x M G Z v b 2 R 4 N T A v Q X V 0 b 1 J l b W 9 2 Z W R D b 2 x 1 b W 5 z M S 5 7 V G V z d C A x N S w x N H 0 m c X V v d D s s J n F 1 b 3 Q 7 U 2 V j d G l v b j E v M T B i Z W V z M T B p d G V y M T B m b 2 9 k e D U w L 0 F 1 d G 9 S Z W 1 v d m V k Q 2 9 s d W 1 u c z E u e 1 R l c 3 Q g M T Y s M T V 9 J n F 1 b 3 Q 7 L C Z x d W 9 0 O 1 N l Y 3 R p b 2 4 x L z E w Y m V l c z E w a X R l c j E w Z m 9 v Z H g 1 M C 9 B d X R v U m V t b 3 Z l Z E N v b H V t b n M x L n t U Z X N 0 I D E 3 L D E 2 f S Z x d W 9 0 O y w m c X V v d D t T Z W N 0 a W 9 u M S 8 x M G J l Z X M x M G l 0 Z X I x M G Z v b 2 R 4 N T A v Q X V 0 b 1 J l b W 9 2 Z W R D b 2 x 1 b W 5 z M S 5 7 V G V z d C A x O C w x N 3 0 m c X V v d D s s J n F 1 b 3 Q 7 U 2 V j d G l v b j E v M T B i Z W V z M T B p d G V y M T B m b 2 9 k e D U w L 0 F 1 d G 9 S Z W 1 v d m V k Q 2 9 s d W 1 u c z E u e 1 R l c 3 Q g M T k s M T h 9 J n F 1 b 3 Q 7 L C Z x d W 9 0 O 1 N l Y 3 R p b 2 4 x L z E w Y m V l c z E w a X R l c j E w Z m 9 v Z H g 1 M C 9 B d X R v U m V t b 3 Z l Z E N v b H V t b n M x L n t U Z X N 0 I D I w L D E 5 f S Z x d W 9 0 O y w m c X V v d D t T Z W N 0 a W 9 u M S 8 x M G J l Z X M x M G l 0 Z X I x M G Z v b 2 R 4 N T A v Q X V 0 b 1 J l b W 9 2 Z W R D b 2 x 1 b W 5 z M S 5 7 V G V z d C A y M S w y M H 0 m c X V v d D s s J n F 1 b 3 Q 7 U 2 V j d G l v b j E v M T B i Z W V z M T B p d G V y M T B m b 2 9 k e D U w L 0 F 1 d G 9 S Z W 1 v d m V k Q 2 9 s d W 1 u c z E u e 1 R l c 3 Q g M j I s M j F 9 J n F 1 b 3 Q 7 L C Z x d W 9 0 O 1 N l Y 3 R p b 2 4 x L z E w Y m V l c z E w a X R l c j E w Z m 9 v Z H g 1 M C 9 B d X R v U m V t b 3 Z l Z E N v b H V t b n M x L n t U Z X N 0 I D I z L D I y f S Z x d W 9 0 O y w m c X V v d D t T Z W N 0 a W 9 u M S 8 x M G J l Z X M x M G l 0 Z X I x M G Z v b 2 R 4 N T A v Q X V 0 b 1 J l b W 9 2 Z W R D b 2 x 1 b W 5 z M S 5 7 V G V z d C A y N C w y M 3 0 m c X V v d D s s J n F 1 b 3 Q 7 U 2 V j d G l v b j E v M T B i Z W V z M T B p d G V y M T B m b 2 9 k e D U w L 0 F 1 d G 9 S Z W 1 v d m V k Q 2 9 s d W 1 u c z E u e 1 R l c 3 Q g M j U s M j R 9 J n F 1 b 3 Q 7 L C Z x d W 9 0 O 1 N l Y 3 R p b 2 4 x L z E w Y m V l c z E w a X R l c j E w Z m 9 v Z H g 1 M C 9 B d X R v U m V t b 3 Z l Z E N v b H V t b n M x L n t U Z X N 0 I D I 2 L D I 1 f S Z x d W 9 0 O y w m c X V v d D t T Z W N 0 a W 9 u M S 8 x M G J l Z X M x M G l 0 Z X I x M G Z v b 2 R 4 N T A v Q X V 0 b 1 J l b W 9 2 Z W R D b 2 x 1 b W 5 z M S 5 7 V G V z d C A y N y w y N n 0 m c X V v d D s s J n F 1 b 3 Q 7 U 2 V j d G l v b j E v M T B i Z W V z M T B p d G V y M T B m b 2 9 k e D U w L 0 F 1 d G 9 S Z W 1 v d m V k Q 2 9 s d W 1 u c z E u e 1 R l c 3 Q g M j g s M j d 9 J n F 1 b 3 Q 7 L C Z x d W 9 0 O 1 N l Y 3 R p b 2 4 x L z E w Y m V l c z E w a X R l c j E w Z m 9 v Z H g 1 M C 9 B d X R v U m V t b 3 Z l Z E N v b H V t b n M x L n t U Z X N 0 I D I 5 L D I 4 f S Z x d W 9 0 O y w m c X V v d D t T Z W N 0 a W 9 u M S 8 x M G J l Z X M x M G l 0 Z X I x M G Z v b 2 R 4 N T A v Q X V 0 b 1 J l b W 9 2 Z W R D b 2 x 1 b W 5 z M S 5 7 V G V z d C A z M C w y O X 0 m c X V v d D s s J n F 1 b 3 Q 7 U 2 V j d G l v b j E v M T B i Z W V z M T B p d G V y M T B m b 2 9 k e D U w L 0 F 1 d G 9 S Z W 1 v d m V k Q 2 9 s d W 1 u c z E u e 1 R l c 3 Q g M z E s M z B 9 J n F 1 b 3 Q 7 L C Z x d W 9 0 O 1 N l Y 3 R p b 2 4 x L z E w Y m V l c z E w a X R l c j E w Z m 9 v Z H g 1 M C 9 B d X R v U m V t b 3 Z l Z E N v b H V t b n M x L n t U Z X N 0 I D M y L D M x f S Z x d W 9 0 O y w m c X V v d D t T Z W N 0 a W 9 u M S 8 x M G J l Z X M x M G l 0 Z X I x M G Z v b 2 R 4 N T A v Q X V 0 b 1 J l b W 9 2 Z W R D b 2 x 1 b W 5 z M S 5 7 V G V z d C A z M y w z M n 0 m c X V v d D s s J n F 1 b 3 Q 7 U 2 V j d G l v b j E v M T B i Z W V z M T B p d G V y M T B m b 2 9 k e D U w L 0 F 1 d G 9 S Z W 1 v d m V k Q 2 9 s d W 1 u c z E u e 1 R l c 3 Q g M z Q s M z N 9 J n F 1 b 3 Q 7 L C Z x d W 9 0 O 1 N l Y 3 R p b 2 4 x L z E w Y m V l c z E w a X R l c j E w Z m 9 v Z H g 1 M C 9 B d X R v U m V t b 3 Z l Z E N v b H V t b n M x L n t U Z X N 0 I D M 1 L D M 0 f S Z x d W 9 0 O y w m c X V v d D t T Z W N 0 a W 9 u M S 8 x M G J l Z X M x M G l 0 Z X I x M G Z v b 2 R 4 N T A v Q X V 0 b 1 J l b W 9 2 Z W R D b 2 x 1 b W 5 z M S 5 7 V G V z d C A z N i w z N X 0 m c X V v d D s s J n F 1 b 3 Q 7 U 2 V j d G l v b j E v M T B i Z W V z M T B p d G V y M T B m b 2 9 k e D U w L 0 F 1 d G 9 S Z W 1 v d m V k Q 2 9 s d W 1 u c z E u e 1 R l c 3 Q g M z c s M z Z 9 J n F 1 b 3 Q 7 L C Z x d W 9 0 O 1 N l Y 3 R p b 2 4 x L z E w Y m V l c z E w a X R l c j E w Z m 9 v Z H g 1 M C 9 B d X R v U m V t b 3 Z l Z E N v b H V t b n M x L n t U Z X N 0 I D M 4 L D M 3 f S Z x d W 9 0 O y w m c X V v d D t T Z W N 0 a W 9 u M S 8 x M G J l Z X M x M G l 0 Z X I x M G Z v b 2 R 4 N T A v Q X V 0 b 1 J l b W 9 2 Z W R D b 2 x 1 b W 5 z M S 5 7 V G V z d C A z O S w z O H 0 m c X V v d D s s J n F 1 b 3 Q 7 U 2 V j d G l v b j E v M T B i Z W V z M T B p d G V y M T B m b 2 9 k e D U w L 0 F 1 d G 9 S Z W 1 v d m V k Q 2 9 s d W 1 u c z E u e 1 R l c 3 Q g N D A s M z l 9 J n F 1 b 3 Q 7 L C Z x d W 9 0 O 1 N l Y 3 R p b 2 4 x L z E w Y m V l c z E w a X R l c j E w Z m 9 v Z H g 1 M C 9 B d X R v U m V t b 3 Z l Z E N v b H V t b n M x L n t U Z X N 0 I D Q x L D Q w f S Z x d W 9 0 O y w m c X V v d D t T Z W N 0 a W 9 u M S 8 x M G J l Z X M x M G l 0 Z X I x M G Z v b 2 R 4 N T A v Q X V 0 b 1 J l b W 9 2 Z W R D b 2 x 1 b W 5 z M S 5 7 V G V z d C A 0 M i w 0 M X 0 m c X V v d D s s J n F 1 b 3 Q 7 U 2 V j d G l v b j E v M T B i Z W V z M T B p d G V y M T B m b 2 9 k e D U w L 0 F 1 d G 9 S Z W 1 v d m V k Q 2 9 s d W 1 u c z E u e 1 R l c 3 Q g N D M s N D J 9 J n F 1 b 3 Q 7 L C Z x d W 9 0 O 1 N l Y 3 R p b 2 4 x L z E w Y m V l c z E w a X R l c j E w Z m 9 v Z H g 1 M C 9 B d X R v U m V t b 3 Z l Z E N v b H V t b n M x L n t U Z X N 0 I D Q 0 L D Q z f S Z x d W 9 0 O y w m c X V v d D t T Z W N 0 a W 9 u M S 8 x M G J l Z X M x M G l 0 Z X I x M G Z v b 2 R 4 N T A v Q X V 0 b 1 J l b W 9 2 Z W R D b 2 x 1 b W 5 z M S 5 7 V G V z d C A 0 N S w 0 N H 0 m c X V v d D s s J n F 1 b 3 Q 7 U 2 V j d G l v b j E v M T B i Z W V z M T B p d G V y M T B m b 2 9 k e D U w L 0 F 1 d G 9 S Z W 1 v d m V k Q 2 9 s d W 1 u c z E u e 1 R l c 3 Q g N D Y s N D V 9 J n F 1 b 3 Q 7 L C Z x d W 9 0 O 1 N l Y 3 R p b 2 4 x L z E w Y m V l c z E w a X R l c j E w Z m 9 v Z H g 1 M C 9 B d X R v U m V t b 3 Z l Z E N v b H V t b n M x L n t U Z X N 0 I D Q 3 L D Q 2 f S Z x d W 9 0 O y w m c X V v d D t T Z W N 0 a W 9 u M S 8 x M G J l Z X M x M G l 0 Z X I x M G Z v b 2 R 4 N T A v Q X V 0 b 1 J l b W 9 2 Z W R D b 2 x 1 b W 5 z M S 5 7 V G V z d C A 0 O C w 0 N 3 0 m c X V v d D s s J n F 1 b 3 Q 7 U 2 V j d G l v b j E v M T B i Z W V z M T B p d G V y M T B m b 2 9 k e D U w L 0 F 1 d G 9 S Z W 1 v d m V k Q 2 9 s d W 1 u c z E u e 1 R l c 3 Q g N D k s N D h 9 J n F 1 b 3 Q 7 L C Z x d W 9 0 O 1 N l Y 3 R p b 2 4 x L z E w Y m V l c z E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Z W V z M T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Z i Z G J k Z C 1 i Y z k w L T R l Y z U t O D U 2 N S 0 0 N T Y y N G J l Y z Q 3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G J l Z X M x M G l 0 Z X I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A 6 N D A 6 M j M u N T k 1 O D I x O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i Z W V z M T B p d G V y M T B m b 2 9 k e D U w L 0 F 1 d G 9 S Z W 1 v d m V k Q 2 9 s d W 1 u c z E u e 1 R l c 3 Q g M S w w f S Z x d W 9 0 O y w m c X V v d D t T Z W N 0 a W 9 u M S 8 y M G J l Z X M x M G l 0 Z X I x M G Z v b 2 R 4 N T A v Q X V 0 b 1 J l b W 9 2 Z W R D b 2 x 1 b W 5 z M S 5 7 V G V z d C A y L D F 9 J n F 1 b 3 Q 7 L C Z x d W 9 0 O 1 N l Y 3 R p b 2 4 x L z I w Y m V l c z E w a X R l c j E w Z m 9 v Z H g 1 M C 9 B d X R v U m V t b 3 Z l Z E N v b H V t b n M x L n t U Z X N 0 I D M s M n 0 m c X V v d D s s J n F 1 b 3 Q 7 U 2 V j d G l v b j E v M j B i Z W V z M T B p d G V y M T B m b 2 9 k e D U w L 0 F 1 d G 9 S Z W 1 v d m V k Q 2 9 s d W 1 u c z E u e 1 R l c 3 Q g N C w z f S Z x d W 9 0 O y w m c X V v d D t T Z W N 0 a W 9 u M S 8 y M G J l Z X M x M G l 0 Z X I x M G Z v b 2 R 4 N T A v Q X V 0 b 1 J l b W 9 2 Z W R D b 2 x 1 b W 5 z M S 5 7 V G V z d C A 1 L D R 9 J n F 1 b 3 Q 7 L C Z x d W 9 0 O 1 N l Y 3 R p b 2 4 x L z I w Y m V l c z E w a X R l c j E w Z m 9 v Z H g 1 M C 9 B d X R v U m V t b 3 Z l Z E N v b H V t b n M x L n t U Z X N 0 I D Y s N X 0 m c X V v d D s s J n F 1 b 3 Q 7 U 2 V j d G l v b j E v M j B i Z W V z M T B p d G V y M T B m b 2 9 k e D U w L 0 F 1 d G 9 S Z W 1 v d m V k Q 2 9 s d W 1 u c z E u e 1 R l c 3 Q g N y w 2 f S Z x d W 9 0 O y w m c X V v d D t T Z W N 0 a W 9 u M S 8 y M G J l Z X M x M G l 0 Z X I x M G Z v b 2 R 4 N T A v Q X V 0 b 1 J l b W 9 2 Z W R D b 2 x 1 b W 5 z M S 5 7 V G V z d C A 4 L D d 9 J n F 1 b 3 Q 7 L C Z x d W 9 0 O 1 N l Y 3 R p b 2 4 x L z I w Y m V l c z E w a X R l c j E w Z m 9 v Z H g 1 M C 9 B d X R v U m V t b 3 Z l Z E N v b H V t b n M x L n t U Z X N 0 I D k s O H 0 m c X V v d D s s J n F 1 b 3 Q 7 U 2 V j d G l v b j E v M j B i Z W V z M T B p d G V y M T B m b 2 9 k e D U w L 0 F 1 d G 9 S Z W 1 v d m V k Q 2 9 s d W 1 u c z E u e 1 R l c 3 Q g M T A s O X 0 m c X V v d D s s J n F 1 b 3 Q 7 U 2 V j d G l v b j E v M j B i Z W V z M T B p d G V y M T B m b 2 9 k e D U w L 0 F 1 d G 9 S Z W 1 v d m V k Q 2 9 s d W 1 u c z E u e 1 R l c 3 Q g M T E s M T B 9 J n F 1 b 3 Q 7 L C Z x d W 9 0 O 1 N l Y 3 R p b 2 4 x L z I w Y m V l c z E w a X R l c j E w Z m 9 v Z H g 1 M C 9 B d X R v U m V t b 3 Z l Z E N v b H V t b n M x L n t U Z X N 0 I D E y L D E x f S Z x d W 9 0 O y w m c X V v d D t T Z W N 0 a W 9 u M S 8 y M G J l Z X M x M G l 0 Z X I x M G Z v b 2 R 4 N T A v Q X V 0 b 1 J l b W 9 2 Z W R D b 2 x 1 b W 5 z M S 5 7 V G V z d C A x M y w x M n 0 m c X V v d D s s J n F 1 b 3 Q 7 U 2 V j d G l v b j E v M j B i Z W V z M T B p d G V y M T B m b 2 9 k e D U w L 0 F 1 d G 9 S Z W 1 v d m V k Q 2 9 s d W 1 u c z E u e 1 R l c 3 Q g M T Q s M T N 9 J n F 1 b 3 Q 7 L C Z x d W 9 0 O 1 N l Y 3 R p b 2 4 x L z I w Y m V l c z E w a X R l c j E w Z m 9 v Z H g 1 M C 9 B d X R v U m V t b 3 Z l Z E N v b H V t b n M x L n t U Z X N 0 I D E 1 L D E 0 f S Z x d W 9 0 O y w m c X V v d D t T Z W N 0 a W 9 u M S 8 y M G J l Z X M x M G l 0 Z X I x M G Z v b 2 R 4 N T A v Q X V 0 b 1 J l b W 9 2 Z W R D b 2 x 1 b W 5 z M S 5 7 V G V z d C A x N i w x N X 0 m c X V v d D s s J n F 1 b 3 Q 7 U 2 V j d G l v b j E v M j B i Z W V z M T B p d G V y M T B m b 2 9 k e D U w L 0 F 1 d G 9 S Z W 1 v d m V k Q 2 9 s d W 1 u c z E u e 1 R l c 3 Q g M T c s M T Z 9 J n F 1 b 3 Q 7 L C Z x d W 9 0 O 1 N l Y 3 R p b 2 4 x L z I w Y m V l c z E w a X R l c j E w Z m 9 v Z H g 1 M C 9 B d X R v U m V t b 3 Z l Z E N v b H V t b n M x L n t U Z X N 0 I D E 4 L D E 3 f S Z x d W 9 0 O y w m c X V v d D t T Z W N 0 a W 9 u M S 8 y M G J l Z X M x M G l 0 Z X I x M G Z v b 2 R 4 N T A v Q X V 0 b 1 J l b W 9 2 Z W R D b 2 x 1 b W 5 z M S 5 7 V G V z d C A x O S w x O H 0 m c X V v d D s s J n F 1 b 3 Q 7 U 2 V j d G l v b j E v M j B i Z W V z M T B p d G V y M T B m b 2 9 k e D U w L 0 F 1 d G 9 S Z W 1 v d m V k Q 2 9 s d W 1 u c z E u e 1 R l c 3 Q g M j A s M T l 9 J n F 1 b 3 Q 7 L C Z x d W 9 0 O 1 N l Y 3 R p b 2 4 x L z I w Y m V l c z E w a X R l c j E w Z m 9 v Z H g 1 M C 9 B d X R v U m V t b 3 Z l Z E N v b H V t b n M x L n t U Z X N 0 I D I x L D I w f S Z x d W 9 0 O y w m c X V v d D t T Z W N 0 a W 9 u M S 8 y M G J l Z X M x M G l 0 Z X I x M G Z v b 2 R 4 N T A v Q X V 0 b 1 J l b W 9 2 Z W R D b 2 x 1 b W 5 z M S 5 7 V G V z d C A y M i w y M X 0 m c X V v d D s s J n F 1 b 3 Q 7 U 2 V j d G l v b j E v M j B i Z W V z M T B p d G V y M T B m b 2 9 k e D U w L 0 F 1 d G 9 S Z W 1 v d m V k Q 2 9 s d W 1 u c z E u e 1 R l c 3 Q g M j M s M j J 9 J n F 1 b 3 Q 7 L C Z x d W 9 0 O 1 N l Y 3 R p b 2 4 x L z I w Y m V l c z E w a X R l c j E w Z m 9 v Z H g 1 M C 9 B d X R v U m V t b 3 Z l Z E N v b H V t b n M x L n t U Z X N 0 I D I 0 L D I z f S Z x d W 9 0 O y w m c X V v d D t T Z W N 0 a W 9 u M S 8 y M G J l Z X M x M G l 0 Z X I x M G Z v b 2 R 4 N T A v Q X V 0 b 1 J l b W 9 2 Z W R D b 2 x 1 b W 5 z M S 5 7 V G V z d C A y N S w y N H 0 m c X V v d D s s J n F 1 b 3 Q 7 U 2 V j d G l v b j E v M j B i Z W V z M T B p d G V y M T B m b 2 9 k e D U w L 0 F 1 d G 9 S Z W 1 v d m V k Q 2 9 s d W 1 u c z E u e 1 R l c 3 Q g M j Y s M j V 9 J n F 1 b 3 Q 7 L C Z x d W 9 0 O 1 N l Y 3 R p b 2 4 x L z I w Y m V l c z E w a X R l c j E w Z m 9 v Z H g 1 M C 9 B d X R v U m V t b 3 Z l Z E N v b H V t b n M x L n t U Z X N 0 I D I 3 L D I 2 f S Z x d W 9 0 O y w m c X V v d D t T Z W N 0 a W 9 u M S 8 y M G J l Z X M x M G l 0 Z X I x M G Z v b 2 R 4 N T A v Q X V 0 b 1 J l b W 9 2 Z W R D b 2 x 1 b W 5 z M S 5 7 V G V z d C A y O C w y N 3 0 m c X V v d D s s J n F 1 b 3 Q 7 U 2 V j d G l v b j E v M j B i Z W V z M T B p d G V y M T B m b 2 9 k e D U w L 0 F 1 d G 9 S Z W 1 v d m V k Q 2 9 s d W 1 u c z E u e 1 R l c 3 Q g M j k s M j h 9 J n F 1 b 3 Q 7 L C Z x d W 9 0 O 1 N l Y 3 R p b 2 4 x L z I w Y m V l c z E w a X R l c j E w Z m 9 v Z H g 1 M C 9 B d X R v U m V t b 3 Z l Z E N v b H V t b n M x L n t U Z X N 0 I D M w L D I 5 f S Z x d W 9 0 O y w m c X V v d D t T Z W N 0 a W 9 u M S 8 y M G J l Z X M x M G l 0 Z X I x M G Z v b 2 R 4 N T A v Q X V 0 b 1 J l b W 9 2 Z W R D b 2 x 1 b W 5 z M S 5 7 V G V z d C A z M S w z M H 0 m c X V v d D s s J n F 1 b 3 Q 7 U 2 V j d G l v b j E v M j B i Z W V z M T B p d G V y M T B m b 2 9 k e D U w L 0 F 1 d G 9 S Z W 1 v d m V k Q 2 9 s d W 1 u c z E u e 1 R l c 3 Q g M z I s M z F 9 J n F 1 b 3 Q 7 L C Z x d W 9 0 O 1 N l Y 3 R p b 2 4 x L z I w Y m V l c z E w a X R l c j E w Z m 9 v Z H g 1 M C 9 B d X R v U m V t b 3 Z l Z E N v b H V t b n M x L n t U Z X N 0 I D M z L D M y f S Z x d W 9 0 O y w m c X V v d D t T Z W N 0 a W 9 u M S 8 y M G J l Z X M x M G l 0 Z X I x M G Z v b 2 R 4 N T A v Q X V 0 b 1 J l b W 9 2 Z W R D b 2 x 1 b W 5 z M S 5 7 V G V z d C A z N C w z M 3 0 m c X V v d D s s J n F 1 b 3 Q 7 U 2 V j d G l v b j E v M j B i Z W V z M T B p d G V y M T B m b 2 9 k e D U w L 0 F 1 d G 9 S Z W 1 v d m V k Q 2 9 s d W 1 u c z E u e 1 R l c 3 Q g M z U s M z R 9 J n F 1 b 3 Q 7 L C Z x d W 9 0 O 1 N l Y 3 R p b 2 4 x L z I w Y m V l c z E w a X R l c j E w Z m 9 v Z H g 1 M C 9 B d X R v U m V t b 3 Z l Z E N v b H V t b n M x L n t U Z X N 0 I D M 2 L D M 1 f S Z x d W 9 0 O y w m c X V v d D t T Z W N 0 a W 9 u M S 8 y M G J l Z X M x M G l 0 Z X I x M G Z v b 2 R 4 N T A v Q X V 0 b 1 J l b W 9 2 Z W R D b 2 x 1 b W 5 z M S 5 7 V G V z d C A z N y w z N n 0 m c X V v d D s s J n F 1 b 3 Q 7 U 2 V j d G l v b j E v M j B i Z W V z M T B p d G V y M T B m b 2 9 k e D U w L 0 F 1 d G 9 S Z W 1 v d m V k Q 2 9 s d W 1 u c z E u e 1 R l c 3 Q g M z g s M z d 9 J n F 1 b 3 Q 7 L C Z x d W 9 0 O 1 N l Y 3 R p b 2 4 x L z I w Y m V l c z E w a X R l c j E w Z m 9 v Z H g 1 M C 9 B d X R v U m V t b 3 Z l Z E N v b H V t b n M x L n t U Z X N 0 I D M 5 L D M 4 f S Z x d W 9 0 O y w m c X V v d D t T Z W N 0 a W 9 u M S 8 y M G J l Z X M x M G l 0 Z X I x M G Z v b 2 R 4 N T A v Q X V 0 b 1 J l b W 9 2 Z W R D b 2 x 1 b W 5 z M S 5 7 V G V z d C A 0 M C w z O X 0 m c X V v d D s s J n F 1 b 3 Q 7 U 2 V j d G l v b j E v M j B i Z W V z M T B p d G V y M T B m b 2 9 k e D U w L 0 F 1 d G 9 S Z W 1 v d m V k Q 2 9 s d W 1 u c z E u e 1 R l c 3 Q g N D E s N D B 9 J n F 1 b 3 Q 7 L C Z x d W 9 0 O 1 N l Y 3 R p b 2 4 x L z I w Y m V l c z E w a X R l c j E w Z m 9 v Z H g 1 M C 9 B d X R v U m V t b 3 Z l Z E N v b H V t b n M x L n t U Z X N 0 I D Q y L D Q x f S Z x d W 9 0 O y w m c X V v d D t T Z W N 0 a W 9 u M S 8 y M G J l Z X M x M G l 0 Z X I x M G Z v b 2 R 4 N T A v Q X V 0 b 1 J l b W 9 2 Z W R D b 2 x 1 b W 5 z M S 5 7 V G V z d C A 0 M y w 0 M n 0 m c X V v d D s s J n F 1 b 3 Q 7 U 2 V j d G l v b j E v M j B i Z W V z M T B p d G V y M T B m b 2 9 k e D U w L 0 F 1 d G 9 S Z W 1 v d m V k Q 2 9 s d W 1 u c z E u e 1 R l c 3 Q g N D Q s N D N 9 J n F 1 b 3 Q 7 L C Z x d W 9 0 O 1 N l Y 3 R p b 2 4 x L z I w Y m V l c z E w a X R l c j E w Z m 9 v Z H g 1 M C 9 B d X R v U m V t b 3 Z l Z E N v b H V t b n M x L n t U Z X N 0 I D Q 1 L D Q 0 f S Z x d W 9 0 O y w m c X V v d D t T Z W N 0 a W 9 u M S 8 y M G J l Z X M x M G l 0 Z X I x M G Z v b 2 R 4 N T A v Q X V 0 b 1 J l b W 9 2 Z W R D b 2 x 1 b W 5 z M S 5 7 V G V z d C A 0 N i w 0 N X 0 m c X V v d D s s J n F 1 b 3 Q 7 U 2 V j d G l v b j E v M j B i Z W V z M T B p d G V y M T B m b 2 9 k e D U w L 0 F 1 d G 9 S Z W 1 v d m V k Q 2 9 s d W 1 u c z E u e 1 R l c 3 Q g N D c s N D Z 9 J n F 1 b 3 Q 7 L C Z x d W 9 0 O 1 N l Y 3 R p b 2 4 x L z I w Y m V l c z E w a X R l c j E w Z m 9 v Z H g 1 M C 9 B d X R v U m V t b 3 Z l Z E N v b H V t b n M x L n t U Z X N 0 I D Q 4 L D Q 3 f S Z x d W 9 0 O y w m c X V v d D t T Z W N 0 a W 9 u M S 8 y M G J l Z X M x M G l 0 Z X I x M G Z v b 2 R 4 N T A v Q X V 0 b 1 J l b W 9 2 Z W R D b 2 x 1 b W 5 z M S 5 7 V G V z d C A 0 O S w 0 O H 0 m c X V v d D s s J n F 1 b 3 Q 7 U 2 V j d G l v b j E v M j B i Z W V z M T B p d G V y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G J l Z X M x M G l 0 Z X I x M G Z v b 2 R 4 N T A v Q X V 0 b 1 J l b W 9 2 Z W R D b 2 x 1 b W 5 z M S 5 7 V G V z d C A x L D B 9 J n F 1 b 3 Q 7 L C Z x d W 9 0 O 1 N l Y 3 R p b 2 4 x L z I w Y m V l c z E w a X R l c j E w Z m 9 v Z H g 1 M C 9 B d X R v U m V t b 3 Z l Z E N v b H V t b n M x L n t U Z X N 0 I D I s M X 0 m c X V v d D s s J n F 1 b 3 Q 7 U 2 V j d G l v b j E v M j B i Z W V z M T B p d G V y M T B m b 2 9 k e D U w L 0 F 1 d G 9 S Z W 1 v d m V k Q 2 9 s d W 1 u c z E u e 1 R l c 3 Q g M y w y f S Z x d W 9 0 O y w m c X V v d D t T Z W N 0 a W 9 u M S 8 y M G J l Z X M x M G l 0 Z X I x M G Z v b 2 R 4 N T A v Q X V 0 b 1 J l b W 9 2 Z W R D b 2 x 1 b W 5 z M S 5 7 V G V z d C A 0 L D N 9 J n F 1 b 3 Q 7 L C Z x d W 9 0 O 1 N l Y 3 R p b 2 4 x L z I w Y m V l c z E w a X R l c j E w Z m 9 v Z H g 1 M C 9 B d X R v U m V t b 3 Z l Z E N v b H V t b n M x L n t U Z X N 0 I D U s N H 0 m c X V v d D s s J n F 1 b 3 Q 7 U 2 V j d G l v b j E v M j B i Z W V z M T B p d G V y M T B m b 2 9 k e D U w L 0 F 1 d G 9 S Z W 1 v d m V k Q 2 9 s d W 1 u c z E u e 1 R l c 3 Q g N i w 1 f S Z x d W 9 0 O y w m c X V v d D t T Z W N 0 a W 9 u M S 8 y M G J l Z X M x M G l 0 Z X I x M G Z v b 2 R 4 N T A v Q X V 0 b 1 J l b W 9 2 Z W R D b 2 x 1 b W 5 z M S 5 7 V G V z d C A 3 L D Z 9 J n F 1 b 3 Q 7 L C Z x d W 9 0 O 1 N l Y 3 R p b 2 4 x L z I w Y m V l c z E w a X R l c j E w Z m 9 v Z H g 1 M C 9 B d X R v U m V t b 3 Z l Z E N v b H V t b n M x L n t U Z X N 0 I D g s N 3 0 m c X V v d D s s J n F 1 b 3 Q 7 U 2 V j d G l v b j E v M j B i Z W V z M T B p d G V y M T B m b 2 9 k e D U w L 0 F 1 d G 9 S Z W 1 v d m V k Q 2 9 s d W 1 u c z E u e 1 R l c 3 Q g O S w 4 f S Z x d W 9 0 O y w m c X V v d D t T Z W N 0 a W 9 u M S 8 y M G J l Z X M x M G l 0 Z X I x M G Z v b 2 R 4 N T A v Q X V 0 b 1 J l b W 9 2 Z W R D b 2 x 1 b W 5 z M S 5 7 V G V z d C A x M C w 5 f S Z x d W 9 0 O y w m c X V v d D t T Z W N 0 a W 9 u M S 8 y M G J l Z X M x M G l 0 Z X I x M G Z v b 2 R 4 N T A v Q X V 0 b 1 J l b W 9 2 Z W R D b 2 x 1 b W 5 z M S 5 7 V G V z d C A x M S w x M H 0 m c X V v d D s s J n F 1 b 3 Q 7 U 2 V j d G l v b j E v M j B i Z W V z M T B p d G V y M T B m b 2 9 k e D U w L 0 F 1 d G 9 S Z W 1 v d m V k Q 2 9 s d W 1 u c z E u e 1 R l c 3 Q g M T I s M T F 9 J n F 1 b 3 Q 7 L C Z x d W 9 0 O 1 N l Y 3 R p b 2 4 x L z I w Y m V l c z E w a X R l c j E w Z m 9 v Z H g 1 M C 9 B d X R v U m V t b 3 Z l Z E N v b H V t b n M x L n t U Z X N 0 I D E z L D E y f S Z x d W 9 0 O y w m c X V v d D t T Z W N 0 a W 9 u M S 8 y M G J l Z X M x M G l 0 Z X I x M G Z v b 2 R 4 N T A v Q X V 0 b 1 J l b W 9 2 Z W R D b 2 x 1 b W 5 z M S 5 7 V G V z d C A x N C w x M 3 0 m c X V v d D s s J n F 1 b 3 Q 7 U 2 V j d G l v b j E v M j B i Z W V z M T B p d G V y M T B m b 2 9 k e D U w L 0 F 1 d G 9 S Z W 1 v d m V k Q 2 9 s d W 1 u c z E u e 1 R l c 3 Q g M T U s M T R 9 J n F 1 b 3 Q 7 L C Z x d W 9 0 O 1 N l Y 3 R p b 2 4 x L z I w Y m V l c z E w a X R l c j E w Z m 9 v Z H g 1 M C 9 B d X R v U m V t b 3 Z l Z E N v b H V t b n M x L n t U Z X N 0 I D E 2 L D E 1 f S Z x d W 9 0 O y w m c X V v d D t T Z W N 0 a W 9 u M S 8 y M G J l Z X M x M G l 0 Z X I x M G Z v b 2 R 4 N T A v Q X V 0 b 1 J l b W 9 2 Z W R D b 2 x 1 b W 5 z M S 5 7 V G V z d C A x N y w x N n 0 m c X V v d D s s J n F 1 b 3 Q 7 U 2 V j d G l v b j E v M j B i Z W V z M T B p d G V y M T B m b 2 9 k e D U w L 0 F 1 d G 9 S Z W 1 v d m V k Q 2 9 s d W 1 u c z E u e 1 R l c 3 Q g M T g s M T d 9 J n F 1 b 3 Q 7 L C Z x d W 9 0 O 1 N l Y 3 R p b 2 4 x L z I w Y m V l c z E w a X R l c j E w Z m 9 v Z H g 1 M C 9 B d X R v U m V t b 3 Z l Z E N v b H V t b n M x L n t U Z X N 0 I D E 5 L D E 4 f S Z x d W 9 0 O y w m c X V v d D t T Z W N 0 a W 9 u M S 8 y M G J l Z X M x M G l 0 Z X I x M G Z v b 2 R 4 N T A v Q X V 0 b 1 J l b W 9 2 Z W R D b 2 x 1 b W 5 z M S 5 7 V G V z d C A y M C w x O X 0 m c X V v d D s s J n F 1 b 3 Q 7 U 2 V j d G l v b j E v M j B i Z W V z M T B p d G V y M T B m b 2 9 k e D U w L 0 F 1 d G 9 S Z W 1 v d m V k Q 2 9 s d W 1 u c z E u e 1 R l c 3 Q g M j E s M j B 9 J n F 1 b 3 Q 7 L C Z x d W 9 0 O 1 N l Y 3 R p b 2 4 x L z I w Y m V l c z E w a X R l c j E w Z m 9 v Z H g 1 M C 9 B d X R v U m V t b 3 Z l Z E N v b H V t b n M x L n t U Z X N 0 I D I y L D I x f S Z x d W 9 0 O y w m c X V v d D t T Z W N 0 a W 9 u M S 8 y M G J l Z X M x M G l 0 Z X I x M G Z v b 2 R 4 N T A v Q X V 0 b 1 J l b W 9 2 Z W R D b 2 x 1 b W 5 z M S 5 7 V G V z d C A y M y w y M n 0 m c X V v d D s s J n F 1 b 3 Q 7 U 2 V j d G l v b j E v M j B i Z W V z M T B p d G V y M T B m b 2 9 k e D U w L 0 F 1 d G 9 S Z W 1 v d m V k Q 2 9 s d W 1 u c z E u e 1 R l c 3 Q g M j Q s M j N 9 J n F 1 b 3 Q 7 L C Z x d W 9 0 O 1 N l Y 3 R p b 2 4 x L z I w Y m V l c z E w a X R l c j E w Z m 9 v Z H g 1 M C 9 B d X R v U m V t b 3 Z l Z E N v b H V t b n M x L n t U Z X N 0 I D I 1 L D I 0 f S Z x d W 9 0 O y w m c X V v d D t T Z W N 0 a W 9 u M S 8 y M G J l Z X M x M G l 0 Z X I x M G Z v b 2 R 4 N T A v Q X V 0 b 1 J l b W 9 2 Z W R D b 2 x 1 b W 5 z M S 5 7 V G V z d C A y N i w y N X 0 m c X V v d D s s J n F 1 b 3 Q 7 U 2 V j d G l v b j E v M j B i Z W V z M T B p d G V y M T B m b 2 9 k e D U w L 0 F 1 d G 9 S Z W 1 v d m V k Q 2 9 s d W 1 u c z E u e 1 R l c 3 Q g M j c s M j Z 9 J n F 1 b 3 Q 7 L C Z x d W 9 0 O 1 N l Y 3 R p b 2 4 x L z I w Y m V l c z E w a X R l c j E w Z m 9 v Z H g 1 M C 9 B d X R v U m V t b 3 Z l Z E N v b H V t b n M x L n t U Z X N 0 I D I 4 L D I 3 f S Z x d W 9 0 O y w m c X V v d D t T Z W N 0 a W 9 u M S 8 y M G J l Z X M x M G l 0 Z X I x M G Z v b 2 R 4 N T A v Q X V 0 b 1 J l b W 9 2 Z W R D b 2 x 1 b W 5 z M S 5 7 V G V z d C A y O S w y O H 0 m c X V v d D s s J n F 1 b 3 Q 7 U 2 V j d G l v b j E v M j B i Z W V z M T B p d G V y M T B m b 2 9 k e D U w L 0 F 1 d G 9 S Z W 1 v d m V k Q 2 9 s d W 1 u c z E u e 1 R l c 3 Q g M z A s M j l 9 J n F 1 b 3 Q 7 L C Z x d W 9 0 O 1 N l Y 3 R p b 2 4 x L z I w Y m V l c z E w a X R l c j E w Z m 9 v Z H g 1 M C 9 B d X R v U m V t b 3 Z l Z E N v b H V t b n M x L n t U Z X N 0 I D M x L D M w f S Z x d W 9 0 O y w m c X V v d D t T Z W N 0 a W 9 u M S 8 y M G J l Z X M x M G l 0 Z X I x M G Z v b 2 R 4 N T A v Q X V 0 b 1 J l b W 9 2 Z W R D b 2 x 1 b W 5 z M S 5 7 V G V z d C A z M i w z M X 0 m c X V v d D s s J n F 1 b 3 Q 7 U 2 V j d G l v b j E v M j B i Z W V z M T B p d G V y M T B m b 2 9 k e D U w L 0 F 1 d G 9 S Z W 1 v d m V k Q 2 9 s d W 1 u c z E u e 1 R l c 3 Q g M z M s M z J 9 J n F 1 b 3 Q 7 L C Z x d W 9 0 O 1 N l Y 3 R p b 2 4 x L z I w Y m V l c z E w a X R l c j E w Z m 9 v Z H g 1 M C 9 B d X R v U m V t b 3 Z l Z E N v b H V t b n M x L n t U Z X N 0 I D M 0 L D M z f S Z x d W 9 0 O y w m c X V v d D t T Z W N 0 a W 9 u M S 8 y M G J l Z X M x M G l 0 Z X I x M G Z v b 2 R 4 N T A v Q X V 0 b 1 J l b W 9 2 Z W R D b 2 x 1 b W 5 z M S 5 7 V G V z d C A z N S w z N H 0 m c X V v d D s s J n F 1 b 3 Q 7 U 2 V j d G l v b j E v M j B i Z W V z M T B p d G V y M T B m b 2 9 k e D U w L 0 F 1 d G 9 S Z W 1 v d m V k Q 2 9 s d W 1 u c z E u e 1 R l c 3 Q g M z Y s M z V 9 J n F 1 b 3 Q 7 L C Z x d W 9 0 O 1 N l Y 3 R p b 2 4 x L z I w Y m V l c z E w a X R l c j E w Z m 9 v Z H g 1 M C 9 B d X R v U m V t b 3 Z l Z E N v b H V t b n M x L n t U Z X N 0 I D M 3 L D M 2 f S Z x d W 9 0 O y w m c X V v d D t T Z W N 0 a W 9 u M S 8 y M G J l Z X M x M G l 0 Z X I x M G Z v b 2 R 4 N T A v Q X V 0 b 1 J l b W 9 2 Z W R D b 2 x 1 b W 5 z M S 5 7 V G V z d C A z O C w z N 3 0 m c X V v d D s s J n F 1 b 3 Q 7 U 2 V j d G l v b j E v M j B i Z W V z M T B p d G V y M T B m b 2 9 k e D U w L 0 F 1 d G 9 S Z W 1 v d m V k Q 2 9 s d W 1 u c z E u e 1 R l c 3 Q g M z k s M z h 9 J n F 1 b 3 Q 7 L C Z x d W 9 0 O 1 N l Y 3 R p b 2 4 x L z I w Y m V l c z E w a X R l c j E w Z m 9 v Z H g 1 M C 9 B d X R v U m V t b 3 Z l Z E N v b H V t b n M x L n t U Z X N 0 I D Q w L D M 5 f S Z x d W 9 0 O y w m c X V v d D t T Z W N 0 a W 9 u M S 8 y M G J l Z X M x M G l 0 Z X I x M G Z v b 2 R 4 N T A v Q X V 0 b 1 J l b W 9 2 Z W R D b 2 x 1 b W 5 z M S 5 7 V G V z d C A 0 M S w 0 M H 0 m c X V v d D s s J n F 1 b 3 Q 7 U 2 V j d G l v b j E v M j B i Z W V z M T B p d G V y M T B m b 2 9 k e D U w L 0 F 1 d G 9 S Z W 1 v d m V k Q 2 9 s d W 1 u c z E u e 1 R l c 3 Q g N D I s N D F 9 J n F 1 b 3 Q 7 L C Z x d W 9 0 O 1 N l Y 3 R p b 2 4 x L z I w Y m V l c z E w a X R l c j E w Z m 9 v Z H g 1 M C 9 B d X R v U m V t b 3 Z l Z E N v b H V t b n M x L n t U Z X N 0 I D Q z L D Q y f S Z x d W 9 0 O y w m c X V v d D t T Z W N 0 a W 9 u M S 8 y M G J l Z X M x M G l 0 Z X I x M G Z v b 2 R 4 N T A v Q X V 0 b 1 J l b W 9 2 Z W R D b 2 x 1 b W 5 z M S 5 7 V G V z d C A 0 N C w 0 M 3 0 m c X V v d D s s J n F 1 b 3 Q 7 U 2 V j d G l v b j E v M j B i Z W V z M T B p d G V y M T B m b 2 9 k e D U w L 0 F 1 d G 9 S Z W 1 v d m V k Q 2 9 s d W 1 u c z E u e 1 R l c 3 Q g N D U s N D R 9 J n F 1 b 3 Q 7 L C Z x d W 9 0 O 1 N l Y 3 R p b 2 4 x L z I w Y m V l c z E w a X R l c j E w Z m 9 v Z H g 1 M C 9 B d X R v U m V t b 3 Z l Z E N v b H V t b n M x L n t U Z X N 0 I D Q 2 L D Q 1 f S Z x d W 9 0 O y w m c X V v d D t T Z W N 0 a W 9 u M S 8 y M G J l Z X M x M G l 0 Z X I x M G Z v b 2 R 4 N T A v Q X V 0 b 1 J l b W 9 2 Z W R D b 2 x 1 b W 5 z M S 5 7 V G V z d C A 0 N y w 0 N n 0 m c X V v d D s s J n F 1 b 3 Q 7 U 2 V j d G l v b j E v M j B i Z W V z M T B p d G V y M T B m b 2 9 k e D U w L 0 F 1 d G 9 S Z W 1 v d m V k Q 2 9 s d W 1 u c z E u e 1 R l c 3 Q g N D g s N D d 9 J n F 1 b 3 Q 7 L C Z x d W 9 0 O 1 N l Y 3 R p b 2 4 x L z I w Y m V l c z E w a X R l c j E w Z m 9 v Z H g 1 M C 9 B d X R v U m V t b 3 Z l Z E N v b H V t b n M x L n t U Z X N 0 I D Q 5 L D Q 4 f S Z x d W 9 0 O y w m c X V v d D t T Z W N 0 a W 9 u M S 8 y M G J l Z X M x M G l 0 Z X I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Y m V l c z E w a X R l c j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T B p d G V y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T B p d G V y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T B p d G V y M T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y M G l 0 Z X I x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d i O T l h M S 0 1 Y m Q y L T R l M m U t O T U 4 Y i 1 h Z j g 2 N D J i N W M w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M G J l Z X M y M G l 0 Z X I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E 6 M T g 6 N T Y u M T U 5 N j U 0 M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Z W V z M j B p d G V y M T B m b 2 9 k e D U w L 0 F 1 d G 9 S Z W 1 v d m V k Q 2 9 s d W 1 u c z E u e 1 R l c 3 Q g M S w w f S Z x d W 9 0 O y w m c X V v d D t T Z W N 0 a W 9 u M S 8 x M G J l Z X M y M G l 0 Z X I x M G Z v b 2 R 4 N T A v Q X V 0 b 1 J l b W 9 2 Z W R D b 2 x 1 b W 5 z M S 5 7 V G V z d C A y L D F 9 J n F 1 b 3 Q 7 L C Z x d W 9 0 O 1 N l Y 3 R p b 2 4 x L z E w Y m V l c z I w a X R l c j E w Z m 9 v Z H g 1 M C 9 B d X R v U m V t b 3 Z l Z E N v b H V t b n M x L n t U Z X N 0 I D M s M n 0 m c X V v d D s s J n F 1 b 3 Q 7 U 2 V j d G l v b j E v M T B i Z W V z M j B p d G V y M T B m b 2 9 k e D U w L 0 F 1 d G 9 S Z W 1 v d m V k Q 2 9 s d W 1 u c z E u e 1 R l c 3 Q g N C w z f S Z x d W 9 0 O y w m c X V v d D t T Z W N 0 a W 9 u M S 8 x M G J l Z X M y M G l 0 Z X I x M G Z v b 2 R 4 N T A v Q X V 0 b 1 J l b W 9 2 Z W R D b 2 x 1 b W 5 z M S 5 7 V G V z d C A 1 L D R 9 J n F 1 b 3 Q 7 L C Z x d W 9 0 O 1 N l Y 3 R p b 2 4 x L z E w Y m V l c z I w a X R l c j E w Z m 9 v Z H g 1 M C 9 B d X R v U m V t b 3 Z l Z E N v b H V t b n M x L n t U Z X N 0 I D Y s N X 0 m c X V v d D s s J n F 1 b 3 Q 7 U 2 V j d G l v b j E v M T B i Z W V z M j B p d G V y M T B m b 2 9 k e D U w L 0 F 1 d G 9 S Z W 1 v d m V k Q 2 9 s d W 1 u c z E u e 1 R l c 3 Q g N y w 2 f S Z x d W 9 0 O y w m c X V v d D t T Z W N 0 a W 9 u M S 8 x M G J l Z X M y M G l 0 Z X I x M G Z v b 2 R 4 N T A v Q X V 0 b 1 J l b W 9 2 Z W R D b 2 x 1 b W 5 z M S 5 7 V G V z d C A 4 L D d 9 J n F 1 b 3 Q 7 L C Z x d W 9 0 O 1 N l Y 3 R p b 2 4 x L z E w Y m V l c z I w a X R l c j E w Z m 9 v Z H g 1 M C 9 B d X R v U m V t b 3 Z l Z E N v b H V t b n M x L n t U Z X N 0 I D k s O H 0 m c X V v d D s s J n F 1 b 3 Q 7 U 2 V j d G l v b j E v M T B i Z W V z M j B p d G V y M T B m b 2 9 k e D U w L 0 F 1 d G 9 S Z W 1 v d m V k Q 2 9 s d W 1 u c z E u e 1 R l c 3 Q g M T A s O X 0 m c X V v d D s s J n F 1 b 3 Q 7 U 2 V j d G l v b j E v M T B i Z W V z M j B p d G V y M T B m b 2 9 k e D U w L 0 F 1 d G 9 S Z W 1 v d m V k Q 2 9 s d W 1 u c z E u e 1 R l c 3 Q g M T E s M T B 9 J n F 1 b 3 Q 7 L C Z x d W 9 0 O 1 N l Y 3 R p b 2 4 x L z E w Y m V l c z I w a X R l c j E w Z m 9 v Z H g 1 M C 9 B d X R v U m V t b 3 Z l Z E N v b H V t b n M x L n t U Z X N 0 I D E y L D E x f S Z x d W 9 0 O y w m c X V v d D t T Z W N 0 a W 9 u M S 8 x M G J l Z X M y M G l 0 Z X I x M G Z v b 2 R 4 N T A v Q X V 0 b 1 J l b W 9 2 Z W R D b 2 x 1 b W 5 z M S 5 7 V G V z d C A x M y w x M n 0 m c X V v d D s s J n F 1 b 3 Q 7 U 2 V j d G l v b j E v M T B i Z W V z M j B p d G V y M T B m b 2 9 k e D U w L 0 F 1 d G 9 S Z W 1 v d m V k Q 2 9 s d W 1 u c z E u e 1 R l c 3 Q g M T Q s M T N 9 J n F 1 b 3 Q 7 L C Z x d W 9 0 O 1 N l Y 3 R p b 2 4 x L z E w Y m V l c z I w a X R l c j E w Z m 9 v Z H g 1 M C 9 B d X R v U m V t b 3 Z l Z E N v b H V t b n M x L n t U Z X N 0 I D E 1 L D E 0 f S Z x d W 9 0 O y w m c X V v d D t T Z W N 0 a W 9 u M S 8 x M G J l Z X M y M G l 0 Z X I x M G Z v b 2 R 4 N T A v Q X V 0 b 1 J l b W 9 2 Z W R D b 2 x 1 b W 5 z M S 5 7 V G V z d C A x N i w x N X 0 m c X V v d D s s J n F 1 b 3 Q 7 U 2 V j d G l v b j E v M T B i Z W V z M j B p d G V y M T B m b 2 9 k e D U w L 0 F 1 d G 9 S Z W 1 v d m V k Q 2 9 s d W 1 u c z E u e 1 R l c 3 Q g M T c s M T Z 9 J n F 1 b 3 Q 7 L C Z x d W 9 0 O 1 N l Y 3 R p b 2 4 x L z E w Y m V l c z I w a X R l c j E w Z m 9 v Z H g 1 M C 9 B d X R v U m V t b 3 Z l Z E N v b H V t b n M x L n t U Z X N 0 I D E 4 L D E 3 f S Z x d W 9 0 O y w m c X V v d D t T Z W N 0 a W 9 u M S 8 x M G J l Z X M y M G l 0 Z X I x M G Z v b 2 R 4 N T A v Q X V 0 b 1 J l b W 9 2 Z W R D b 2 x 1 b W 5 z M S 5 7 V G V z d C A x O S w x O H 0 m c X V v d D s s J n F 1 b 3 Q 7 U 2 V j d G l v b j E v M T B i Z W V z M j B p d G V y M T B m b 2 9 k e D U w L 0 F 1 d G 9 S Z W 1 v d m V k Q 2 9 s d W 1 u c z E u e 1 R l c 3 Q g M j A s M T l 9 J n F 1 b 3 Q 7 L C Z x d W 9 0 O 1 N l Y 3 R p b 2 4 x L z E w Y m V l c z I w a X R l c j E w Z m 9 v Z H g 1 M C 9 B d X R v U m V t b 3 Z l Z E N v b H V t b n M x L n t U Z X N 0 I D I x L D I w f S Z x d W 9 0 O y w m c X V v d D t T Z W N 0 a W 9 u M S 8 x M G J l Z X M y M G l 0 Z X I x M G Z v b 2 R 4 N T A v Q X V 0 b 1 J l b W 9 2 Z W R D b 2 x 1 b W 5 z M S 5 7 V G V z d C A y M i w y M X 0 m c X V v d D s s J n F 1 b 3 Q 7 U 2 V j d G l v b j E v M T B i Z W V z M j B p d G V y M T B m b 2 9 k e D U w L 0 F 1 d G 9 S Z W 1 v d m V k Q 2 9 s d W 1 u c z E u e 1 R l c 3 Q g M j M s M j J 9 J n F 1 b 3 Q 7 L C Z x d W 9 0 O 1 N l Y 3 R p b 2 4 x L z E w Y m V l c z I w a X R l c j E w Z m 9 v Z H g 1 M C 9 B d X R v U m V t b 3 Z l Z E N v b H V t b n M x L n t U Z X N 0 I D I 0 L D I z f S Z x d W 9 0 O y w m c X V v d D t T Z W N 0 a W 9 u M S 8 x M G J l Z X M y M G l 0 Z X I x M G Z v b 2 R 4 N T A v Q X V 0 b 1 J l b W 9 2 Z W R D b 2 x 1 b W 5 z M S 5 7 V G V z d C A y N S w y N H 0 m c X V v d D s s J n F 1 b 3 Q 7 U 2 V j d G l v b j E v M T B i Z W V z M j B p d G V y M T B m b 2 9 k e D U w L 0 F 1 d G 9 S Z W 1 v d m V k Q 2 9 s d W 1 u c z E u e 1 R l c 3 Q g M j Y s M j V 9 J n F 1 b 3 Q 7 L C Z x d W 9 0 O 1 N l Y 3 R p b 2 4 x L z E w Y m V l c z I w a X R l c j E w Z m 9 v Z H g 1 M C 9 B d X R v U m V t b 3 Z l Z E N v b H V t b n M x L n t U Z X N 0 I D I 3 L D I 2 f S Z x d W 9 0 O y w m c X V v d D t T Z W N 0 a W 9 u M S 8 x M G J l Z X M y M G l 0 Z X I x M G Z v b 2 R 4 N T A v Q X V 0 b 1 J l b W 9 2 Z W R D b 2 x 1 b W 5 z M S 5 7 V G V z d C A y O C w y N 3 0 m c X V v d D s s J n F 1 b 3 Q 7 U 2 V j d G l v b j E v M T B i Z W V z M j B p d G V y M T B m b 2 9 k e D U w L 0 F 1 d G 9 S Z W 1 v d m V k Q 2 9 s d W 1 u c z E u e 1 R l c 3 Q g M j k s M j h 9 J n F 1 b 3 Q 7 L C Z x d W 9 0 O 1 N l Y 3 R p b 2 4 x L z E w Y m V l c z I w a X R l c j E w Z m 9 v Z H g 1 M C 9 B d X R v U m V t b 3 Z l Z E N v b H V t b n M x L n t U Z X N 0 I D M w L D I 5 f S Z x d W 9 0 O y w m c X V v d D t T Z W N 0 a W 9 u M S 8 x M G J l Z X M y M G l 0 Z X I x M G Z v b 2 R 4 N T A v Q X V 0 b 1 J l b W 9 2 Z W R D b 2 x 1 b W 5 z M S 5 7 V G V z d C A z M S w z M H 0 m c X V v d D s s J n F 1 b 3 Q 7 U 2 V j d G l v b j E v M T B i Z W V z M j B p d G V y M T B m b 2 9 k e D U w L 0 F 1 d G 9 S Z W 1 v d m V k Q 2 9 s d W 1 u c z E u e 1 R l c 3 Q g M z I s M z F 9 J n F 1 b 3 Q 7 L C Z x d W 9 0 O 1 N l Y 3 R p b 2 4 x L z E w Y m V l c z I w a X R l c j E w Z m 9 v Z H g 1 M C 9 B d X R v U m V t b 3 Z l Z E N v b H V t b n M x L n t U Z X N 0 I D M z L D M y f S Z x d W 9 0 O y w m c X V v d D t T Z W N 0 a W 9 u M S 8 x M G J l Z X M y M G l 0 Z X I x M G Z v b 2 R 4 N T A v Q X V 0 b 1 J l b W 9 2 Z W R D b 2 x 1 b W 5 z M S 5 7 V G V z d C A z N C w z M 3 0 m c X V v d D s s J n F 1 b 3 Q 7 U 2 V j d G l v b j E v M T B i Z W V z M j B p d G V y M T B m b 2 9 k e D U w L 0 F 1 d G 9 S Z W 1 v d m V k Q 2 9 s d W 1 u c z E u e 1 R l c 3 Q g M z U s M z R 9 J n F 1 b 3 Q 7 L C Z x d W 9 0 O 1 N l Y 3 R p b 2 4 x L z E w Y m V l c z I w a X R l c j E w Z m 9 v Z H g 1 M C 9 B d X R v U m V t b 3 Z l Z E N v b H V t b n M x L n t U Z X N 0 I D M 2 L D M 1 f S Z x d W 9 0 O y w m c X V v d D t T Z W N 0 a W 9 u M S 8 x M G J l Z X M y M G l 0 Z X I x M G Z v b 2 R 4 N T A v Q X V 0 b 1 J l b W 9 2 Z W R D b 2 x 1 b W 5 z M S 5 7 V G V z d C A z N y w z N n 0 m c X V v d D s s J n F 1 b 3 Q 7 U 2 V j d G l v b j E v M T B i Z W V z M j B p d G V y M T B m b 2 9 k e D U w L 0 F 1 d G 9 S Z W 1 v d m V k Q 2 9 s d W 1 u c z E u e 1 R l c 3 Q g M z g s M z d 9 J n F 1 b 3 Q 7 L C Z x d W 9 0 O 1 N l Y 3 R p b 2 4 x L z E w Y m V l c z I w a X R l c j E w Z m 9 v Z H g 1 M C 9 B d X R v U m V t b 3 Z l Z E N v b H V t b n M x L n t U Z X N 0 I D M 5 L D M 4 f S Z x d W 9 0 O y w m c X V v d D t T Z W N 0 a W 9 u M S 8 x M G J l Z X M y M G l 0 Z X I x M G Z v b 2 R 4 N T A v Q X V 0 b 1 J l b W 9 2 Z W R D b 2 x 1 b W 5 z M S 5 7 V G V z d C A 0 M C w z O X 0 m c X V v d D s s J n F 1 b 3 Q 7 U 2 V j d G l v b j E v M T B i Z W V z M j B p d G V y M T B m b 2 9 k e D U w L 0 F 1 d G 9 S Z W 1 v d m V k Q 2 9 s d W 1 u c z E u e 1 R l c 3 Q g N D E s N D B 9 J n F 1 b 3 Q 7 L C Z x d W 9 0 O 1 N l Y 3 R p b 2 4 x L z E w Y m V l c z I w a X R l c j E w Z m 9 v Z H g 1 M C 9 B d X R v U m V t b 3 Z l Z E N v b H V t b n M x L n t U Z X N 0 I D Q y L D Q x f S Z x d W 9 0 O y w m c X V v d D t T Z W N 0 a W 9 u M S 8 x M G J l Z X M y M G l 0 Z X I x M G Z v b 2 R 4 N T A v Q X V 0 b 1 J l b W 9 2 Z W R D b 2 x 1 b W 5 z M S 5 7 V G V z d C A 0 M y w 0 M n 0 m c X V v d D s s J n F 1 b 3 Q 7 U 2 V j d G l v b j E v M T B i Z W V z M j B p d G V y M T B m b 2 9 k e D U w L 0 F 1 d G 9 S Z W 1 v d m V k Q 2 9 s d W 1 u c z E u e 1 R l c 3 Q g N D Q s N D N 9 J n F 1 b 3 Q 7 L C Z x d W 9 0 O 1 N l Y 3 R p b 2 4 x L z E w Y m V l c z I w a X R l c j E w Z m 9 v Z H g 1 M C 9 B d X R v U m V t b 3 Z l Z E N v b H V t b n M x L n t U Z X N 0 I D Q 1 L D Q 0 f S Z x d W 9 0 O y w m c X V v d D t T Z W N 0 a W 9 u M S 8 x M G J l Z X M y M G l 0 Z X I x M G Z v b 2 R 4 N T A v Q X V 0 b 1 J l b W 9 2 Z W R D b 2 x 1 b W 5 z M S 5 7 V G V z d C A 0 N i w 0 N X 0 m c X V v d D s s J n F 1 b 3 Q 7 U 2 V j d G l v b j E v M T B i Z W V z M j B p d G V y M T B m b 2 9 k e D U w L 0 F 1 d G 9 S Z W 1 v d m V k Q 2 9 s d W 1 u c z E u e 1 R l c 3 Q g N D c s N D Z 9 J n F 1 b 3 Q 7 L C Z x d W 9 0 O 1 N l Y 3 R p b 2 4 x L z E w Y m V l c z I w a X R l c j E w Z m 9 v Z H g 1 M C 9 B d X R v U m V t b 3 Z l Z E N v b H V t b n M x L n t U Z X N 0 I D Q 4 L D Q 3 f S Z x d W 9 0 O y w m c X V v d D t T Z W N 0 a W 9 u M S 8 x M G J l Z X M y M G l 0 Z X I x M G Z v b 2 R 4 N T A v Q X V 0 b 1 J l b W 9 2 Z W R D b 2 x 1 b W 5 z M S 5 7 V G V z d C A 0 O S w 0 O H 0 m c X V v d D s s J n F 1 b 3 Q 7 U 2 V j d G l v b j E v M T B i Z W V z M j B p d G V y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J l Z X M y M G l 0 Z X I x M G Z v b 2 R 4 N T A v Q X V 0 b 1 J l b W 9 2 Z W R D b 2 x 1 b W 5 z M S 5 7 V G V z d C A x L D B 9 J n F 1 b 3 Q 7 L C Z x d W 9 0 O 1 N l Y 3 R p b 2 4 x L z E w Y m V l c z I w a X R l c j E w Z m 9 v Z H g 1 M C 9 B d X R v U m V t b 3 Z l Z E N v b H V t b n M x L n t U Z X N 0 I D I s M X 0 m c X V v d D s s J n F 1 b 3 Q 7 U 2 V j d G l v b j E v M T B i Z W V z M j B p d G V y M T B m b 2 9 k e D U w L 0 F 1 d G 9 S Z W 1 v d m V k Q 2 9 s d W 1 u c z E u e 1 R l c 3 Q g M y w y f S Z x d W 9 0 O y w m c X V v d D t T Z W N 0 a W 9 u M S 8 x M G J l Z X M y M G l 0 Z X I x M G Z v b 2 R 4 N T A v Q X V 0 b 1 J l b W 9 2 Z W R D b 2 x 1 b W 5 z M S 5 7 V G V z d C A 0 L D N 9 J n F 1 b 3 Q 7 L C Z x d W 9 0 O 1 N l Y 3 R p b 2 4 x L z E w Y m V l c z I w a X R l c j E w Z m 9 v Z H g 1 M C 9 B d X R v U m V t b 3 Z l Z E N v b H V t b n M x L n t U Z X N 0 I D U s N H 0 m c X V v d D s s J n F 1 b 3 Q 7 U 2 V j d G l v b j E v M T B i Z W V z M j B p d G V y M T B m b 2 9 k e D U w L 0 F 1 d G 9 S Z W 1 v d m V k Q 2 9 s d W 1 u c z E u e 1 R l c 3 Q g N i w 1 f S Z x d W 9 0 O y w m c X V v d D t T Z W N 0 a W 9 u M S 8 x M G J l Z X M y M G l 0 Z X I x M G Z v b 2 R 4 N T A v Q X V 0 b 1 J l b W 9 2 Z W R D b 2 x 1 b W 5 z M S 5 7 V G V z d C A 3 L D Z 9 J n F 1 b 3 Q 7 L C Z x d W 9 0 O 1 N l Y 3 R p b 2 4 x L z E w Y m V l c z I w a X R l c j E w Z m 9 v Z H g 1 M C 9 B d X R v U m V t b 3 Z l Z E N v b H V t b n M x L n t U Z X N 0 I D g s N 3 0 m c X V v d D s s J n F 1 b 3 Q 7 U 2 V j d G l v b j E v M T B i Z W V z M j B p d G V y M T B m b 2 9 k e D U w L 0 F 1 d G 9 S Z W 1 v d m V k Q 2 9 s d W 1 u c z E u e 1 R l c 3 Q g O S w 4 f S Z x d W 9 0 O y w m c X V v d D t T Z W N 0 a W 9 u M S 8 x M G J l Z X M y M G l 0 Z X I x M G Z v b 2 R 4 N T A v Q X V 0 b 1 J l b W 9 2 Z W R D b 2 x 1 b W 5 z M S 5 7 V G V z d C A x M C w 5 f S Z x d W 9 0 O y w m c X V v d D t T Z W N 0 a W 9 u M S 8 x M G J l Z X M y M G l 0 Z X I x M G Z v b 2 R 4 N T A v Q X V 0 b 1 J l b W 9 2 Z W R D b 2 x 1 b W 5 z M S 5 7 V G V z d C A x M S w x M H 0 m c X V v d D s s J n F 1 b 3 Q 7 U 2 V j d G l v b j E v M T B i Z W V z M j B p d G V y M T B m b 2 9 k e D U w L 0 F 1 d G 9 S Z W 1 v d m V k Q 2 9 s d W 1 u c z E u e 1 R l c 3 Q g M T I s M T F 9 J n F 1 b 3 Q 7 L C Z x d W 9 0 O 1 N l Y 3 R p b 2 4 x L z E w Y m V l c z I w a X R l c j E w Z m 9 v Z H g 1 M C 9 B d X R v U m V t b 3 Z l Z E N v b H V t b n M x L n t U Z X N 0 I D E z L D E y f S Z x d W 9 0 O y w m c X V v d D t T Z W N 0 a W 9 u M S 8 x M G J l Z X M y M G l 0 Z X I x M G Z v b 2 R 4 N T A v Q X V 0 b 1 J l b W 9 2 Z W R D b 2 x 1 b W 5 z M S 5 7 V G V z d C A x N C w x M 3 0 m c X V v d D s s J n F 1 b 3 Q 7 U 2 V j d G l v b j E v M T B i Z W V z M j B p d G V y M T B m b 2 9 k e D U w L 0 F 1 d G 9 S Z W 1 v d m V k Q 2 9 s d W 1 u c z E u e 1 R l c 3 Q g M T U s M T R 9 J n F 1 b 3 Q 7 L C Z x d W 9 0 O 1 N l Y 3 R p b 2 4 x L z E w Y m V l c z I w a X R l c j E w Z m 9 v Z H g 1 M C 9 B d X R v U m V t b 3 Z l Z E N v b H V t b n M x L n t U Z X N 0 I D E 2 L D E 1 f S Z x d W 9 0 O y w m c X V v d D t T Z W N 0 a W 9 u M S 8 x M G J l Z X M y M G l 0 Z X I x M G Z v b 2 R 4 N T A v Q X V 0 b 1 J l b W 9 2 Z W R D b 2 x 1 b W 5 z M S 5 7 V G V z d C A x N y w x N n 0 m c X V v d D s s J n F 1 b 3 Q 7 U 2 V j d G l v b j E v M T B i Z W V z M j B p d G V y M T B m b 2 9 k e D U w L 0 F 1 d G 9 S Z W 1 v d m V k Q 2 9 s d W 1 u c z E u e 1 R l c 3 Q g M T g s M T d 9 J n F 1 b 3 Q 7 L C Z x d W 9 0 O 1 N l Y 3 R p b 2 4 x L z E w Y m V l c z I w a X R l c j E w Z m 9 v Z H g 1 M C 9 B d X R v U m V t b 3 Z l Z E N v b H V t b n M x L n t U Z X N 0 I D E 5 L D E 4 f S Z x d W 9 0 O y w m c X V v d D t T Z W N 0 a W 9 u M S 8 x M G J l Z X M y M G l 0 Z X I x M G Z v b 2 R 4 N T A v Q X V 0 b 1 J l b W 9 2 Z W R D b 2 x 1 b W 5 z M S 5 7 V G V z d C A y M C w x O X 0 m c X V v d D s s J n F 1 b 3 Q 7 U 2 V j d G l v b j E v M T B i Z W V z M j B p d G V y M T B m b 2 9 k e D U w L 0 F 1 d G 9 S Z W 1 v d m V k Q 2 9 s d W 1 u c z E u e 1 R l c 3 Q g M j E s M j B 9 J n F 1 b 3 Q 7 L C Z x d W 9 0 O 1 N l Y 3 R p b 2 4 x L z E w Y m V l c z I w a X R l c j E w Z m 9 v Z H g 1 M C 9 B d X R v U m V t b 3 Z l Z E N v b H V t b n M x L n t U Z X N 0 I D I y L D I x f S Z x d W 9 0 O y w m c X V v d D t T Z W N 0 a W 9 u M S 8 x M G J l Z X M y M G l 0 Z X I x M G Z v b 2 R 4 N T A v Q X V 0 b 1 J l b W 9 2 Z W R D b 2 x 1 b W 5 z M S 5 7 V G V z d C A y M y w y M n 0 m c X V v d D s s J n F 1 b 3 Q 7 U 2 V j d G l v b j E v M T B i Z W V z M j B p d G V y M T B m b 2 9 k e D U w L 0 F 1 d G 9 S Z W 1 v d m V k Q 2 9 s d W 1 u c z E u e 1 R l c 3 Q g M j Q s M j N 9 J n F 1 b 3 Q 7 L C Z x d W 9 0 O 1 N l Y 3 R p b 2 4 x L z E w Y m V l c z I w a X R l c j E w Z m 9 v Z H g 1 M C 9 B d X R v U m V t b 3 Z l Z E N v b H V t b n M x L n t U Z X N 0 I D I 1 L D I 0 f S Z x d W 9 0 O y w m c X V v d D t T Z W N 0 a W 9 u M S 8 x M G J l Z X M y M G l 0 Z X I x M G Z v b 2 R 4 N T A v Q X V 0 b 1 J l b W 9 2 Z W R D b 2 x 1 b W 5 z M S 5 7 V G V z d C A y N i w y N X 0 m c X V v d D s s J n F 1 b 3 Q 7 U 2 V j d G l v b j E v M T B i Z W V z M j B p d G V y M T B m b 2 9 k e D U w L 0 F 1 d G 9 S Z W 1 v d m V k Q 2 9 s d W 1 u c z E u e 1 R l c 3 Q g M j c s M j Z 9 J n F 1 b 3 Q 7 L C Z x d W 9 0 O 1 N l Y 3 R p b 2 4 x L z E w Y m V l c z I w a X R l c j E w Z m 9 v Z H g 1 M C 9 B d X R v U m V t b 3 Z l Z E N v b H V t b n M x L n t U Z X N 0 I D I 4 L D I 3 f S Z x d W 9 0 O y w m c X V v d D t T Z W N 0 a W 9 u M S 8 x M G J l Z X M y M G l 0 Z X I x M G Z v b 2 R 4 N T A v Q X V 0 b 1 J l b W 9 2 Z W R D b 2 x 1 b W 5 z M S 5 7 V G V z d C A y O S w y O H 0 m c X V v d D s s J n F 1 b 3 Q 7 U 2 V j d G l v b j E v M T B i Z W V z M j B p d G V y M T B m b 2 9 k e D U w L 0 F 1 d G 9 S Z W 1 v d m V k Q 2 9 s d W 1 u c z E u e 1 R l c 3 Q g M z A s M j l 9 J n F 1 b 3 Q 7 L C Z x d W 9 0 O 1 N l Y 3 R p b 2 4 x L z E w Y m V l c z I w a X R l c j E w Z m 9 v Z H g 1 M C 9 B d X R v U m V t b 3 Z l Z E N v b H V t b n M x L n t U Z X N 0 I D M x L D M w f S Z x d W 9 0 O y w m c X V v d D t T Z W N 0 a W 9 u M S 8 x M G J l Z X M y M G l 0 Z X I x M G Z v b 2 R 4 N T A v Q X V 0 b 1 J l b W 9 2 Z W R D b 2 x 1 b W 5 z M S 5 7 V G V z d C A z M i w z M X 0 m c X V v d D s s J n F 1 b 3 Q 7 U 2 V j d G l v b j E v M T B i Z W V z M j B p d G V y M T B m b 2 9 k e D U w L 0 F 1 d G 9 S Z W 1 v d m V k Q 2 9 s d W 1 u c z E u e 1 R l c 3 Q g M z M s M z J 9 J n F 1 b 3 Q 7 L C Z x d W 9 0 O 1 N l Y 3 R p b 2 4 x L z E w Y m V l c z I w a X R l c j E w Z m 9 v Z H g 1 M C 9 B d X R v U m V t b 3 Z l Z E N v b H V t b n M x L n t U Z X N 0 I D M 0 L D M z f S Z x d W 9 0 O y w m c X V v d D t T Z W N 0 a W 9 u M S 8 x M G J l Z X M y M G l 0 Z X I x M G Z v b 2 R 4 N T A v Q X V 0 b 1 J l b W 9 2 Z W R D b 2 x 1 b W 5 z M S 5 7 V G V z d C A z N S w z N H 0 m c X V v d D s s J n F 1 b 3 Q 7 U 2 V j d G l v b j E v M T B i Z W V z M j B p d G V y M T B m b 2 9 k e D U w L 0 F 1 d G 9 S Z W 1 v d m V k Q 2 9 s d W 1 u c z E u e 1 R l c 3 Q g M z Y s M z V 9 J n F 1 b 3 Q 7 L C Z x d W 9 0 O 1 N l Y 3 R p b 2 4 x L z E w Y m V l c z I w a X R l c j E w Z m 9 v Z H g 1 M C 9 B d X R v U m V t b 3 Z l Z E N v b H V t b n M x L n t U Z X N 0 I D M 3 L D M 2 f S Z x d W 9 0 O y w m c X V v d D t T Z W N 0 a W 9 u M S 8 x M G J l Z X M y M G l 0 Z X I x M G Z v b 2 R 4 N T A v Q X V 0 b 1 J l b W 9 2 Z W R D b 2 x 1 b W 5 z M S 5 7 V G V z d C A z O C w z N 3 0 m c X V v d D s s J n F 1 b 3 Q 7 U 2 V j d G l v b j E v M T B i Z W V z M j B p d G V y M T B m b 2 9 k e D U w L 0 F 1 d G 9 S Z W 1 v d m V k Q 2 9 s d W 1 u c z E u e 1 R l c 3 Q g M z k s M z h 9 J n F 1 b 3 Q 7 L C Z x d W 9 0 O 1 N l Y 3 R p b 2 4 x L z E w Y m V l c z I w a X R l c j E w Z m 9 v Z H g 1 M C 9 B d X R v U m V t b 3 Z l Z E N v b H V t b n M x L n t U Z X N 0 I D Q w L D M 5 f S Z x d W 9 0 O y w m c X V v d D t T Z W N 0 a W 9 u M S 8 x M G J l Z X M y M G l 0 Z X I x M G Z v b 2 R 4 N T A v Q X V 0 b 1 J l b W 9 2 Z W R D b 2 x 1 b W 5 z M S 5 7 V G V z d C A 0 M S w 0 M H 0 m c X V v d D s s J n F 1 b 3 Q 7 U 2 V j d G l v b j E v M T B i Z W V z M j B p d G V y M T B m b 2 9 k e D U w L 0 F 1 d G 9 S Z W 1 v d m V k Q 2 9 s d W 1 u c z E u e 1 R l c 3 Q g N D I s N D F 9 J n F 1 b 3 Q 7 L C Z x d W 9 0 O 1 N l Y 3 R p b 2 4 x L z E w Y m V l c z I w a X R l c j E w Z m 9 v Z H g 1 M C 9 B d X R v U m V t b 3 Z l Z E N v b H V t b n M x L n t U Z X N 0 I D Q z L D Q y f S Z x d W 9 0 O y w m c X V v d D t T Z W N 0 a W 9 u M S 8 x M G J l Z X M y M G l 0 Z X I x M G Z v b 2 R 4 N T A v Q X V 0 b 1 J l b W 9 2 Z W R D b 2 x 1 b W 5 z M S 5 7 V G V z d C A 0 N C w 0 M 3 0 m c X V v d D s s J n F 1 b 3 Q 7 U 2 V j d G l v b j E v M T B i Z W V z M j B p d G V y M T B m b 2 9 k e D U w L 0 F 1 d G 9 S Z W 1 v d m V k Q 2 9 s d W 1 u c z E u e 1 R l c 3 Q g N D U s N D R 9 J n F 1 b 3 Q 7 L C Z x d W 9 0 O 1 N l Y 3 R p b 2 4 x L z E w Y m V l c z I w a X R l c j E w Z m 9 v Z H g 1 M C 9 B d X R v U m V t b 3 Z l Z E N v b H V t b n M x L n t U Z X N 0 I D Q 2 L D Q 1 f S Z x d W 9 0 O y w m c X V v d D t T Z W N 0 a W 9 u M S 8 x M G J l Z X M y M G l 0 Z X I x M G Z v b 2 R 4 N T A v Q X V 0 b 1 J l b W 9 2 Z W R D b 2 x 1 b W 5 z M S 5 7 V G V z d C A 0 N y w 0 N n 0 m c X V v d D s s J n F 1 b 3 Q 7 U 2 V j d G l v b j E v M T B i Z W V z M j B p d G V y M T B m b 2 9 k e D U w L 0 F 1 d G 9 S Z W 1 v d m V k Q 2 9 s d W 1 u c z E u e 1 R l c 3 Q g N D g s N D d 9 J n F 1 b 3 Q 7 L C Z x d W 9 0 O 1 N l Y 3 R p b 2 4 x L z E w Y m V l c z I w a X R l c j E w Z m 9 v Z H g 1 M C 9 B d X R v U m V t b 3 Z l Z E N v b H V t b n M x L n t U Z X N 0 I D Q 5 L D Q 4 f S Z x d W 9 0 O y w m c X V v d D t T Z W N 0 a W 9 u M S 8 x M G J l Z X M y M G l 0 Z X I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V l c z I w a X R l c j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y M G l 0 Z X I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j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Q z M G I z M D k t Z T h j N y 0 0 M D N k L T k 1 M G I t N W E 0 O G M w M z M 0 O D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i Z W V z M T B p d G V y M j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x O j M x O j A 1 L j A z N D Q x N D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V l c z E w a X R l c j I w Z m 9 v Z H g 1 M C 9 B d X R v U m V t b 3 Z l Z E N v b H V t b n M x L n t U Z X N 0 I D E s M H 0 m c X V v d D s s J n F 1 b 3 Q 7 U 2 V j d G l v b j E v M T B i Z W V z M T B p d G V y M j B m b 2 9 k e D U w L 0 F 1 d G 9 S Z W 1 v d m V k Q 2 9 s d W 1 u c z E u e 1 R l c 3 Q g M i w x f S Z x d W 9 0 O y w m c X V v d D t T Z W N 0 a W 9 u M S 8 x M G J l Z X M x M G l 0 Z X I y M G Z v b 2 R 4 N T A v Q X V 0 b 1 J l b W 9 2 Z W R D b 2 x 1 b W 5 z M S 5 7 V G V z d C A z L D J 9 J n F 1 b 3 Q 7 L C Z x d W 9 0 O 1 N l Y 3 R p b 2 4 x L z E w Y m V l c z E w a X R l c j I w Z m 9 v Z H g 1 M C 9 B d X R v U m V t b 3 Z l Z E N v b H V t b n M x L n t U Z X N 0 I D Q s M 3 0 m c X V v d D s s J n F 1 b 3 Q 7 U 2 V j d G l v b j E v M T B i Z W V z M T B p d G V y M j B m b 2 9 k e D U w L 0 F 1 d G 9 S Z W 1 v d m V k Q 2 9 s d W 1 u c z E u e 1 R l c 3 Q g N S w 0 f S Z x d W 9 0 O y w m c X V v d D t T Z W N 0 a W 9 u M S 8 x M G J l Z X M x M G l 0 Z X I y M G Z v b 2 R 4 N T A v Q X V 0 b 1 J l b W 9 2 Z W R D b 2 x 1 b W 5 z M S 5 7 V G V z d C A 2 L D V 9 J n F 1 b 3 Q 7 L C Z x d W 9 0 O 1 N l Y 3 R p b 2 4 x L z E w Y m V l c z E w a X R l c j I w Z m 9 v Z H g 1 M C 9 B d X R v U m V t b 3 Z l Z E N v b H V t b n M x L n t U Z X N 0 I D c s N n 0 m c X V v d D s s J n F 1 b 3 Q 7 U 2 V j d G l v b j E v M T B i Z W V z M T B p d G V y M j B m b 2 9 k e D U w L 0 F 1 d G 9 S Z W 1 v d m V k Q 2 9 s d W 1 u c z E u e 1 R l c 3 Q g O C w 3 f S Z x d W 9 0 O y w m c X V v d D t T Z W N 0 a W 9 u M S 8 x M G J l Z X M x M G l 0 Z X I y M G Z v b 2 R 4 N T A v Q X V 0 b 1 J l b W 9 2 Z W R D b 2 x 1 b W 5 z M S 5 7 V G V z d C A 5 L D h 9 J n F 1 b 3 Q 7 L C Z x d W 9 0 O 1 N l Y 3 R p b 2 4 x L z E w Y m V l c z E w a X R l c j I w Z m 9 v Z H g 1 M C 9 B d X R v U m V t b 3 Z l Z E N v b H V t b n M x L n t U Z X N 0 I D E w L D l 9 J n F 1 b 3 Q 7 L C Z x d W 9 0 O 1 N l Y 3 R p b 2 4 x L z E w Y m V l c z E w a X R l c j I w Z m 9 v Z H g 1 M C 9 B d X R v U m V t b 3 Z l Z E N v b H V t b n M x L n t U Z X N 0 I D E x L D E w f S Z x d W 9 0 O y w m c X V v d D t T Z W N 0 a W 9 u M S 8 x M G J l Z X M x M G l 0 Z X I y M G Z v b 2 R 4 N T A v Q X V 0 b 1 J l b W 9 2 Z W R D b 2 x 1 b W 5 z M S 5 7 V G V z d C A x M i w x M X 0 m c X V v d D s s J n F 1 b 3 Q 7 U 2 V j d G l v b j E v M T B i Z W V z M T B p d G V y M j B m b 2 9 k e D U w L 0 F 1 d G 9 S Z W 1 v d m V k Q 2 9 s d W 1 u c z E u e 1 R l c 3 Q g M T M s M T J 9 J n F 1 b 3 Q 7 L C Z x d W 9 0 O 1 N l Y 3 R p b 2 4 x L z E w Y m V l c z E w a X R l c j I w Z m 9 v Z H g 1 M C 9 B d X R v U m V t b 3 Z l Z E N v b H V t b n M x L n t U Z X N 0 I D E 0 L D E z f S Z x d W 9 0 O y w m c X V v d D t T Z W N 0 a W 9 u M S 8 x M G J l Z X M x M G l 0 Z X I y M G Z v b 2 R 4 N T A v Q X V 0 b 1 J l b W 9 2 Z W R D b 2 x 1 b W 5 z M S 5 7 V G V z d C A x N S w x N H 0 m c X V v d D s s J n F 1 b 3 Q 7 U 2 V j d G l v b j E v M T B i Z W V z M T B p d G V y M j B m b 2 9 k e D U w L 0 F 1 d G 9 S Z W 1 v d m V k Q 2 9 s d W 1 u c z E u e 1 R l c 3 Q g M T Y s M T V 9 J n F 1 b 3 Q 7 L C Z x d W 9 0 O 1 N l Y 3 R p b 2 4 x L z E w Y m V l c z E w a X R l c j I w Z m 9 v Z H g 1 M C 9 B d X R v U m V t b 3 Z l Z E N v b H V t b n M x L n t U Z X N 0 I D E 3 L D E 2 f S Z x d W 9 0 O y w m c X V v d D t T Z W N 0 a W 9 u M S 8 x M G J l Z X M x M G l 0 Z X I y M G Z v b 2 R 4 N T A v Q X V 0 b 1 J l b W 9 2 Z W R D b 2 x 1 b W 5 z M S 5 7 V G V z d C A x O C w x N 3 0 m c X V v d D s s J n F 1 b 3 Q 7 U 2 V j d G l v b j E v M T B i Z W V z M T B p d G V y M j B m b 2 9 k e D U w L 0 F 1 d G 9 S Z W 1 v d m V k Q 2 9 s d W 1 u c z E u e 1 R l c 3 Q g M T k s M T h 9 J n F 1 b 3 Q 7 L C Z x d W 9 0 O 1 N l Y 3 R p b 2 4 x L z E w Y m V l c z E w a X R l c j I w Z m 9 v Z H g 1 M C 9 B d X R v U m V t b 3 Z l Z E N v b H V t b n M x L n t U Z X N 0 I D I w L D E 5 f S Z x d W 9 0 O y w m c X V v d D t T Z W N 0 a W 9 u M S 8 x M G J l Z X M x M G l 0 Z X I y M G Z v b 2 R 4 N T A v Q X V 0 b 1 J l b W 9 2 Z W R D b 2 x 1 b W 5 z M S 5 7 V G V z d C A y M S w y M H 0 m c X V v d D s s J n F 1 b 3 Q 7 U 2 V j d G l v b j E v M T B i Z W V z M T B p d G V y M j B m b 2 9 k e D U w L 0 F 1 d G 9 S Z W 1 v d m V k Q 2 9 s d W 1 u c z E u e 1 R l c 3 Q g M j I s M j F 9 J n F 1 b 3 Q 7 L C Z x d W 9 0 O 1 N l Y 3 R p b 2 4 x L z E w Y m V l c z E w a X R l c j I w Z m 9 v Z H g 1 M C 9 B d X R v U m V t b 3 Z l Z E N v b H V t b n M x L n t U Z X N 0 I D I z L D I y f S Z x d W 9 0 O y w m c X V v d D t T Z W N 0 a W 9 u M S 8 x M G J l Z X M x M G l 0 Z X I y M G Z v b 2 R 4 N T A v Q X V 0 b 1 J l b W 9 2 Z W R D b 2 x 1 b W 5 z M S 5 7 V G V z d C A y N C w y M 3 0 m c X V v d D s s J n F 1 b 3 Q 7 U 2 V j d G l v b j E v M T B i Z W V z M T B p d G V y M j B m b 2 9 k e D U w L 0 F 1 d G 9 S Z W 1 v d m V k Q 2 9 s d W 1 u c z E u e 1 R l c 3 Q g M j U s M j R 9 J n F 1 b 3 Q 7 L C Z x d W 9 0 O 1 N l Y 3 R p b 2 4 x L z E w Y m V l c z E w a X R l c j I w Z m 9 v Z H g 1 M C 9 B d X R v U m V t b 3 Z l Z E N v b H V t b n M x L n t U Z X N 0 I D I 2 L D I 1 f S Z x d W 9 0 O y w m c X V v d D t T Z W N 0 a W 9 u M S 8 x M G J l Z X M x M G l 0 Z X I y M G Z v b 2 R 4 N T A v Q X V 0 b 1 J l b W 9 2 Z W R D b 2 x 1 b W 5 z M S 5 7 V G V z d C A y N y w y N n 0 m c X V v d D s s J n F 1 b 3 Q 7 U 2 V j d G l v b j E v M T B i Z W V z M T B p d G V y M j B m b 2 9 k e D U w L 0 F 1 d G 9 S Z W 1 v d m V k Q 2 9 s d W 1 u c z E u e 1 R l c 3 Q g M j g s M j d 9 J n F 1 b 3 Q 7 L C Z x d W 9 0 O 1 N l Y 3 R p b 2 4 x L z E w Y m V l c z E w a X R l c j I w Z m 9 v Z H g 1 M C 9 B d X R v U m V t b 3 Z l Z E N v b H V t b n M x L n t U Z X N 0 I D I 5 L D I 4 f S Z x d W 9 0 O y w m c X V v d D t T Z W N 0 a W 9 u M S 8 x M G J l Z X M x M G l 0 Z X I y M G Z v b 2 R 4 N T A v Q X V 0 b 1 J l b W 9 2 Z W R D b 2 x 1 b W 5 z M S 5 7 V G V z d C A z M C w y O X 0 m c X V v d D s s J n F 1 b 3 Q 7 U 2 V j d G l v b j E v M T B i Z W V z M T B p d G V y M j B m b 2 9 k e D U w L 0 F 1 d G 9 S Z W 1 v d m V k Q 2 9 s d W 1 u c z E u e 1 R l c 3 Q g M z E s M z B 9 J n F 1 b 3 Q 7 L C Z x d W 9 0 O 1 N l Y 3 R p b 2 4 x L z E w Y m V l c z E w a X R l c j I w Z m 9 v Z H g 1 M C 9 B d X R v U m V t b 3 Z l Z E N v b H V t b n M x L n t U Z X N 0 I D M y L D M x f S Z x d W 9 0 O y w m c X V v d D t T Z W N 0 a W 9 u M S 8 x M G J l Z X M x M G l 0 Z X I y M G Z v b 2 R 4 N T A v Q X V 0 b 1 J l b W 9 2 Z W R D b 2 x 1 b W 5 z M S 5 7 V G V z d C A z M y w z M n 0 m c X V v d D s s J n F 1 b 3 Q 7 U 2 V j d G l v b j E v M T B i Z W V z M T B p d G V y M j B m b 2 9 k e D U w L 0 F 1 d G 9 S Z W 1 v d m V k Q 2 9 s d W 1 u c z E u e 1 R l c 3 Q g M z Q s M z N 9 J n F 1 b 3 Q 7 L C Z x d W 9 0 O 1 N l Y 3 R p b 2 4 x L z E w Y m V l c z E w a X R l c j I w Z m 9 v Z H g 1 M C 9 B d X R v U m V t b 3 Z l Z E N v b H V t b n M x L n t U Z X N 0 I D M 1 L D M 0 f S Z x d W 9 0 O y w m c X V v d D t T Z W N 0 a W 9 u M S 8 x M G J l Z X M x M G l 0 Z X I y M G Z v b 2 R 4 N T A v Q X V 0 b 1 J l b W 9 2 Z W R D b 2 x 1 b W 5 z M S 5 7 V G V z d C A z N i w z N X 0 m c X V v d D s s J n F 1 b 3 Q 7 U 2 V j d G l v b j E v M T B i Z W V z M T B p d G V y M j B m b 2 9 k e D U w L 0 F 1 d G 9 S Z W 1 v d m V k Q 2 9 s d W 1 u c z E u e 1 R l c 3 Q g M z c s M z Z 9 J n F 1 b 3 Q 7 L C Z x d W 9 0 O 1 N l Y 3 R p b 2 4 x L z E w Y m V l c z E w a X R l c j I w Z m 9 v Z H g 1 M C 9 B d X R v U m V t b 3 Z l Z E N v b H V t b n M x L n t U Z X N 0 I D M 4 L D M 3 f S Z x d W 9 0 O y w m c X V v d D t T Z W N 0 a W 9 u M S 8 x M G J l Z X M x M G l 0 Z X I y M G Z v b 2 R 4 N T A v Q X V 0 b 1 J l b W 9 2 Z W R D b 2 x 1 b W 5 z M S 5 7 V G V z d C A z O S w z O H 0 m c X V v d D s s J n F 1 b 3 Q 7 U 2 V j d G l v b j E v M T B i Z W V z M T B p d G V y M j B m b 2 9 k e D U w L 0 F 1 d G 9 S Z W 1 v d m V k Q 2 9 s d W 1 u c z E u e 1 R l c 3 Q g N D A s M z l 9 J n F 1 b 3 Q 7 L C Z x d W 9 0 O 1 N l Y 3 R p b 2 4 x L z E w Y m V l c z E w a X R l c j I w Z m 9 v Z H g 1 M C 9 B d X R v U m V t b 3 Z l Z E N v b H V t b n M x L n t U Z X N 0 I D Q x L D Q w f S Z x d W 9 0 O y w m c X V v d D t T Z W N 0 a W 9 u M S 8 x M G J l Z X M x M G l 0 Z X I y M G Z v b 2 R 4 N T A v Q X V 0 b 1 J l b W 9 2 Z W R D b 2 x 1 b W 5 z M S 5 7 V G V z d C A 0 M i w 0 M X 0 m c X V v d D s s J n F 1 b 3 Q 7 U 2 V j d G l v b j E v M T B i Z W V z M T B p d G V y M j B m b 2 9 k e D U w L 0 F 1 d G 9 S Z W 1 v d m V k Q 2 9 s d W 1 u c z E u e 1 R l c 3 Q g N D M s N D J 9 J n F 1 b 3 Q 7 L C Z x d W 9 0 O 1 N l Y 3 R p b 2 4 x L z E w Y m V l c z E w a X R l c j I w Z m 9 v Z H g 1 M C 9 B d X R v U m V t b 3 Z l Z E N v b H V t b n M x L n t U Z X N 0 I D Q 0 L D Q z f S Z x d W 9 0 O y w m c X V v d D t T Z W N 0 a W 9 u M S 8 x M G J l Z X M x M G l 0 Z X I y M G Z v b 2 R 4 N T A v Q X V 0 b 1 J l b W 9 2 Z W R D b 2 x 1 b W 5 z M S 5 7 V G V z d C A 0 N S w 0 N H 0 m c X V v d D s s J n F 1 b 3 Q 7 U 2 V j d G l v b j E v M T B i Z W V z M T B p d G V y M j B m b 2 9 k e D U w L 0 F 1 d G 9 S Z W 1 v d m V k Q 2 9 s d W 1 u c z E u e 1 R l c 3 Q g N D Y s N D V 9 J n F 1 b 3 Q 7 L C Z x d W 9 0 O 1 N l Y 3 R p b 2 4 x L z E w Y m V l c z E w a X R l c j I w Z m 9 v Z H g 1 M C 9 B d X R v U m V t b 3 Z l Z E N v b H V t b n M x L n t U Z X N 0 I D Q 3 L D Q 2 f S Z x d W 9 0 O y w m c X V v d D t T Z W N 0 a W 9 u M S 8 x M G J l Z X M x M G l 0 Z X I y M G Z v b 2 R 4 N T A v Q X V 0 b 1 J l b W 9 2 Z W R D b 2 x 1 b W 5 z M S 5 7 V G V z d C A 0 O C w 0 N 3 0 m c X V v d D s s J n F 1 b 3 Q 7 U 2 V j d G l v b j E v M T B i Z W V z M T B p d G V y M j B m b 2 9 k e D U w L 0 F 1 d G 9 S Z W 1 v d m V k Q 2 9 s d W 1 u c z E u e 1 R l c 3 Q g N D k s N D h 9 J n F 1 b 3 Q 7 L C Z x d W 9 0 O 1 N l Y 3 R p b 2 4 x L z E w Y m V l c z E w a X R l c j I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i Z W V z M T B p d G V y M j B m b 2 9 k e D U w L 0 F 1 d G 9 S Z W 1 v d m V k Q 2 9 s d W 1 u c z E u e 1 R l c 3 Q g M S w w f S Z x d W 9 0 O y w m c X V v d D t T Z W N 0 a W 9 u M S 8 x M G J l Z X M x M G l 0 Z X I y M G Z v b 2 R 4 N T A v Q X V 0 b 1 J l b W 9 2 Z W R D b 2 x 1 b W 5 z M S 5 7 V G V z d C A y L D F 9 J n F 1 b 3 Q 7 L C Z x d W 9 0 O 1 N l Y 3 R p b 2 4 x L z E w Y m V l c z E w a X R l c j I w Z m 9 v Z H g 1 M C 9 B d X R v U m V t b 3 Z l Z E N v b H V t b n M x L n t U Z X N 0 I D M s M n 0 m c X V v d D s s J n F 1 b 3 Q 7 U 2 V j d G l v b j E v M T B i Z W V z M T B p d G V y M j B m b 2 9 k e D U w L 0 F 1 d G 9 S Z W 1 v d m V k Q 2 9 s d W 1 u c z E u e 1 R l c 3 Q g N C w z f S Z x d W 9 0 O y w m c X V v d D t T Z W N 0 a W 9 u M S 8 x M G J l Z X M x M G l 0 Z X I y M G Z v b 2 R 4 N T A v Q X V 0 b 1 J l b W 9 2 Z W R D b 2 x 1 b W 5 z M S 5 7 V G V z d C A 1 L D R 9 J n F 1 b 3 Q 7 L C Z x d W 9 0 O 1 N l Y 3 R p b 2 4 x L z E w Y m V l c z E w a X R l c j I w Z m 9 v Z H g 1 M C 9 B d X R v U m V t b 3 Z l Z E N v b H V t b n M x L n t U Z X N 0 I D Y s N X 0 m c X V v d D s s J n F 1 b 3 Q 7 U 2 V j d G l v b j E v M T B i Z W V z M T B p d G V y M j B m b 2 9 k e D U w L 0 F 1 d G 9 S Z W 1 v d m V k Q 2 9 s d W 1 u c z E u e 1 R l c 3 Q g N y w 2 f S Z x d W 9 0 O y w m c X V v d D t T Z W N 0 a W 9 u M S 8 x M G J l Z X M x M G l 0 Z X I y M G Z v b 2 R 4 N T A v Q X V 0 b 1 J l b W 9 2 Z W R D b 2 x 1 b W 5 z M S 5 7 V G V z d C A 4 L D d 9 J n F 1 b 3 Q 7 L C Z x d W 9 0 O 1 N l Y 3 R p b 2 4 x L z E w Y m V l c z E w a X R l c j I w Z m 9 v Z H g 1 M C 9 B d X R v U m V t b 3 Z l Z E N v b H V t b n M x L n t U Z X N 0 I D k s O H 0 m c X V v d D s s J n F 1 b 3 Q 7 U 2 V j d G l v b j E v M T B i Z W V z M T B p d G V y M j B m b 2 9 k e D U w L 0 F 1 d G 9 S Z W 1 v d m V k Q 2 9 s d W 1 u c z E u e 1 R l c 3 Q g M T A s O X 0 m c X V v d D s s J n F 1 b 3 Q 7 U 2 V j d G l v b j E v M T B i Z W V z M T B p d G V y M j B m b 2 9 k e D U w L 0 F 1 d G 9 S Z W 1 v d m V k Q 2 9 s d W 1 u c z E u e 1 R l c 3 Q g M T E s M T B 9 J n F 1 b 3 Q 7 L C Z x d W 9 0 O 1 N l Y 3 R p b 2 4 x L z E w Y m V l c z E w a X R l c j I w Z m 9 v Z H g 1 M C 9 B d X R v U m V t b 3 Z l Z E N v b H V t b n M x L n t U Z X N 0 I D E y L D E x f S Z x d W 9 0 O y w m c X V v d D t T Z W N 0 a W 9 u M S 8 x M G J l Z X M x M G l 0 Z X I y M G Z v b 2 R 4 N T A v Q X V 0 b 1 J l b W 9 2 Z W R D b 2 x 1 b W 5 z M S 5 7 V G V z d C A x M y w x M n 0 m c X V v d D s s J n F 1 b 3 Q 7 U 2 V j d G l v b j E v M T B i Z W V z M T B p d G V y M j B m b 2 9 k e D U w L 0 F 1 d G 9 S Z W 1 v d m V k Q 2 9 s d W 1 u c z E u e 1 R l c 3 Q g M T Q s M T N 9 J n F 1 b 3 Q 7 L C Z x d W 9 0 O 1 N l Y 3 R p b 2 4 x L z E w Y m V l c z E w a X R l c j I w Z m 9 v Z H g 1 M C 9 B d X R v U m V t b 3 Z l Z E N v b H V t b n M x L n t U Z X N 0 I D E 1 L D E 0 f S Z x d W 9 0 O y w m c X V v d D t T Z W N 0 a W 9 u M S 8 x M G J l Z X M x M G l 0 Z X I y M G Z v b 2 R 4 N T A v Q X V 0 b 1 J l b W 9 2 Z W R D b 2 x 1 b W 5 z M S 5 7 V G V z d C A x N i w x N X 0 m c X V v d D s s J n F 1 b 3 Q 7 U 2 V j d G l v b j E v M T B i Z W V z M T B p d G V y M j B m b 2 9 k e D U w L 0 F 1 d G 9 S Z W 1 v d m V k Q 2 9 s d W 1 u c z E u e 1 R l c 3 Q g M T c s M T Z 9 J n F 1 b 3 Q 7 L C Z x d W 9 0 O 1 N l Y 3 R p b 2 4 x L z E w Y m V l c z E w a X R l c j I w Z m 9 v Z H g 1 M C 9 B d X R v U m V t b 3 Z l Z E N v b H V t b n M x L n t U Z X N 0 I D E 4 L D E 3 f S Z x d W 9 0 O y w m c X V v d D t T Z W N 0 a W 9 u M S 8 x M G J l Z X M x M G l 0 Z X I y M G Z v b 2 R 4 N T A v Q X V 0 b 1 J l b W 9 2 Z W R D b 2 x 1 b W 5 z M S 5 7 V G V z d C A x O S w x O H 0 m c X V v d D s s J n F 1 b 3 Q 7 U 2 V j d G l v b j E v M T B i Z W V z M T B p d G V y M j B m b 2 9 k e D U w L 0 F 1 d G 9 S Z W 1 v d m V k Q 2 9 s d W 1 u c z E u e 1 R l c 3 Q g M j A s M T l 9 J n F 1 b 3 Q 7 L C Z x d W 9 0 O 1 N l Y 3 R p b 2 4 x L z E w Y m V l c z E w a X R l c j I w Z m 9 v Z H g 1 M C 9 B d X R v U m V t b 3 Z l Z E N v b H V t b n M x L n t U Z X N 0 I D I x L D I w f S Z x d W 9 0 O y w m c X V v d D t T Z W N 0 a W 9 u M S 8 x M G J l Z X M x M G l 0 Z X I y M G Z v b 2 R 4 N T A v Q X V 0 b 1 J l b W 9 2 Z W R D b 2 x 1 b W 5 z M S 5 7 V G V z d C A y M i w y M X 0 m c X V v d D s s J n F 1 b 3 Q 7 U 2 V j d G l v b j E v M T B i Z W V z M T B p d G V y M j B m b 2 9 k e D U w L 0 F 1 d G 9 S Z W 1 v d m V k Q 2 9 s d W 1 u c z E u e 1 R l c 3 Q g M j M s M j J 9 J n F 1 b 3 Q 7 L C Z x d W 9 0 O 1 N l Y 3 R p b 2 4 x L z E w Y m V l c z E w a X R l c j I w Z m 9 v Z H g 1 M C 9 B d X R v U m V t b 3 Z l Z E N v b H V t b n M x L n t U Z X N 0 I D I 0 L D I z f S Z x d W 9 0 O y w m c X V v d D t T Z W N 0 a W 9 u M S 8 x M G J l Z X M x M G l 0 Z X I y M G Z v b 2 R 4 N T A v Q X V 0 b 1 J l b W 9 2 Z W R D b 2 x 1 b W 5 z M S 5 7 V G V z d C A y N S w y N H 0 m c X V v d D s s J n F 1 b 3 Q 7 U 2 V j d G l v b j E v M T B i Z W V z M T B p d G V y M j B m b 2 9 k e D U w L 0 F 1 d G 9 S Z W 1 v d m V k Q 2 9 s d W 1 u c z E u e 1 R l c 3 Q g M j Y s M j V 9 J n F 1 b 3 Q 7 L C Z x d W 9 0 O 1 N l Y 3 R p b 2 4 x L z E w Y m V l c z E w a X R l c j I w Z m 9 v Z H g 1 M C 9 B d X R v U m V t b 3 Z l Z E N v b H V t b n M x L n t U Z X N 0 I D I 3 L D I 2 f S Z x d W 9 0 O y w m c X V v d D t T Z W N 0 a W 9 u M S 8 x M G J l Z X M x M G l 0 Z X I y M G Z v b 2 R 4 N T A v Q X V 0 b 1 J l b W 9 2 Z W R D b 2 x 1 b W 5 z M S 5 7 V G V z d C A y O C w y N 3 0 m c X V v d D s s J n F 1 b 3 Q 7 U 2 V j d G l v b j E v M T B i Z W V z M T B p d G V y M j B m b 2 9 k e D U w L 0 F 1 d G 9 S Z W 1 v d m V k Q 2 9 s d W 1 u c z E u e 1 R l c 3 Q g M j k s M j h 9 J n F 1 b 3 Q 7 L C Z x d W 9 0 O 1 N l Y 3 R p b 2 4 x L z E w Y m V l c z E w a X R l c j I w Z m 9 v Z H g 1 M C 9 B d X R v U m V t b 3 Z l Z E N v b H V t b n M x L n t U Z X N 0 I D M w L D I 5 f S Z x d W 9 0 O y w m c X V v d D t T Z W N 0 a W 9 u M S 8 x M G J l Z X M x M G l 0 Z X I y M G Z v b 2 R 4 N T A v Q X V 0 b 1 J l b W 9 2 Z W R D b 2 x 1 b W 5 z M S 5 7 V G V z d C A z M S w z M H 0 m c X V v d D s s J n F 1 b 3 Q 7 U 2 V j d G l v b j E v M T B i Z W V z M T B p d G V y M j B m b 2 9 k e D U w L 0 F 1 d G 9 S Z W 1 v d m V k Q 2 9 s d W 1 u c z E u e 1 R l c 3 Q g M z I s M z F 9 J n F 1 b 3 Q 7 L C Z x d W 9 0 O 1 N l Y 3 R p b 2 4 x L z E w Y m V l c z E w a X R l c j I w Z m 9 v Z H g 1 M C 9 B d X R v U m V t b 3 Z l Z E N v b H V t b n M x L n t U Z X N 0 I D M z L D M y f S Z x d W 9 0 O y w m c X V v d D t T Z W N 0 a W 9 u M S 8 x M G J l Z X M x M G l 0 Z X I y M G Z v b 2 R 4 N T A v Q X V 0 b 1 J l b W 9 2 Z W R D b 2 x 1 b W 5 z M S 5 7 V G V z d C A z N C w z M 3 0 m c X V v d D s s J n F 1 b 3 Q 7 U 2 V j d G l v b j E v M T B i Z W V z M T B p d G V y M j B m b 2 9 k e D U w L 0 F 1 d G 9 S Z W 1 v d m V k Q 2 9 s d W 1 u c z E u e 1 R l c 3 Q g M z U s M z R 9 J n F 1 b 3 Q 7 L C Z x d W 9 0 O 1 N l Y 3 R p b 2 4 x L z E w Y m V l c z E w a X R l c j I w Z m 9 v Z H g 1 M C 9 B d X R v U m V t b 3 Z l Z E N v b H V t b n M x L n t U Z X N 0 I D M 2 L D M 1 f S Z x d W 9 0 O y w m c X V v d D t T Z W N 0 a W 9 u M S 8 x M G J l Z X M x M G l 0 Z X I y M G Z v b 2 R 4 N T A v Q X V 0 b 1 J l b W 9 2 Z W R D b 2 x 1 b W 5 z M S 5 7 V G V z d C A z N y w z N n 0 m c X V v d D s s J n F 1 b 3 Q 7 U 2 V j d G l v b j E v M T B i Z W V z M T B p d G V y M j B m b 2 9 k e D U w L 0 F 1 d G 9 S Z W 1 v d m V k Q 2 9 s d W 1 u c z E u e 1 R l c 3 Q g M z g s M z d 9 J n F 1 b 3 Q 7 L C Z x d W 9 0 O 1 N l Y 3 R p b 2 4 x L z E w Y m V l c z E w a X R l c j I w Z m 9 v Z H g 1 M C 9 B d X R v U m V t b 3 Z l Z E N v b H V t b n M x L n t U Z X N 0 I D M 5 L D M 4 f S Z x d W 9 0 O y w m c X V v d D t T Z W N 0 a W 9 u M S 8 x M G J l Z X M x M G l 0 Z X I y M G Z v b 2 R 4 N T A v Q X V 0 b 1 J l b W 9 2 Z W R D b 2 x 1 b W 5 z M S 5 7 V G V z d C A 0 M C w z O X 0 m c X V v d D s s J n F 1 b 3 Q 7 U 2 V j d G l v b j E v M T B i Z W V z M T B p d G V y M j B m b 2 9 k e D U w L 0 F 1 d G 9 S Z W 1 v d m V k Q 2 9 s d W 1 u c z E u e 1 R l c 3 Q g N D E s N D B 9 J n F 1 b 3 Q 7 L C Z x d W 9 0 O 1 N l Y 3 R p b 2 4 x L z E w Y m V l c z E w a X R l c j I w Z m 9 v Z H g 1 M C 9 B d X R v U m V t b 3 Z l Z E N v b H V t b n M x L n t U Z X N 0 I D Q y L D Q x f S Z x d W 9 0 O y w m c X V v d D t T Z W N 0 a W 9 u M S 8 x M G J l Z X M x M G l 0 Z X I y M G Z v b 2 R 4 N T A v Q X V 0 b 1 J l b W 9 2 Z W R D b 2 x 1 b W 5 z M S 5 7 V G V z d C A 0 M y w 0 M n 0 m c X V v d D s s J n F 1 b 3 Q 7 U 2 V j d G l v b j E v M T B i Z W V z M T B p d G V y M j B m b 2 9 k e D U w L 0 F 1 d G 9 S Z W 1 v d m V k Q 2 9 s d W 1 u c z E u e 1 R l c 3 Q g N D Q s N D N 9 J n F 1 b 3 Q 7 L C Z x d W 9 0 O 1 N l Y 3 R p b 2 4 x L z E w Y m V l c z E w a X R l c j I w Z m 9 v Z H g 1 M C 9 B d X R v U m V t b 3 Z l Z E N v b H V t b n M x L n t U Z X N 0 I D Q 1 L D Q 0 f S Z x d W 9 0 O y w m c X V v d D t T Z W N 0 a W 9 u M S 8 x M G J l Z X M x M G l 0 Z X I y M G Z v b 2 R 4 N T A v Q X V 0 b 1 J l b W 9 2 Z W R D b 2 x 1 b W 5 z M S 5 7 V G V z d C A 0 N i w 0 N X 0 m c X V v d D s s J n F 1 b 3 Q 7 U 2 V j d G l v b j E v M T B i Z W V z M T B p d G V y M j B m b 2 9 k e D U w L 0 F 1 d G 9 S Z W 1 v d m V k Q 2 9 s d W 1 u c z E u e 1 R l c 3 Q g N D c s N D Z 9 J n F 1 b 3 Q 7 L C Z x d W 9 0 O 1 N l Y 3 R p b 2 4 x L z E w Y m V l c z E w a X R l c j I w Z m 9 v Z H g 1 M C 9 B d X R v U m V t b 3 Z l Z E N v b H V t b n M x L n t U Z X N 0 I D Q 4 L D Q 3 f S Z x d W 9 0 O y w m c X V v d D t T Z W N 0 a W 9 u M S 8 x M G J l Z X M x M G l 0 Z X I y M G Z v b 2 R 4 N T A v Q X V 0 b 1 J l b W 9 2 Z W R D b 2 x 1 b W 5 z M S 5 7 V G V z d C A 0 O S w 0 O H 0 m c X V v d D s s J n F 1 b 3 Q 7 U 2 V j d G l v b j E v M T B i Z W V z M T B p d G V y M j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l Z X M x M G l 0 Z X I y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j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W Y x M D N l L W R i Y W Y t N G N j Y S 1 h Y W J k L W M z M G I w Z T R k N z c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z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y O j I 5 O j Q 5 L j c 3 O D c 4 M j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E w Y m V l c z E w Z m 9 v Z H g 1 M C 9 B d X R v U m V t b 3 Z l Z E N v b H V t b n M x L n t U Z X N 0 I D E s M H 0 m c X V v d D s s J n F 1 b 3 Q 7 U 2 V j d G l v b j E v M z B p d G V y M T B i Z W V z M T B m b 2 9 k e D U w L 0 F 1 d G 9 S Z W 1 v d m V k Q 2 9 s d W 1 u c z E u e 1 R l c 3 Q g M i w x f S Z x d W 9 0 O y w m c X V v d D t T Z W N 0 a W 9 u M S 8 z M G l 0 Z X I x M G J l Z X M x M G Z v b 2 R 4 N T A v Q X V 0 b 1 J l b W 9 2 Z W R D b 2 x 1 b W 5 z M S 5 7 V G V z d C A z L D J 9 J n F 1 b 3 Q 7 L C Z x d W 9 0 O 1 N l Y 3 R p b 2 4 x L z M w a X R l c j E w Y m V l c z E w Z m 9 v Z H g 1 M C 9 B d X R v U m V t b 3 Z l Z E N v b H V t b n M x L n t U Z X N 0 I D Q s M 3 0 m c X V v d D s s J n F 1 b 3 Q 7 U 2 V j d G l v b j E v M z B p d G V y M T B i Z W V z M T B m b 2 9 k e D U w L 0 F 1 d G 9 S Z W 1 v d m V k Q 2 9 s d W 1 u c z E u e 1 R l c 3 Q g N S w 0 f S Z x d W 9 0 O y w m c X V v d D t T Z W N 0 a W 9 u M S 8 z M G l 0 Z X I x M G J l Z X M x M G Z v b 2 R 4 N T A v Q X V 0 b 1 J l b W 9 2 Z W R D b 2 x 1 b W 5 z M S 5 7 V G V z d C A 2 L D V 9 J n F 1 b 3 Q 7 L C Z x d W 9 0 O 1 N l Y 3 R p b 2 4 x L z M w a X R l c j E w Y m V l c z E w Z m 9 v Z H g 1 M C 9 B d X R v U m V t b 3 Z l Z E N v b H V t b n M x L n t U Z X N 0 I D c s N n 0 m c X V v d D s s J n F 1 b 3 Q 7 U 2 V j d G l v b j E v M z B p d G V y M T B i Z W V z M T B m b 2 9 k e D U w L 0 F 1 d G 9 S Z W 1 v d m V k Q 2 9 s d W 1 u c z E u e 1 R l c 3 Q g O C w 3 f S Z x d W 9 0 O y w m c X V v d D t T Z W N 0 a W 9 u M S 8 z M G l 0 Z X I x M G J l Z X M x M G Z v b 2 R 4 N T A v Q X V 0 b 1 J l b W 9 2 Z W R D b 2 x 1 b W 5 z M S 5 7 V G V z d C A 5 L D h 9 J n F 1 b 3 Q 7 L C Z x d W 9 0 O 1 N l Y 3 R p b 2 4 x L z M w a X R l c j E w Y m V l c z E w Z m 9 v Z H g 1 M C 9 B d X R v U m V t b 3 Z l Z E N v b H V t b n M x L n t U Z X N 0 I D E w L D l 9 J n F 1 b 3 Q 7 L C Z x d W 9 0 O 1 N l Y 3 R p b 2 4 x L z M w a X R l c j E w Y m V l c z E w Z m 9 v Z H g 1 M C 9 B d X R v U m V t b 3 Z l Z E N v b H V t b n M x L n t U Z X N 0 I D E x L D E w f S Z x d W 9 0 O y w m c X V v d D t T Z W N 0 a W 9 u M S 8 z M G l 0 Z X I x M G J l Z X M x M G Z v b 2 R 4 N T A v Q X V 0 b 1 J l b W 9 2 Z W R D b 2 x 1 b W 5 z M S 5 7 V G V z d C A x M i w x M X 0 m c X V v d D s s J n F 1 b 3 Q 7 U 2 V j d G l v b j E v M z B p d G V y M T B i Z W V z M T B m b 2 9 k e D U w L 0 F 1 d G 9 S Z W 1 v d m V k Q 2 9 s d W 1 u c z E u e 1 R l c 3 Q g M T M s M T J 9 J n F 1 b 3 Q 7 L C Z x d W 9 0 O 1 N l Y 3 R p b 2 4 x L z M w a X R l c j E w Y m V l c z E w Z m 9 v Z H g 1 M C 9 B d X R v U m V t b 3 Z l Z E N v b H V t b n M x L n t U Z X N 0 I D E 0 L D E z f S Z x d W 9 0 O y w m c X V v d D t T Z W N 0 a W 9 u M S 8 z M G l 0 Z X I x M G J l Z X M x M G Z v b 2 R 4 N T A v Q X V 0 b 1 J l b W 9 2 Z W R D b 2 x 1 b W 5 z M S 5 7 V G V z d C A x N S w x N H 0 m c X V v d D s s J n F 1 b 3 Q 7 U 2 V j d G l v b j E v M z B p d G V y M T B i Z W V z M T B m b 2 9 k e D U w L 0 F 1 d G 9 S Z W 1 v d m V k Q 2 9 s d W 1 u c z E u e 1 R l c 3 Q g M T Y s M T V 9 J n F 1 b 3 Q 7 L C Z x d W 9 0 O 1 N l Y 3 R p b 2 4 x L z M w a X R l c j E w Y m V l c z E w Z m 9 v Z H g 1 M C 9 B d X R v U m V t b 3 Z l Z E N v b H V t b n M x L n t U Z X N 0 I D E 3 L D E 2 f S Z x d W 9 0 O y w m c X V v d D t T Z W N 0 a W 9 u M S 8 z M G l 0 Z X I x M G J l Z X M x M G Z v b 2 R 4 N T A v Q X V 0 b 1 J l b W 9 2 Z W R D b 2 x 1 b W 5 z M S 5 7 V G V z d C A x O C w x N 3 0 m c X V v d D s s J n F 1 b 3 Q 7 U 2 V j d G l v b j E v M z B p d G V y M T B i Z W V z M T B m b 2 9 k e D U w L 0 F 1 d G 9 S Z W 1 v d m V k Q 2 9 s d W 1 u c z E u e 1 R l c 3 Q g M T k s M T h 9 J n F 1 b 3 Q 7 L C Z x d W 9 0 O 1 N l Y 3 R p b 2 4 x L z M w a X R l c j E w Y m V l c z E w Z m 9 v Z H g 1 M C 9 B d X R v U m V t b 3 Z l Z E N v b H V t b n M x L n t U Z X N 0 I D I w L D E 5 f S Z x d W 9 0 O y w m c X V v d D t T Z W N 0 a W 9 u M S 8 z M G l 0 Z X I x M G J l Z X M x M G Z v b 2 R 4 N T A v Q X V 0 b 1 J l b W 9 2 Z W R D b 2 x 1 b W 5 z M S 5 7 V G V z d C A y M S w y M H 0 m c X V v d D s s J n F 1 b 3 Q 7 U 2 V j d G l v b j E v M z B p d G V y M T B i Z W V z M T B m b 2 9 k e D U w L 0 F 1 d G 9 S Z W 1 v d m V k Q 2 9 s d W 1 u c z E u e 1 R l c 3 Q g M j I s M j F 9 J n F 1 b 3 Q 7 L C Z x d W 9 0 O 1 N l Y 3 R p b 2 4 x L z M w a X R l c j E w Y m V l c z E w Z m 9 v Z H g 1 M C 9 B d X R v U m V t b 3 Z l Z E N v b H V t b n M x L n t U Z X N 0 I D I z L D I y f S Z x d W 9 0 O y w m c X V v d D t T Z W N 0 a W 9 u M S 8 z M G l 0 Z X I x M G J l Z X M x M G Z v b 2 R 4 N T A v Q X V 0 b 1 J l b W 9 2 Z W R D b 2 x 1 b W 5 z M S 5 7 V G V z d C A y N C w y M 3 0 m c X V v d D s s J n F 1 b 3 Q 7 U 2 V j d G l v b j E v M z B p d G V y M T B i Z W V z M T B m b 2 9 k e D U w L 0 F 1 d G 9 S Z W 1 v d m V k Q 2 9 s d W 1 u c z E u e 1 R l c 3 Q g M j U s M j R 9 J n F 1 b 3 Q 7 L C Z x d W 9 0 O 1 N l Y 3 R p b 2 4 x L z M w a X R l c j E w Y m V l c z E w Z m 9 v Z H g 1 M C 9 B d X R v U m V t b 3 Z l Z E N v b H V t b n M x L n t U Z X N 0 I D I 2 L D I 1 f S Z x d W 9 0 O y w m c X V v d D t T Z W N 0 a W 9 u M S 8 z M G l 0 Z X I x M G J l Z X M x M G Z v b 2 R 4 N T A v Q X V 0 b 1 J l b W 9 2 Z W R D b 2 x 1 b W 5 z M S 5 7 V G V z d C A y N y w y N n 0 m c X V v d D s s J n F 1 b 3 Q 7 U 2 V j d G l v b j E v M z B p d G V y M T B i Z W V z M T B m b 2 9 k e D U w L 0 F 1 d G 9 S Z W 1 v d m V k Q 2 9 s d W 1 u c z E u e 1 R l c 3 Q g M j g s M j d 9 J n F 1 b 3 Q 7 L C Z x d W 9 0 O 1 N l Y 3 R p b 2 4 x L z M w a X R l c j E w Y m V l c z E w Z m 9 v Z H g 1 M C 9 B d X R v U m V t b 3 Z l Z E N v b H V t b n M x L n t U Z X N 0 I D I 5 L D I 4 f S Z x d W 9 0 O y w m c X V v d D t T Z W N 0 a W 9 u M S 8 z M G l 0 Z X I x M G J l Z X M x M G Z v b 2 R 4 N T A v Q X V 0 b 1 J l b W 9 2 Z W R D b 2 x 1 b W 5 z M S 5 7 V G V z d C A z M C w y O X 0 m c X V v d D s s J n F 1 b 3 Q 7 U 2 V j d G l v b j E v M z B p d G V y M T B i Z W V z M T B m b 2 9 k e D U w L 0 F 1 d G 9 S Z W 1 v d m V k Q 2 9 s d W 1 u c z E u e 1 R l c 3 Q g M z E s M z B 9 J n F 1 b 3 Q 7 L C Z x d W 9 0 O 1 N l Y 3 R p b 2 4 x L z M w a X R l c j E w Y m V l c z E w Z m 9 v Z H g 1 M C 9 B d X R v U m V t b 3 Z l Z E N v b H V t b n M x L n t U Z X N 0 I D M y L D M x f S Z x d W 9 0 O y w m c X V v d D t T Z W N 0 a W 9 u M S 8 z M G l 0 Z X I x M G J l Z X M x M G Z v b 2 R 4 N T A v Q X V 0 b 1 J l b W 9 2 Z W R D b 2 x 1 b W 5 z M S 5 7 V G V z d C A z M y w z M n 0 m c X V v d D s s J n F 1 b 3 Q 7 U 2 V j d G l v b j E v M z B p d G V y M T B i Z W V z M T B m b 2 9 k e D U w L 0 F 1 d G 9 S Z W 1 v d m V k Q 2 9 s d W 1 u c z E u e 1 R l c 3 Q g M z Q s M z N 9 J n F 1 b 3 Q 7 L C Z x d W 9 0 O 1 N l Y 3 R p b 2 4 x L z M w a X R l c j E w Y m V l c z E w Z m 9 v Z H g 1 M C 9 B d X R v U m V t b 3 Z l Z E N v b H V t b n M x L n t U Z X N 0 I D M 1 L D M 0 f S Z x d W 9 0 O y w m c X V v d D t T Z W N 0 a W 9 u M S 8 z M G l 0 Z X I x M G J l Z X M x M G Z v b 2 R 4 N T A v Q X V 0 b 1 J l b W 9 2 Z W R D b 2 x 1 b W 5 z M S 5 7 V G V z d C A z N i w z N X 0 m c X V v d D s s J n F 1 b 3 Q 7 U 2 V j d G l v b j E v M z B p d G V y M T B i Z W V z M T B m b 2 9 k e D U w L 0 F 1 d G 9 S Z W 1 v d m V k Q 2 9 s d W 1 u c z E u e 1 R l c 3 Q g M z c s M z Z 9 J n F 1 b 3 Q 7 L C Z x d W 9 0 O 1 N l Y 3 R p b 2 4 x L z M w a X R l c j E w Y m V l c z E w Z m 9 v Z H g 1 M C 9 B d X R v U m V t b 3 Z l Z E N v b H V t b n M x L n t U Z X N 0 I D M 4 L D M 3 f S Z x d W 9 0 O y w m c X V v d D t T Z W N 0 a W 9 u M S 8 z M G l 0 Z X I x M G J l Z X M x M G Z v b 2 R 4 N T A v Q X V 0 b 1 J l b W 9 2 Z W R D b 2 x 1 b W 5 z M S 5 7 V G V z d C A z O S w z O H 0 m c X V v d D s s J n F 1 b 3 Q 7 U 2 V j d G l v b j E v M z B p d G V y M T B i Z W V z M T B m b 2 9 k e D U w L 0 F 1 d G 9 S Z W 1 v d m V k Q 2 9 s d W 1 u c z E u e 1 R l c 3 Q g N D A s M z l 9 J n F 1 b 3 Q 7 L C Z x d W 9 0 O 1 N l Y 3 R p b 2 4 x L z M w a X R l c j E w Y m V l c z E w Z m 9 v Z H g 1 M C 9 B d X R v U m V t b 3 Z l Z E N v b H V t b n M x L n t U Z X N 0 I D Q x L D Q w f S Z x d W 9 0 O y w m c X V v d D t T Z W N 0 a W 9 u M S 8 z M G l 0 Z X I x M G J l Z X M x M G Z v b 2 R 4 N T A v Q X V 0 b 1 J l b W 9 2 Z W R D b 2 x 1 b W 5 z M S 5 7 V G V z d C A 0 M i w 0 M X 0 m c X V v d D s s J n F 1 b 3 Q 7 U 2 V j d G l v b j E v M z B p d G V y M T B i Z W V z M T B m b 2 9 k e D U w L 0 F 1 d G 9 S Z W 1 v d m V k Q 2 9 s d W 1 u c z E u e 1 R l c 3 Q g N D M s N D J 9 J n F 1 b 3 Q 7 L C Z x d W 9 0 O 1 N l Y 3 R p b 2 4 x L z M w a X R l c j E w Y m V l c z E w Z m 9 v Z H g 1 M C 9 B d X R v U m V t b 3 Z l Z E N v b H V t b n M x L n t U Z X N 0 I D Q 0 L D Q z f S Z x d W 9 0 O y w m c X V v d D t T Z W N 0 a W 9 u M S 8 z M G l 0 Z X I x M G J l Z X M x M G Z v b 2 R 4 N T A v Q X V 0 b 1 J l b W 9 2 Z W R D b 2 x 1 b W 5 z M S 5 7 V G V z d C A 0 N S w 0 N H 0 m c X V v d D s s J n F 1 b 3 Q 7 U 2 V j d G l v b j E v M z B p d G V y M T B i Z W V z M T B m b 2 9 k e D U w L 0 F 1 d G 9 S Z W 1 v d m V k Q 2 9 s d W 1 u c z E u e 1 R l c 3 Q g N D Y s N D V 9 J n F 1 b 3 Q 7 L C Z x d W 9 0 O 1 N l Y 3 R p b 2 4 x L z M w a X R l c j E w Y m V l c z E w Z m 9 v Z H g 1 M C 9 B d X R v U m V t b 3 Z l Z E N v b H V t b n M x L n t U Z X N 0 I D Q 3 L D Q 2 f S Z x d W 9 0 O y w m c X V v d D t T Z W N 0 a W 9 u M S 8 z M G l 0 Z X I x M G J l Z X M x M G Z v b 2 R 4 N T A v Q X V 0 b 1 J l b W 9 2 Z W R D b 2 x 1 b W 5 z M S 5 7 V G V z d C A 0 O C w 0 N 3 0 m c X V v d D s s J n F 1 b 3 Q 7 U 2 V j d G l v b j E v M z B p d G V y M T B i Z W V z M T B m b 2 9 k e D U w L 0 F 1 d G 9 S Z W 1 v d m V k Q 2 9 s d W 1 u c z E u e 1 R l c 3 Q g N D k s N D h 9 J n F 1 b 3 Q 7 L C Z x d W 9 0 O 1 N l Y 3 R p b 2 4 x L z M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T B i Z W V z M T B m b 2 9 k e D U w L 0 F 1 d G 9 S Z W 1 v d m V k Q 2 9 s d W 1 u c z E u e 1 R l c 3 Q g M S w w f S Z x d W 9 0 O y w m c X V v d D t T Z W N 0 a W 9 u M S 8 z M G l 0 Z X I x M G J l Z X M x M G Z v b 2 R 4 N T A v Q X V 0 b 1 J l b W 9 2 Z W R D b 2 x 1 b W 5 z M S 5 7 V G V z d C A y L D F 9 J n F 1 b 3 Q 7 L C Z x d W 9 0 O 1 N l Y 3 R p b 2 4 x L z M w a X R l c j E w Y m V l c z E w Z m 9 v Z H g 1 M C 9 B d X R v U m V t b 3 Z l Z E N v b H V t b n M x L n t U Z X N 0 I D M s M n 0 m c X V v d D s s J n F 1 b 3 Q 7 U 2 V j d G l v b j E v M z B p d G V y M T B i Z W V z M T B m b 2 9 k e D U w L 0 F 1 d G 9 S Z W 1 v d m V k Q 2 9 s d W 1 u c z E u e 1 R l c 3 Q g N C w z f S Z x d W 9 0 O y w m c X V v d D t T Z W N 0 a W 9 u M S 8 z M G l 0 Z X I x M G J l Z X M x M G Z v b 2 R 4 N T A v Q X V 0 b 1 J l b W 9 2 Z W R D b 2 x 1 b W 5 z M S 5 7 V G V z d C A 1 L D R 9 J n F 1 b 3 Q 7 L C Z x d W 9 0 O 1 N l Y 3 R p b 2 4 x L z M w a X R l c j E w Y m V l c z E w Z m 9 v Z H g 1 M C 9 B d X R v U m V t b 3 Z l Z E N v b H V t b n M x L n t U Z X N 0 I D Y s N X 0 m c X V v d D s s J n F 1 b 3 Q 7 U 2 V j d G l v b j E v M z B p d G V y M T B i Z W V z M T B m b 2 9 k e D U w L 0 F 1 d G 9 S Z W 1 v d m V k Q 2 9 s d W 1 u c z E u e 1 R l c 3 Q g N y w 2 f S Z x d W 9 0 O y w m c X V v d D t T Z W N 0 a W 9 u M S 8 z M G l 0 Z X I x M G J l Z X M x M G Z v b 2 R 4 N T A v Q X V 0 b 1 J l b W 9 2 Z W R D b 2 x 1 b W 5 z M S 5 7 V G V z d C A 4 L D d 9 J n F 1 b 3 Q 7 L C Z x d W 9 0 O 1 N l Y 3 R p b 2 4 x L z M w a X R l c j E w Y m V l c z E w Z m 9 v Z H g 1 M C 9 B d X R v U m V t b 3 Z l Z E N v b H V t b n M x L n t U Z X N 0 I D k s O H 0 m c X V v d D s s J n F 1 b 3 Q 7 U 2 V j d G l v b j E v M z B p d G V y M T B i Z W V z M T B m b 2 9 k e D U w L 0 F 1 d G 9 S Z W 1 v d m V k Q 2 9 s d W 1 u c z E u e 1 R l c 3 Q g M T A s O X 0 m c X V v d D s s J n F 1 b 3 Q 7 U 2 V j d G l v b j E v M z B p d G V y M T B i Z W V z M T B m b 2 9 k e D U w L 0 F 1 d G 9 S Z W 1 v d m V k Q 2 9 s d W 1 u c z E u e 1 R l c 3 Q g M T E s M T B 9 J n F 1 b 3 Q 7 L C Z x d W 9 0 O 1 N l Y 3 R p b 2 4 x L z M w a X R l c j E w Y m V l c z E w Z m 9 v Z H g 1 M C 9 B d X R v U m V t b 3 Z l Z E N v b H V t b n M x L n t U Z X N 0 I D E y L D E x f S Z x d W 9 0 O y w m c X V v d D t T Z W N 0 a W 9 u M S 8 z M G l 0 Z X I x M G J l Z X M x M G Z v b 2 R 4 N T A v Q X V 0 b 1 J l b W 9 2 Z W R D b 2 x 1 b W 5 z M S 5 7 V G V z d C A x M y w x M n 0 m c X V v d D s s J n F 1 b 3 Q 7 U 2 V j d G l v b j E v M z B p d G V y M T B i Z W V z M T B m b 2 9 k e D U w L 0 F 1 d G 9 S Z W 1 v d m V k Q 2 9 s d W 1 u c z E u e 1 R l c 3 Q g M T Q s M T N 9 J n F 1 b 3 Q 7 L C Z x d W 9 0 O 1 N l Y 3 R p b 2 4 x L z M w a X R l c j E w Y m V l c z E w Z m 9 v Z H g 1 M C 9 B d X R v U m V t b 3 Z l Z E N v b H V t b n M x L n t U Z X N 0 I D E 1 L D E 0 f S Z x d W 9 0 O y w m c X V v d D t T Z W N 0 a W 9 u M S 8 z M G l 0 Z X I x M G J l Z X M x M G Z v b 2 R 4 N T A v Q X V 0 b 1 J l b W 9 2 Z W R D b 2 x 1 b W 5 z M S 5 7 V G V z d C A x N i w x N X 0 m c X V v d D s s J n F 1 b 3 Q 7 U 2 V j d G l v b j E v M z B p d G V y M T B i Z W V z M T B m b 2 9 k e D U w L 0 F 1 d G 9 S Z W 1 v d m V k Q 2 9 s d W 1 u c z E u e 1 R l c 3 Q g M T c s M T Z 9 J n F 1 b 3 Q 7 L C Z x d W 9 0 O 1 N l Y 3 R p b 2 4 x L z M w a X R l c j E w Y m V l c z E w Z m 9 v Z H g 1 M C 9 B d X R v U m V t b 3 Z l Z E N v b H V t b n M x L n t U Z X N 0 I D E 4 L D E 3 f S Z x d W 9 0 O y w m c X V v d D t T Z W N 0 a W 9 u M S 8 z M G l 0 Z X I x M G J l Z X M x M G Z v b 2 R 4 N T A v Q X V 0 b 1 J l b W 9 2 Z W R D b 2 x 1 b W 5 z M S 5 7 V G V z d C A x O S w x O H 0 m c X V v d D s s J n F 1 b 3 Q 7 U 2 V j d G l v b j E v M z B p d G V y M T B i Z W V z M T B m b 2 9 k e D U w L 0 F 1 d G 9 S Z W 1 v d m V k Q 2 9 s d W 1 u c z E u e 1 R l c 3 Q g M j A s M T l 9 J n F 1 b 3 Q 7 L C Z x d W 9 0 O 1 N l Y 3 R p b 2 4 x L z M w a X R l c j E w Y m V l c z E w Z m 9 v Z H g 1 M C 9 B d X R v U m V t b 3 Z l Z E N v b H V t b n M x L n t U Z X N 0 I D I x L D I w f S Z x d W 9 0 O y w m c X V v d D t T Z W N 0 a W 9 u M S 8 z M G l 0 Z X I x M G J l Z X M x M G Z v b 2 R 4 N T A v Q X V 0 b 1 J l b W 9 2 Z W R D b 2 x 1 b W 5 z M S 5 7 V G V z d C A y M i w y M X 0 m c X V v d D s s J n F 1 b 3 Q 7 U 2 V j d G l v b j E v M z B p d G V y M T B i Z W V z M T B m b 2 9 k e D U w L 0 F 1 d G 9 S Z W 1 v d m V k Q 2 9 s d W 1 u c z E u e 1 R l c 3 Q g M j M s M j J 9 J n F 1 b 3 Q 7 L C Z x d W 9 0 O 1 N l Y 3 R p b 2 4 x L z M w a X R l c j E w Y m V l c z E w Z m 9 v Z H g 1 M C 9 B d X R v U m V t b 3 Z l Z E N v b H V t b n M x L n t U Z X N 0 I D I 0 L D I z f S Z x d W 9 0 O y w m c X V v d D t T Z W N 0 a W 9 u M S 8 z M G l 0 Z X I x M G J l Z X M x M G Z v b 2 R 4 N T A v Q X V 0 b 1 J l b W 9 2 Z W R D b 2 x 1 b W 5 z M S 5 7 V G V z d C A y N S w y N H 0 m c X V v d D s s J n F 1 b 3 Q 7 U 2 V j d G l v b j E v M z B p d G V y M T B i Z W V z M T B m b 2 9 k e D U w L 0 F 1 d G 9 S Z W 1 v d m V k Q 2 9 s d W 1 u c z E u e 1 R l c 3 Q g M j Y s M j V 9 J n F 1 b 3 Q 7 L C Z x d W 9 0 O 1 N l Y 3 R p b 2 4 x L z M w a X R l c j E w Y m V l c z E w Z m 9 v Z H g 1 M C 9 B d X R v U m V t b 3 Z l Z E N v b H V t b n M x L n t U Z X N 0 I D I 3 L D I 2 f S Z x d W 9 0 O y w m c X V v d D t T Z W N 0 a W 9 u M S 8 z M G l 0 Z X I x M G J l Z X M x M G Z v b 2 R 4 N T A v Q X V 0 b 1 J l b W 9 2 Z W R D b 2 x 1 b W 5 z M S 5 7 V G V z d C A y O C w y N 3 0 m c X V v d D s s J n F 1 b 3 Q 7 U 2 V j d G l v b j E v M z B p d G V y M T B i Z W V z M T B m b 2 9 k e D U w L 0 F 1 d G 9 S Z W 1 v d m V k Q 2 9 s d W 1 u c z E u e 1 R l c 3 Q g M j k s M j h 9 J n F 1 b 3 Q 7 L C Z x d W 9 0 O 1 N l Y 3 R p b 2 4 x L z M w a X R l c j E w Y m V l c z E w Z m 9 v Z H g 1 M C 9 B d X R v U m V t b 3 Z l Z E N v b H V t b n M x L n t U Z X N 0 I D M w L D I 5 f S Z x d W 9 0 O y w m c X V v d D t T Z W N 0 a W 9 u M S 8 z M G l 0 Z X I x M G J l Z X M x M G Z v b 2 R 4 N T A v Q X V 0 b 1 J l b W 9 2 Z W R D b 2 x 1 b W 5 z M S 5 7 V G V z d C A z M S w z M H 0 m c X V v d D s s J n F 1 b 3 Q 7 U 2 V j d G l v b j E v M z B p d G V y M T B i Z W V z M T B m b 2 9 k e D U w L 0 F 1 d G 9 S Z W 1 v d m V k Q 2 9 s d W 1 u c z E u e 1 R l c 3 Q g M z I s M z F 9 J n F 1 b 3 Q 7 L C Z x d W 9 0 O 1 N l Y 3 R p b 2 4 x L z M w a X R l c j E w Y m V l c z E w Z m 9 v Z H g 1 M C 9 B d X R v U m V t b 3 Z l Z E N v b H V t b n M x L n t U Z X N 0 I D M z L D M y f S Z x d W 9 0 O y w m c X V v d D t T Z W N 0 a W 9 u M S 8 z M G l 0 Z X I x M G J l Z X M x M G Z v b 2 R 4 N T A v Q X V 0 b 1 J l b W 9 2 Z W R D b 2 x 1 b W 5 z M S 5 7 V G V z d C A z N C w z M 3 0 m c X V v d D s s J n F 1 b 3 Q 7 U 2 V j d G l v b j E v M z B p d G V y M T B i Z W V z M T B m b 2 9 k e D U w L 0 F 1 d G 9 S Z W 1 v d m V k Q 2 9 s d W 1 u c z E u e 1 R l c 3 Q g M z U s M z R 9 J n F 1 b 3 Q 7 L C Z x d W 9 0 O 1 N l Y 3 R p b 2 4 x L z M w a X R l c j E w Y m V l c z E w Z m 9 v Z H g 1 M C 9 B d X R v U m V t b 3 Z l Z E N v b H V t b n M x L n t U Z X N 0 I D M 2 L D M 1 f S Z x d W 9 0 O y w m c X V v d D t T Z W N 0 a W 9 u M S 8 z M G l 0 Z X I x M G J l Z X M x M G Z v b 2 R 4 N T A v Q X V 0 b 1 J l b W 9 2 Z W R D b 2 x 1 b W 5 z M S 5 7 V G V z d C A z N y w z N n 0 m c X V v d D s s J n F 1 b 3 Q 7 U 2 V j d G l v b j E v M z B p d G V y M T B i Z W V z M T B m b 2 9 k e D U w L 0 F 1 d G 9 S Z W 1 v d m V k Q 2 9 s d W 1 u c z E u e 1 R l c 3 Q g M z g s M z d 9 J n F 1 b 3 Q 7 L C Z x d W 9 0 O 1 N l Y 3 R p b 2 4 x L z M w a X R l c j E w Y m V l c z E w Z m 9 v Z H g 1 M C 9 B d X R v U m V t b 3 Z l Z E N v b H V t b n M x L n t U Z X N 0 I D M 5 L D M 4 f S Z x d W 9 0 O y w m c X V v d D t T Z W N 0 a W 9 u M S 8 z M G l 0 Z X I x M G J l Z X M x M G Z v b 2 R 4 N T A v Q X V 0 b 1 J l b W 9 2 Z W R D b 2 x 1 b W 5 z M S 5 7 V G V z d C A 0 M C w z O X 0 m c X V v d D s s J n F 1 b 3 Q 7 U 2 V j d G l v b j E v M z B p d G V y M T B i Z W V z M T B m b 2 9 k e D U w L 0 F 1 d G 9 S Z W 1 v d m V k Q 2 9 s d W 1 u c z E u e 1 R l c 3 Q g N D E s N D B 9 J n F 1 b 3 Q 7 L C Z x d W 9 0 O 1 N l Y 3 R p b 2 4 x L z M w a X R l c j E w Y m V l c z E w Z m 9 v Z H g 1 M C 9 B d X R v U m V t b 3 Z l Z E N v b H V t b n M x L n t U Z X N 0 I D Q y L D Q x f S Z x d W 9 0 O y w m c X V v d D t T Z W N 0 a W 9 u M S 8 z M G l 0 Z X I x M G J l Z X M x M G Z v b 2 R 4 N T A v Q X V 0 b 1 J l b W 9 2 Z W R D b 2 x 1 b W 5 z M S 5 7 V G V z d C A 0 M y w 0 M n 0 m c X V v d D s s J n F 1 b 3 Q 7 U 2 V j d G l v b j E v M z B p d G V y M T B i Z W V z M T B m b 2 9 k e D U w L 0 F 1 d G 9 S Z W 1 v d m V k Q 2 9 s d W 1 u c z E u e 1 R l c 3 Q g N D Q s N D N 9 J n F 1 b 3 Q 7 L C Z x d W 9 0 O 1 N l Y 3 R p b 2 4 x L z M w a X R l c j E w Y m V l c z E w Z m 9 v Z H g 1 M C 9 B d X R v U m V t b 3 Z l Z E N v b H V t b n M x L n t U Z X N 0 I D Q 1 L D Q 0 f S Z x d W 9 0 O y w m c X V v d D t T Z W N 0 a W 9 u M S 8 z M G l 0 Z X I x M G J l Z X M x M G Z v b 2 R 4 N T A v Q X V 0 b 1 J l b W 9 2 Z W R D b 2 x 1 b W 5 z M S 5 7 V G V z d C A 0 N i w 0 N X 0 m c X V v d D s s J n F 1 b 3 Q 7 U 2 V j d G l v b j E v M z B p d G V y M T B i Z W V z M T B m b 2 9 k e D U w L 0 F 1 d G 9 S Z W 1 v d m V k Q 2 9 s d W 1 u c z E u e 1 R l c 3 Q g N D c s N D Z 9 J n F 1 b 3 Q 7 L C Z x d W 9 0 O 1 N l Y 3 R p b 2 4 x L z M w a X R l c j E w Y m V l c z E w Z m 9 v Z H g 1 M C 9 B d X R v U m V t b 3 Z l Z E N v b H V t b n M x L n t U Z X N 0 I D Q 4 L D Q 3 f S Z x d W 9 0 O y w m c X V v d D t T Z W N 0 a W 9 u M S 8 z M G l 0 Z X I x M G J l Z X M x M G Z v b 2 R 4 N T A v Q X V 0 b 1 J l b W 9 2 Z W R D b 2 x 1 b W 5 z M S 5 7 V G V z d C A 0 O S w 0 O H 0 m c X V v d D s s J n F 1 b 3 Q 7 U 2 V j d G l v b j E v M z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O W Q w Z T I t N z Y x Y S 0 0 Y z V m L W E 2 Z j E t N m J j M T k 3 N 2 E 3 Y T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1 M G l 0 Z X I x M G J l Z X M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M 6 M j Y 6 N T Q u M D Y 2 N j Q 1 O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p d G V y M T B i Z W V z M T B m b 2 9 k e D U w L 0 F 1 d G 9 S Z W 1 v d m V k Q 2 9 s d W 1 u c z E u e 1 R l c 3 Q g M S w w f S Z x d W 9 0 O y w m c X V v d D t T Z W N 0 a W 9 u M S 8 1 M G l 0 Z X I x M G J l Z X M x M G Z v b 2 R 4 N T A v Q X V 0 b 1 J l b W 9 2 Z W R D b 2 x 1 b W 5 z M S 5 7 V G V z d C A y L D F 9 J n F 1 b 3 Q 7 L C Z x d W 9 0 O 1 N l Y 3 R p b 2 4 x L z U w a X R l c j E w Y m V l c z E w Z m 9 v Z H g 1 M C 9 B d X R v U m V t b 3 Z l Z E N v b H V t b n M x L n t U Z X N 0 I D M s M n 0 m c X V v d D s s J n F 1 b 3 Q 7 U 2 V j d G l v b j E v N T B p d G V y M T B i Z W V z M T B m b 2 9 k e D U w L 0 F 1 d G 9 S Z W 1 v d m V k Q 2 9 s d W 1 u c z E u e 1 R l c 3 Q g N C w z f S Z x d W 9 0 O y w m c X V v d D t T Z W N 0 a W 9 u M S 8 1 M G l 0 Z X I x M G J l Z X M x M G Z v b 2 R 4 N T A v Q X V 0 b 1 J l b W 9 2 Z W R D b 2 x 1 b W 5 z M S 5 7 V G V z d C A 1 L D R 9 J n F 1 b 3 Q 7 L C Z x d W 9 0 O 1 N l Y 3 R p b 2 4 x L z U w a X R l c j E w Y m V l c z E w Z m 9 v Z H g 1 M C 9 B d X R v U m V t b 3 Z l Z E N v b H V t b n M x L n t U Z X N 0 I D Y s N X 0 m c X V v d D s s J n F 1 b 3 Q 7 U 2 V j d G l v b j E v N T B p d G V y M T B i Z W V z M T B m b 2 9 k e D U w L 0 F 1 d G 9 S Z W 1 v d m V k Q 2 9 s d W 1 u c z E u e 1 R l c 3 Q g N y w 2 f S Z x d W 9 0 O y w m c X V v d D t T Z W N 0 a W 9 u M S 8 1 M G l 0 Z X I x M G J l Z X M x M G Z v b 2 R 4 N T A v Q X V 0 b 1 J l b W 9 2 Z W R D b 2 x 1 b W 5 z M S 5 7 V G V z d C A 4 L D d 9 J n F 1 b 3 Q 7 L C Z x d W 9 0 O 1 N l Y 3 R p b 2 4 x L z U w a X R l c j E w Y m V l c z E w Z m 9 v Z H g 1 M C 9 B d X R v U m V t b 3 Z l Z E N v b H V t b n M x L n t U Z X N 0 I D k s O H 0 m c X V v d D s s J n F 1 b 3 Q 7 U 2 V j d G l v b j E v N T B p d G V y M T B i Z W V z M T B m b 2 9 k e D U w L 0 F 1 d G 9 S Z W 1 v d m V k Q 2 9 s d W 1 u c z E u e 1 R l c 3 Q g M T A s O X 0 m c X V v d D s s J n F 1 b 3 Q 7 U 2 V j d G l v b j E v N T B p d G V y M T B i Z W V z M T B m b 2 9 k e D U w L 0 F 1 d G 9 S Z W 1 v d m V k Q 2 9 s d W 1 u c z E u e 1 R l c 3 Q g M T E s M T B 9 J n F 1 b 3 Q 7 L C Z x d W 9 0 O 1 N l Y 3 R p b 2 4 x L z U w a X R l c j E w Y m V l c z E w Z m 9 v Z H g 1 M C 9 B d X R v U m V t b 3 Z l Z E N v b H V t b n M x L n t U Z X N 0 I D E y L D E x f S Z x d W 9 0 O y w m c X V v d D t T Z W N 0 a W 9 u M S 8 1 M G l 0 Z X I x M G J l Z X M x M G Z v b 2 R 4 N T A v Q X V 0 b 1 J l b W 9 2 Z W R D b 2 x 1 b W 5 z M S 5 7 V G V z d C A x M y w x M n 0 m c X V v d D s s J n F 1 b 3 Q 7 U 2 V j d G l v b j E v N T B p d G V y M T B i Z W V z M T B m b 2 9 k e D U w L 0 F 1 d G 9 S Z W 1 v d m V k Q 2 9 s d W 1 u c z E u e 1 R l c 3 Q g M T Q s M T N 9 J n F 1 b 3 Q 7 L C Z x d W 9 0 O 1 N l Y 3 R p b 2 4 x L z U w a X R l c j E w Y m V l c z E w Z m 9 v Z H g 1 M C 9 B d X R v U m V t b 3 Z l Z E N v b H V t b n M x L n t U Z X N 0 I D E 1 L D E 0 f S Z x d W 9 0 O y w m c X V v d D t T Z W N 0 a W 9 u M S 8 1 M G l 0 Z X I x M G J l Z X M x M G Z v b 2 R 4 N T A v Q X V 0 b 1 J l b W 9 2 Z W R D b 2 x 1 b W 5 z M S 5 7 V G V z d C A x N i w x N X 0 m c X V v d D s s J n F 1 b 3 Q 7 U 2 V j d G l v b j E v N T B p d G V y M T B i Z W V z M T B m b 2 9 k e D U w L 0 F 1 d G 9 S Z W 1 v d m V k Q 2 9 s d W 1 u c z E u e 1 R l c 3 Q g M T c s M T Z 9 J n F 1 b 3 Q 7 L C Z x d W 9 0 O 1 N l Y 3 R p b 2 4 x L z U w a X R l c j E w Y m V l c z E w Z m 9 v Z H g 1 M C 9 B d X R v U m V t b 3 Z l Z E N v b H V t b n M x L n t U Z X N 0 I D E 4 L D E 3 f S Z x d W 9 0 O y w m c X V v d D t T Z W N 0 a W 9 u M S 8 1 M G l 0 Z X I x M G J l Z X M x M G Z v b 2 R 4 N T A v Q X V 0 b 1 J l b W 9 2 Z W R D b 2 x 1 b W 5 z M S 5 7 V G V z d C A x O S w x O H 0 m c X V v d D s s J n F 1 b 3 Q 7 U 2 V j d G l v b j E v N T B p d G V y M T B i Z W V z M T B m b 2 9 k e D U w L 0 F 1 d G 9 S Z W 1 v d m V k Q 2 9 s d W 1 u c z E u e 1 R l c 3 Q g M j A s M T l 9 J n F 1 b 3 Q 7 L C Z x d W 9 0 O 1 N l Y 3 R p b 2 4 x L z U w a X R l c j E w Y m V l c z E w Z m 9 v Z H g 1 M C 9 B d X R v U m V t b 3 Z l Z E N v b H V t b n M x L n t U Z X N 0 I D I x L D I w f S Z x d W 9 0 O y w m c X V v d D t T Z W N 0 a W 9 u M S 8 1 M G l 0 Z X I x M G J l Z X M x M G Z v b 2 R 4 N T A v Q X V 0 b 1 J l b W 9 2 Z W R D b 2 x 1 b W 5 z M S 5 7 V G V z d C A y M i w y M X 0 m c X V v d D s s J n F 1 b 3 Q 7 U 2 V j d G l v b j E v N T B p d G V y M T B i Z W V z M T B m b 2 9 k e D U w L 0 F 1 d G 9 S Z W 1 v d m V k Q 2 9 s d W 1 u c z E u e 1 R l c 3 Q g M j M s M j J 9 J n F 1 b 3 Q 7 L C Z x d W 9 0 O 1 N l Y 3 R p b 2 4 x L z U w a X R l c j E w Y m V l c z E w Z m 9 v Z H g 1 M C 9 B d X R v U m V t b 3 Z l Z E N v b H V t b n M x L n t U Z X N 0 I D I 0 L D I z f S Z x d W 9 0 O y w m c X V v d D t T Z W N 0 a W 9 u M S 8 1 M G l 0 Z X I x M G J l Z X M x M G Z v b 2 R 4 N T A v Q X V 0 b 1 J l b W 9 2 Z W R D b 2 x 1 b W 5 z M S 5 7 V G V z d C A y N S w y N H 0 m c X V v d D s s J n F 1 b 3 Q 7 U 2 V j d G l v b j E v N T B p d G V y M T B i Z W V z M T B m b 2 9 k e D U w L 0 F 1 d G 9 S Z W 1 v d m V k Q 2 9 s d W 1 u c z E u e 1 R l c 3 Q g M j Y s M j V 9 J n F 1 b 3 Q 7 L C Z x d W 9 0 O 1 N l Y 3 R p b 2 4 x L z U w a X R l c j E w Y m V l c z E w Z m 9 v Z H g 1 M C 9 B d X R v U m V t b 3 Z l Z E N v b H V t b n M x L n t U Z X N 0 I D I 3 L D I 2 f S Z x d W 9 0 O y w m c X V v d D t T Z W N 0 a W 9 u M S 8 1 M G l 0 Z X I x M G J l Z X M x M G Z v b 2 R 4 N T A v Q X V 0 b 1 J l b W 9 2 Z W R D b 2 x 1 b W 5 z M S 5 7 V G V z d C A y O C w y N 3 0 m c X V v d D s s J n F 1 b 3 Q 7 U 2 V j d G l v b j E v N T B p d G V y M T B i Z W V z M T B m b 2 9 k e D U w L 0 F 1 d G 9 S Z W 1 v d m V k Q 2 9 s d W 1 u c z E u e 1 R l c 3 Q g M j k s M j h 9 J n F 1 b 3 Q 7 L C Z x d W 9 0 O 1 N l Y 3 R p b 2 4 x L z U w a X R l c j E w Y m V l c z E w Z m 9 v Z H g 1 M C 9 B d X R v U m V t b 3 Z l Z E N v b H V t b n M x L n t U Z X N 0 I D M w L D I 5 f S Z x d W 9 0 O y w m c X V v d D t T Z W N 0 a W 9 u M S 8 1 M G l 0 Z X I x M G J l Z X M x M G Z v b 2 R 4 N T A v Q X V 0 b 1 J l b W 9 2 Z W R D b 2 x 1 b W 5 z M S 5 7 V G V z d C A z M S w z M H 0 m c X V v d D s s J n F 1 b 3 Q 7 U 2 V j d G l v b j E v N T B p d G V y M T B i Z W V z M T B m b 2 9 k e D U w L 0 F 1 d G 9 S Z W 1 v d m V k Q 2 9 s d W 1 u c z E u e 1 R l c 3 Q g M z I s M z F 9 J n F 1 b 3 Q 7 L C Z x d W 9 0 O 1 N l Y 3 R p b 2 4 x L z U w a X R l c j E w Y m V l c z E w Z m 9 v Z H g 1 M C 9 B d X R v U m V t b 3 Z l Z E N v b H V t b n M x L n t U Z X N 0 I D M z L D M y f S Z x d W 9 0 O y w m c X V v d D t T Z W N 0 a W 9 u M S 8 1 M G l 0 Z X I x M G J l Z X M x M G Z v b 2 R 4 N T A v Q X V 0 b 1 J l b W 9 2 Z W R D b 2 x 1 b W 5 z M S 5 7 V G V z d C A z N C w z M 3 0 m c X V v d D s s J n F 1 b 3 Q 7 U 2 V j d G l v b j E v N T B p d G V y M T B i Z W V z M T B m b 2 9 k e D U w L 0 F 1 d G 9 S Z W 1 v d m V k Q 2 9 s d W 1 u c z E u e 1 R l c 3 Q g M z U s M z R 9 J n F 1 b 3 Q 7 L C Z x d W 9 0 O 1 N l Y 3 R p b 2 4 x L z U w a X R l c j E w Y m V l c z E w Z m 9 v Z H g 1 M C 9 B d X R v U m V t b 3 Z l Z E N v b H V t b n M x L n t U Z X N 0 I D M 2 L D M 1 f S Z x d W 9 0 O y w m c X V v d D t T Z W N 0 a W 9 u M S 8 1 M G l 0 Z X I x M G J l Z X M x M G Z v b 2 R 4 N T A v Q X V 0 b 1 J l b W 9 2 Z W R D b 2 x 1 b W 5 z M S 5 7 V G V z d C A z N y w z N n 0 m c X V v d D s s J n F 1 b 3 Q 7 U 2 V j d G l v b j E v N T B p d G V y M T B i Z W V z M T B m b 2 9 k e D U w L 0 F 1 d G 9 S Z W 1 v d m V k Q 2 9 s d W 1 u c z E u e 1 R l c 3 Q g M z g s M z d 9 J n F 1 b 3 Q 7 L C Z x d W 9 0 O 1 N l Y 3 R p b 2 4 x L z U w a X R l c j E w Y m V l c z E w Z m 9 v Z H g 1 M C 9 B d X R v U m V t b 3 Z l Z E N v b H V t b n M x L n t U Z X N 0 I D M 5 L D M 4 f S Z x d W 9 0 O y w m c X V v d D t T Z W N 0 a W 9 u M S 8 1 M G l 0 Z X I x M G J l Z X M x M G Z v b 2 R 4 N T A v Q X V 0 b 1 J l b W 9 2 Z W R D b 2 x 1 b W 5 z M S 5 7 V G V z d C A 0 M C w z O X 0 m c X V v d D s s J n F 1 b 3 Q 7 U 2 V j d G l v b j E v N T B p d G V y M T B i Z W V z M T B m b 2 9 k e D U w L 0 F 1 d G 9 S Z W 1 v d m V k Q 2 9 s d W 1 u c z E u e 1 R l c 3 Q g N D E s N D B 9 J n F 1 b 3 Q 7 L C Z x d W 9 0 O 1 N l Y 3 R p b 2 4 x L z U w a X R l c j E w Y m V l c z E w Z m 9 v Z H g 1 M C 9 B d X R v U m V t b 3 Z l Z E N v b H V t b n M x L n t U Z X N 0 I D Q y L D Q x f S Z x d W 9 0 O y w m c X V v d D t T Z W N 0 a W 9 u M S 8 1 M G l 0 Z X I x M G J l Z X M x M G Z v b 2 R 4 N T A v Q X V 0 b 1 J l b W 9 2 Z W R D b 2 x 1 b W 5 z M S 5 7 V G V z d C A 0 M y w 0 M n 0 m c X V v d D s s J n F 1 b 3 Q 7 U 2 V j d G l v b j E v N T B p d G V y M T B i Z W V z M T B m b 2 9 k e D U w L 0 F 1 d G 9 S Z W 1 v d m V k Q 2 9 s d W 1 u c z E u e 1 R l c 3 Q g N D Q s N D N 9 J n F 1 b 3 Q 7 L C Z x d W 9 0 O 1 N l Y 3 R p b 2 4 x L z U w a X R l c j E w Y m V l c z E w Z m 9 v Z H g 1 M C 9 B d X R v U m V t b 3 Z l Z E N v b H V t b n M x L n t U Z X N 0 I D Q 1 L D Q 0 f S Z x d W 9 0 O y w m c X V v d D t T Z W N 0 a W 9 u M S 8 1 M G l 0 Z X I x M G J l Z X M x M G Z v b 2 R 4 N T A v Q X V 0 b 1 J l b W 9 2 Z W R D b 2 x 1 b W 5 z M S 5 7 V G V z d C A 0 N i w 0 N X 0 m c X V v d D s s J n F 1 b 3 Q 7 U 2 V j d G l v b j E v N T B p d G V y M T B i Z W V z M T B m b 2 9 k e D U w L 0 F 1 d G 9 S Z W 1 v d m V k Q 2 9 s d W 1 u c z E u e 1 R l c 3 Q g N D c s N D Z 9 J n F 1 b 3 Q 7 L C Z x d W 9 0 O 1 N l Y 3 R p b 2 4 x L z U w a X R l c j E w Y m V l c z E w Z m 9 v Z H g 1 M C 9 B d X R v U m V t b 3 Z l Z E N v b H V t b n M x L n t U Z X N 0 I D Q 4 L D Q 3 f S Z x d W 9 0 O y w m c X V v d D t T Z W N 0 a W 9 u M S 8 1 M G l 0 Z X I x M G J l Z X M x M G Z v b 2 R 4 N T A v Q X V 0 b 1 J l b W 9 2 Z W R D b 2 x 1 b W 5 z M S 5 7 V G V z d C A 0 O S w 0 O H 0 m c X V v d D s s J n F 1 b 3 Q 7 U 2 V j d G l v b j E v N T B p d G V y M T B i Z W V z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1 M G l 0 Z X I x M G J l Z X M x M G Z v b 2 R 4 N T A v Q X V 0 b 1 J l b W 9 2 Z W R D b 2 x 1 b W 5 z M S 5 7 V G V z d C A x L D B 9 J n F 1 b 3 Q 7 L C Z x d W 9 0 O 1 N l Y 3 R p b 2 4 x L z U w a X R l c j E w Y m V l c z E w Z m 9 v Z H g 1 M C 9 B d X R v U m V t b 3 Z l Z E N v b H V t b n M x L n t U Z X N 0 I D I s M X 0 m c X V v d D s s J n F 1 b 3 Q 7 U 2 V j d G l v b j E v N T B p d G V y M T B i Z W V z M T B m b 2 9 k e D U w L 0 F 1 d G 9 S Z W 1 v d m V k Q 2 9 s d W 1 u c z E u e 1 R l c 3 Q g M y w y f S Z x d W 9 0 O y w m c X V v d D t T Z W N 0 a W 9 u M S 8 1 M G l 0 Z X I x M G J l Z X M x M G Z v b 2 R 4 N T A v Q X V 0 b 1 J l b W 9 2 Z W R D b 2 x 1 b W 5 z M S 5 7 V G V z d C A 0 L D N 9 J n F 1 b 3 Q 7 L C Z x d W 9 0 O 1 N l Y 3 R p b 2 4 x L z U w a X R l c j E w Y m V l c z E w Z m 9 v Z H g 1 M C 9 B d X R v U m V t b 3 Z l Z E N v b H V t b n M x L n t U Z X N 0 I D U s N H 0 m c X V v d D s s J n F 1 b 3 Q 7 U 2 V j d G l v b j E v N T B p d G V y M T B i Z W V z M T B m b 2 9 k e D U w L 0 F 1 d G 9 S Z W 1 v d m V k Q 2 9 s d W 1 u c z E u e 1 R l c 3 Q g N i w 1 f S Z x d W 9 0 O y w m c X V v d D t T Z W N 0 a W 9 u M S 8 1 M G l 0 Z X I x M G J l Z X M x M G Z v b 2 R 4 N T A v Q X V 0 b 1 J l b W 9 2 Z W R D b 2 x 1 b W 5 z M S 5 7 V G V z d C A 3 L D Z 9 J n F 1 b 3 Q 7 L C Z x d W 9 0 O 1 N l Y 3 R p b 2 4 x L z U w a X R l c j E w Y m V l c z E w Z m 9 v Z H g 1 M C 9 B d X R v U m V t b 3 Z l Z E N v b H V t b n M x L n t U Z X N 0 I D g s N 3 0 m c X V v d D s s J n F 1 b 3 Q 7 U 2 V j d G l v b j E v N T B p d G V y M T B i Z W V z M T B m b 2 9 k e D U w L 0 F 1 d G 9 S Z W 1 v d m V k Q 2 9 s d W 1 u c z E u e 1 R l c 3 Q g O S w 4 f S Z x d W 9 0 O y w m c X V v d D t T Z W N 0 a W 9 u M S 8 1 M G l 0 Z X I x M G J l Z X M x M G Z v b 2 R 4 N T A v Q X V 0 b 1 J l b W 9 2 Z W R D b 2 x 1 b W 5 z M S 5 7 V G V z d C A x M C w 5 f S Z x d W 9 0 O y w m c X V v d D t T Z W N 0 a W 9 u M S 8 1 M G l 0 Z X I x M G J l Z X M x M G Z v b 2 R 4 N T A v Q X V 0 b 1 J l b W 9 2 Z W R D b 2 x 1 b W 5 z M S 5 7 V G V z d C A x M S w x M H 0 m c X V v d D s s J n F 1 b 3 Q 7 U 2 V j d G l v b j E v N T B p d G V y M T B i Z W V z M T B m b 2 9 k e D U w L 0 F 1 d G 9 S Z W 1 v d m V k Q 2 9 s d W 1 u c z E u e 1 R l c 3 Q g M T I s M T F 9 J n F 1 b 3 Q 7 L C Z x d W 9 0 O 1 N l Y 3 R p b 2 4 x L z U w a X R l c j E w Y m V l c z E w Z m 9 v Z H g 1 M C 9 B d X R v U m V t b 3 Z l Z E N v b H V t b n M x L n t U Z X N 0 I D E z L D E y f S Z x d W 9 0 O y w m c X V v d D t T Z W N 0 a W 9 u M S 8 1 M G l 0 Z X I x M G J l Z X M x M G Z v b 2 R 4 N T A v Q X V 0 b 1 J l b W 9 2 Z W R D b 2 x 1 b W 5 z M S 5 7 V G V z d C A x N C w x M 3 0 m c X V v d D s s J n F 1 b 3 Q 7 U 2 V j d G l v b j E v N T B p d G V y M T B i Z W V z M T B m b 2 9 k e D U w L 0 F 1 d G 9 S Z W 1 v d m V k Q 2 9 s d W 1 u c z E u e 1 R l c 3 Q g M T U s M T R 9 J n F 1 b 3 Q 7 L C Z x d W 9 0 O 1 N l Y 3 R p b 2 4 x L z U w a X R l c j E w Y m V l c z E w Z m 9 v Z H g 1 M C 9 B d X R v U m V t b 3 Z l Z E N v b H V t b n M x L n t U Z X N 0 I D E 2 L D E 1 f S Z x d W 9 0 O y w m c X V v d D t T Z W N 0 a W 9 u M S 8 1 M G l 0 Z X I x M G J l Z X M x M G Z v b 2 R 4 N T A v Q X V 0 b 1 J l b W 9 2 Z W R D b 2 x 1 b W 5 z M S 5 7 V G V z d C A x N y w x N n 0 m c X V v d D s s J n F 1 b 3 Q 7 U 2 V j d G l v b j E v N T B p d G V y M T B i Z W V z M T B m b 2 9 k e D U w L 0 F 1 d G 9 S Z W 1 v d m V k Q 2 9 s d W 1 u c z E u e 1 R l c 3 Q g M T g s M T d 9 J n F 1 b 3 Q 7 L C Z x d W 9 0 O 1 N l Y 3 R p b 2 4 x L z U w a X R l c j E w Y m V l c z E w Z m 9 v Z H g 1 M C 9 B d X R v U m V t b 3 Z l Z E N v b H V t b n M x L n t U Z X N 0 I D E 5 L D E 4 f S Z x d W 9 0 O y w m c X V v d D t T Z W N 0 a W 9 u M S 8 1 M G l 0 Z X I x M G J l Z X M x M G Z v b 2 R 4 N T A v Q X V 0 b 1 J l b W 9 2 Z W R D b 2 x 1 b W 5 z M S 5 7 V G V z d C A y M C w x O X 0 m c X V v d D s s J n F 1 b 3 Q 7 U 2 V j d G l v b j E v N T B p d G V y M T B i Z W V z M T B m b 2 9 k e D U w L 0 F 1 d G 9 S Z W 1 v d m V k Q 2 9 s d W 1 u c z E u e 1 R l c 3 Q g M j E s M j B 9 J n F 1 b 3 Q 7 L C Z x d W 9 0 O 1 N l Y 3 R p b 2 4 x L z U w a X R l c j E w Y m V l c z E w Z m 9 v Z H g 1 M C 9 B d X R v U m V t b 3 Z l Z E N v b H V t b n M x L n t U Z X N 0 I D I y L D I x f S Z x d W 9 0 O y w m c X V v d D t T Z W N 0 a W 9 u M S 8 1 M G l 0 Z X I x M G J l Z X M x M G Z v b 2 R 4 N T A v Q X V 0 b 1 J l b W 9 2 Z W R D b 2 x 1 b W 5 z M S 5 7 V G V z d C A y M y w y M n 0 m c X V v d D s s J n F 1 b 3 Q 7 U 2 V j d G l v b j E v N T B p d G V y M T B i Z W V z M T B m b 2 9 k e D U w L 0 F 1 d G 9 S Z W 1 v d m V k Q 2 9 s d W 1 u c z E u e 1 R l c 3 Q g M j Q s M j N 9 J n F 1 b 3 Q 7 L C Z x d W 9 0 O 1 N l Y 3 R p b 2 4 x L z U w a X R l c j E w Y m V l c z E w Z m 9 v Z H g 1 M C 9 B d X R v U m V t b 3 Z l Z E N v b H V t b n M x L n t U Z X N 0 I D I 1 L D I 0 f S Z x d W 9 0 O y w m c X V v d D t T Z W N 0 a W 9 u M S 8 1 M G l 0 Z X I x M G J l Z X M x M G Z v b 2 R 4 N T A v Q X V 0 b 1 J l b W 9 2 Z W R D b 2 x 1 b W 5 z M S 5 7 V G V z d C A y N i w y N X 0 m c X V v d D s s J n F 1 b 3 Q 7 U 2 V j d G l v b j E v N T B p d G V y M T B i Z W V z M T B m b 2 9 k e D U w L 0 F 1 d G 9 S Z W 1 v d m V k Q 2 9 s d W 1 u c z E u e 1 R l c 3 Q g M j c s M j Z 9 J n F 1 b 3 Q 7 L C Z x d W 9 0 O 1 N l Y 3 R p b 2 4 x L z U w a X R l c j E w Y m V l c z E w Z m 9 v Z H g 1 M C 9 B d X R v U m V t b 3 Z l Z E N v b H V t b n M x L n t U Z X N 0 I D I 4 L D I 3 f S Z x d W 9 0 O y w m c X V v d D t T Z W N 0 a W 9 u M S 8 1 M G l 0 Z X I x M G J l Z X M x M G Z v b 2 R 4 N T A v Q X V 0 b 1 J l b W 9 2 Z W R D b 2 x 1 b W 5 z M S 5 7 V G V z d C A y O S w y O H 0 m c X V v d D s s J n F 1 b 3 Q 7 U 2 V j d G l v b j E v N T B p d G V y M T B i Z W V z M T B m b 2 9 k e D U w L 0 F 1 d G 9 S Z W 1 v d m V k Q 2 9 s d W 1 u c z E u e 1 R l c 3 Q g M z A s M j l 9 J n F 1 b 3 Q 7 L C Z x d W 9 0 O 1 N l Y 3 R p b 2 4 x L z U w a X R l c j E w Y m V l c z E w Z m 9 v Z H g 1 M C 9 B d X R v U m V t b 3 Z l Z E N v b H V t b n M x L n t U Z X N 0 I D M x L D M w f S Z x d W 9 0 O y w m c X V v d D t T Z W N 0 a W 9 u M S 8 1 M G l 0 Z X I x M G J l Z X M x M G Z v b 2 R 4 N T A v Q X V 0 b 1 J l b W 9 2 Z W R D b 2 x 1 b W 5 z M S 5 7 V G V z d C A z M i w z M X 0 m c X V v d D s s J n F 1 b 3 Q 7 U 2 V j d G l v b j E v N T B p d G V y M T B i Z W V z M T B m b 2 9 k e D U w L 0 F 1 d G 9 S Z W 1 v d m V k Q 2 9 s d W 1 u c z E u e 1 R l c 3 Q g M z M s M z J 9 J n F 1 b 3 Q 7 L C Z x d W 9 0 O 1 N l Y 3 R p b 2 4 x L z U w a X R l c j E w Y m V l c z E w Z m 9 v Z H g 1 M C 9 B d X R v U m V t b 3 Z l Z E N v b H V t b n M x L n t U Z X N 0 I D M 0 L D M z f S Z x d W 9 0 O y w m c X V v d D t T Z W N 0 a W 9 u M S 8 1 M G l 0 Z X I x M G J l Z X M x M G Z v b 2 R 4 N T A v Q X V 0 b 1 J l b W 9 2 Z W R D b 2 x 1 b W 5 z M S 5 7 V G V z d C A z N S w z N H 0 m c X V v d D s s J n F 1 b 3 Q 7 U 2 V j d G l v b j E v N T B p d G V y M T B i Z W V z M T B m b 2 9 k e D U w L 0 F 1 d G 9 S Z W 1 v d m V k Q 2 9 s d W 1 u c z E u e 1 R l c 3 Q g M z Y s M z V 9 J n F 1 b 3 Q 7 L C Z x d W 9 0 O 1 N l Y 3 R p b 2 4 x L z U w a X R l c j E w Y m V l c z E w Z m 9 v Z H g 1 M C 9 B d X R v U m V t b 3 Z l Z E N v b H V t b n M x L n t U Z X N 0 I D M 3 L D M 2 f S Z x d W 9 0 O y w m c X V v d D t T Z W N 0 a W 9 u M S 8 1 M G l 0 Z X I x M G J l Z X M x M G Z v b 2 R 4 N T A v Q X V 0 b 1 J l b W 9 2 Z W R D b 2 x 1 b W 5 z M S 5 7 V G V z d C A z O C w z N 3 0 m c X V v d D s s J n F 1 b 3 Q 7 U 2 V j d G l v b j E v N T B p d G V y M T B i Z W V z M T B m b 2 9 k e D U w L 0 F 1 d G 9 S Z W 1 v d m V k Q 2 9 s d W 1 u c z E u e 1 R l c 3 Q g M z k s M z h 9 J n F 1 b 3 Q 7 L C Z x d W 9 0 O 1 N l Y 3 R p b 2 4 x L z U w a X R l c j E w Y m V l c z E w Z m 9 v Z H g 1 M C 9 B d X R v U m V t b 3 Z l Z E N v b H V t b n M x L n t U Z X N 0 I D Q w L D M 5 f S Z x d W 9 0 O y w m c X V v d D t T Z W N 0 a W 9 u M S 8 1 M G l 0 Z X I x M G J l Z X M x M G Z v b 2 R 4 N T A v Q X V 0 b 1 J l b W 9 2 Z W R D b 2 x 1 b W 5 z M S 5 7 V G V z d C A 0 M S w 0 M H 0 m c X V v d D s s J n F 1 b 3 Q 7 U 2 V j d G l v b j E v N T B p d G V y M T B i Z W V z M T B m b 2 9 k e D U w L 0 F 1 d G 9 S Z W 1 v d m V k Q 2 9 s d W 1 u c z E u e 1 R l c 3 Q g N D I s N D F 9 J n F 1 b 3 Q 7 L C Z x d W 9 0 O 1 N l Y 3 R p b 2 4 x L z U w a X R l c j E w Y m V l c z E w Z m 9 v Z H g 1 M C 9 B d X R v U m V t b 3 Z l Z E N v b H V t b n M x L n t U Z X N 0 I D Q z L D Q y f S Z x d W 9 0 O y w m c X V v d D t T Z W N 0 a W 9 u M S 8 1 M G l 0 Z X I x M G J l Z X M x M G Z v b 2 R 4 N T A v Q X V 0 b 1 J l b W 9 2 Z W R D b 2 x 1 b W 5 z M S 5 7 V G V z d C A 0 N C w 0 M 3 0 m c X V v d D s s J n F 1 b 3 Q 7 U 2 V j d G l v b j E v N T B p d G V y M T B i Z W V z M T B m b 2 9 k e D U w L 0 F 1 d G 9 S Z W 1 v d m V k Q 2 9 s d W 1 u c z E u e 1 R l c 3 Q g N D U s N D R 9 J n F 1 b 3 Q 7 L C Z x d W 9 0 O 1 N l Y 3 R p b 2 4 x L z U w a X R l c j E w Y m V l c z E w Z m 9 v Z H g 1 M C 9 B d X R v U m V t b 3 Z l Z E N v b H V t b n M x L n t U Z X N 0 I D Q 2 L D Q 1 f S Z x d W 9 0 O y w m c X V v d D t T Z W N 0 a W 9 u M S 8 1 M G l 0 Z X I x M G J l Z X M x M G Z v b 2 R 4 N T A v Q X V 0 b 1 J l b W 9 2 Z W R D b 2 x 1 b W 5 z M S 5 7 V G V z d C A 0 N y w 0 N n 0 m c X V v d D s s J n F 1 b 3 Q 7 U 2 V j d G l v b j E v N T B p d G V y M T B i Z W V z M T B m b 2 9 k e D U w L 0 F 1 d G 9 S Z W 1 v d m V k Q 2 9 s d W 1 u c z E u e 1 R l c 3 Q g N D g s N D d 9 J n F 1 b 3 Q 7 L C Z x d W 9 0 O 1 N l Y 3 R p b 2 4 x L z U w a X R l c j E w Y m V l c z E w Z m 9 v Z H g 1 M C 9 B d X R v U m V t b 3 Z l Z E N v b H V t b n M x L n t U Z X N 0 I D Q 5 L D Q 4 f S Z x d W 9 0 O y w m c X V v d D t T Z W N 0 a W 9 u M S 8 1 M G l 0 Z X I x M G J l Z X M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a X R l c j E w Y m V l c z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l 0 Z X I x M G J l Z X M x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J l M T Y y Y y 0 2 Z j M 4 L T Q z M z Q t Y T R h M y 0 0 M T k 5 O W E 2 Z D Z i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Q w a X R l c j E w Y m V l c z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w M D o z M j o 0 N y 4 w N T Q 2 N z U w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G l 0 Z X I x M G J l Z X M x M G Z v b 2 R 4 N T A v Q X V 0 b 1 J l b W 9 2 Z W R D b 2 x 1 b W 5 z M S 5 7 V G V z d C A x L D B 9 J n F 1 b 3 Q 7 L C Z x d W 9 0 O 1 N l Y 3 R p b 2 4 x L z Q w a X R l c j E w Y m V l c z E w Z m 9 v Z H g 1 M C 9 B d X R v U m V t b 3 Z l Z E N v b H V t b n M x L n t U Z X N 0 I D I s M X 0 m c X V v d D s s J n F 1 b 3 Q 7 U 2 V j d G l v b j E v N D B p d G V y M T B i Z W V z M T B m b 2 9 k e D U w L 0 F 1 d G 9 S Z W 1 v d m V k Q 2 9 s d W 1 u c z E u e 1 R l c 3 Q g M y w y f S Z x d W 9 0 O y w m c X V v d D t T Z W N 0 a W 9 u M S 8 0 M G l 0 Z X I x M G J l Z X M x M G Z v b 2 R 4 N T A v Q X V 0 b 1 J l b W 9 2 Z W R D b 2 x 1 b W 5 z M S 5 7 V G V z d C A 0 L D N 9 J n F 1 b 3 Q 7 L C Z x d W 9 0 O 1 N l Y 3 R p b 2 4 x L z Q w a X R l c j E w Y m V l c z E w Z m 9 v Z H g 1 M C 9 B d X R v U m V t b 3 Z l Z E N v b H V t b n M x L n t U Z X N 0 I D U s N H 0 m c X V v d D s s J n F 1 b 3 Q 7 U 2 V j d G l v b j E v N D B p d G V y M T B i Z W V z M T B m b 2 9 k e D U w L 0 F 1 d G 9 S Z W 1 v d m V k Q 2 9 s d W 1 u c z E u e 1 R l c 3 Q g N i w 1 f S Z x d W 9 0 O y w m c X V v d D t T Z W N 0 a W 9 u M S 8 0 M G l 0 Z X I x M G J l Z X M x M G Z v b 2 R 4 N T A v Q X V 0 b 1 J l b W 9 2 Z W R D b 2 x 1 b W 5 z M S 5 7 V G V z d C A 3 L D Z 9 J n F 1 b 3 Q 7 L C Z x d W 9 0 O 1 N l Y 3 R p b 2 4 x L z Q w a X R l c j E w Y m V l c z E w Z m 9 v Z H g 1 M C 9 B d X R v U m V t b 3 Z l Z E N v b H V t b n M x L n t U Z X N 0 I D g s N 3 0 m c X V v d D s s J n F 1 b 3 Q 7 U 2 V j d G l v b j E v N D B p d G V y M T B i Z W V z M T B m b 2 9 k e D U w L 0 F 1 d G 9 S Z W 1 v d m V k Q 2 9 s d W 1 u c z E u e 1 R l c 3 Q g O S w 4 f S Z x d W 9 0 O y w m c X V v d D t T Z W N 0 a W 9 u M S 8 0 M G l 0 Z X I x M G J l Z X M x M G Z v b 2 R 4 N T A v Q X V 0 b 1 J l b W 9 2 Z W R D b 2 x 1 b W 5 z M S 5 7 V G V z d C A x M C w 5 f S Z x d W 9 0 O y w m c X V v d D t T Z W N 0 a W 9 u M S 8 0 M G l 0 Z X I x M G J l Z X M x M G Z v b 2 R 4 N T A v Q X V 0 b 1 J l b W 9 2 Z W R D b 2 x 1 b W 5 z M S 5 7 V G V z d C A x M S w x M H 0 m c X V v d D s s J n F 1 b 3 Q 7 U 2 V j d G l v b j E v N D B p d G V y M T B i Z W V z M T B m b 2 9 k e D U w L 0 F 1 d G 9 S Z W 1 v d m V k Q 2 9 s d W 1 u c z E u e 1 R l c 3 Q g M T I s M T F 9 J n F 1 b 3 Q 7 L C Z x d W 9 0 O 1 N l Y 3 R p b 2 4 x L z Q w a X R l c j E w Y m V l c z E w Z m 9 v Z H g 1 M C 9 B d X R v U m V t b 3 Z l Z E N v b H V t b n M x L n t U Z X N 0 I D E z L D E y f S Z x d W 9 0 O y w m c X V v d D t T Z W N 0 a W 9 u M S 8 0 M G l 0 Z X I x M G J l Z X M x M G Z v b 2 R 4 N T A v Q X V 0 b 1 J l b W 9 2 Z W R D b 2 x 1 b W 5 z M S 5 7 V G V z d C A x N C w x M 3 0 m c X V v d D s s J n F 1 b 3 Q 7 U 2 V j d G l v b j E v N D B p d G V y M T B i Z W V z M T B m b 2 9 k e D U w L 0 F 1 d G 9 S Z W 1 v d m V k Q 2 9 s d W 1 u c z E u e 1 R l c 3 Q g M T U s M T R 9 J n F 1 b 3 Q 7 L C Z x d W 9 0 O 1 N l Y 3 R p b 2 4 x L z Q w a X R l c j E w Y m V l c z E w Z m 9 v Z H g 1 M C 9 B d X R v U m V t b 3 Z l Z E N v b H V t b n M x L n t U Z X N 0 I D E 2 L D E 1 f S Z x d W 9 0 O y w m c X V v d D t T Z W N 0 a W 9 u M S 8 0 M G l 0 Z X I x M G J l Z X M x M G Z v b 2 R 4 N T A v Q X V 0 b 1 J l b W 9 2 Z W R D b 2 x 1 b W 5 z M S 5 7 V G V z d C A x N y w x N n 0 m c X V v d D s s J n F 1 b 3 Q 7 U 2 V j d G l v b j E v N D B p d G V y M T B i Z W V z M T B m b 2 9 k e D U w L 0 F 1 d G 9 S Z W 1 v d m V k Q 2 9 s d W 1 u c z E u e 1 R l c 3 Q g M T g s M T d 9 J n F 1 b 3 Q 7 L C Z x d W 9 0 O 1 N l Y 3 R p b 2 4 x L z Q w a X R l c j E w Y m V l c z E w Z m 9 v Z H g 1 M C 9 B d X R v U m V t b 3 Z l Z E N v b H V t b n M x L n t U Z X N 0 I D E 5 L D E 4 f S Z x d W 9 0 O y w m c X V v d D t T Z W N 0 a W 9 u M S 8 0 M G l 0 Z X I x M G J l Z X M x M G Z v b 2 R 4 N T A v Q X V 0 b 1 J l b W 9 2 Z W R D b 2 x 1 b W 5 z M S 5 7 V G V z d C A y M C w x O X 0 m c X V v d D s s J n F 1 b 3 Q 7 U 2 V j d G l v b j E v N D B p d G V y M T B i Z W V z M T B m b 2 9 k e D U w L 0 F 1 d G 9 S Z W 1 v d m V k Q 2 9 s d W 1 u c z E u e 1 R l c 3 Q g M j E s M j B 9 J n F 1 b 3 Q 7 L C Z x d W 9 0 O 1 N l Y 3 R p b 2 4 x L z Q w a X R l c j E w Y m V l c z E w Z m 9 v Z H g 1 M C 9 B d X R v U m V t b 3 Z l Z E N v b H V t b n M x L n t U Z X N 0 I D I y L D I x f S Z x d W 9 0 O y w m c X V v d D t T Z W N 0 a W 9 u M S 8 0 M G l 0 Z X I x M G J l Z X M x M G Z v b 2 R 4 N T A v Q X V 0 b 1 J l b W 9 2 Z W R D b 2 x 1 b W 5 z M S 5 7 V G V z d C A y M y w y M n 0 m c X V v d D s s J n F 1 b 3 Q 7 U 2 V j d G l v b j E v N D B p d G V y M T B i Z W V z M T B m b 2 9 k e D U w L 0 F 1 d G 9 S Z W 1 v d m V k Q 2 9 s d W 1 u c z E u e 1 R l c 3 Q g M j Q s M j N 9 J n F 1 b 3 Q 7 L C Z x d W 9 0 O 1 N l Y 3 R p b 2 4 x L z Q w a X R l c j E w Y m V l c z E w Z m 9 v Z H g 1 M C 9 B d X R v U m V t b 3 Z l Z E N v b H V t b n M x L n t U Z X N 0 I D I 1 L D I 0 f S Z x d W 9 0 O y w m c X V v d D t T Z W N 0 a W 9 u M S 8 0 M G l 0 Z X I x M G J l Z X M x M G Z v b 2 R 4 N T A v Q X V 0 b 1 J l b W 9 2 Z W R D b 2 x 1 b W 5 z M S 5 7 V G V z d C A y N i w y N X 0 m c X V v d D s s J n F 1 b 3 Q 7 U 2 V j d G l v b j E v N D B p d G V y M T B i Z W V z M T B m b 2 9 k e D U w L 0 F 1 d G 9 S Z W 1 v d m V k Q 2 9 s d W 1 u c z E u e 1 R l c 3 Q g M j c s M j Z 9 J n F 1 b 3 Q 7 L C Z x d W 9 0 O 1 N l Y 3 R p b 2 4 x L z Q w a X R l c j E w Y m V l c z E w Z m 9 v Z H g 1 M C 9 B d X R v U m V t b 3 Z l Z E N v b H V t b n M x L n t U Z X N 0 I D I 4 L D I 3 f S Z x d W 9 0 O y w m c X V v d D t T Z W N 0 a W 9 u M S 8 0 M G l 0 Z X I x M G J l Z X M x M G Z v b 2 R 4 N T A v Q X V 0 b 1 J l b W 9 2 Z W R D b 2 x 1 b W 5 z M S 5 7 V G V z d C A y O S w y O H 0 m c X V v d D s s J n F 1 b 3 Q 7 U 2 V j d G l v b j E v N D B p d G V y M T B i Z W V z M T B m b 2 9 k e D U w L 0 F 1 d G 9 S Z W 1 v d m V k Q 2 9 s d W 1 u c z E u e 1 R l c 3 Q g M z A s M j l 9 J n F 1 b 3 Q 7 L C Z x d W 9 0 O 1 N l Y 3 R p b 2 4 x L z Q w a X R l c j E w Y m V l c z E w Z m 9 v Z H g 1 M C 9 B d X R v U m V t b 3 Z l Z E N v b H V t b n M x L n t U Z X N 0 I D M x L D M w f S Z x d W 9 0 O y w m c X V v d D t T Z W N 0 a W 9 u M S 8 0 M G l 0 Z X I x M G J l Z X M x M G Z v b 2 R 4 N T A v Q X V 0 b 1 J l b W 9 2 Z W R D b 2 x 1 b W 5 z M S 5 7 V G V z d C A z M i w z M X 0 m c X V v d D s s J n F 1 b 3 Q 7 U 2 V j d G l v b j E v N D B p d G V y M T B i Z W V z M T B m b 2 9 k e D U w L 0 F 1 d G 9 S Z W 1 v d m V k Q 2 9 s d W 1 u c z E u e 1 R l c 3 Q g M z M s M z J 9 J n F 1 b 3 Q 7 L C Z x d W 9 0 O 1 N l Y 3 R p b 2 4 x L z Q w a X R l c j E w Y m V l c z E w Z m 9 v Z H g 1 M C 9 B d X R v U m V t b 3 Z l Z E N v b H V t b n M x L n t U Z X N 0 I D M 0 L D M z f S Z x d W 9 0 O y w m c X V v d D t T Z W N 0 a W 9 u M S 8 0 M G l 0 Z X I x M G J l Z X M x M G Z v b 2 R 4 N T A v Q X V 0 b 1 J l b W 9 2 Z W R D b 2 x 1 b W 5 z M S 5 7 V G V z d C A z N S w z N H 0 m c X V v d D s s J n F 1 b 3 Q 7 U 2 V j d G l v b j E v N D B p d G V y M T B i Z W V z M T B m b 2 9 k e D U w L 0 F 1 d G 9 S Z W 1 v d m V k Q 2 9 s d W 1 u c z E u e 1 R l c 3 Q g M z Y s M z V 9 J n F 1 b 3 Q 7 L C Z x d W 9 0 O 1 N l Y 3 R p b 2 4 x L z Q w a X R l c j E w Y m V l c z E w Z m 9 v Z H g 1 M C 9 B d X R v U m V t b 3 Z l Z E N v b H V t b n M x L n t U Z X N 0 I D M 3 L D M 2 f S Z x d W 9 0 O y w m c X V v d D t T Z W N 0 a W 9 u M S 8 0 M G l 0 Z X I x M G J l Z X M x M G Z v b 2 R 4 N T A v Q X V 0 b 1 J l b W 9 2 Z W R D b 2 x 1 b W 5 z M S 5 7 V G V z d C A z O C w z N 3 0 m c X V v d D s s J n F 1 b 3 Q 7 U 2 V j d G l v b j E v N D B p d G V y M T B i Z W V z M T B m b 2 9 k e D U w L 0 F 1 d G 9 S Z W 1 v d m V k Q 2 9 s d W 1 u c z E u e 1 R l c 3 Q g M z k s M z h 9 J n F 1 b 3 Q 7 L C Z x d W 9 0 O 1 N l Y 3 R p b 2 4 x L z Q w a X R l c j E w Y m V l c z E w Z m 9 v Z H g 1 M C 9 B d X R v U m V t b 3 Z l Z E N v b H V t b n M x L n t U Z X N 0 I D Q w L D M 5 f S Z x d W 9 0 O y w m c X V v d D t T Z W N 0 a W 9 u M S 8 0 M G l 0 Z X I x M G J l Z X M x M G Z v b 2 R 4 N T A v Q X V 0 b 1 J l b W 9 2 Z W R D b 2 x 1 b W 5 z M S 5 7 V G V z d C A 0 M S w 0 M H 0 m c X V v d D s s J n F 1 b 3 Q 7 U 2 V j d G l v b j E v N D B p d G V y M T B i Z W V z M T B m b 2 9 k e D U w L 0 F 1 d G 9 S Z W 1 v d m V k Q 2 9 s d W 1 u c z E u e 1 R l c 3 Q g N D I s N D F 9 J n F 1 b 3 Q 7 L C Z x d W 9 0 O 1 N l Y 3 R p b 2 4 x L z Q w a X R l c j E w Y m V l c z E w Z m 9 v Z H g 1 M C 9 B d X R v U m V t b 3 Z l Z E N v b H V t b n M x L n t U Z X N 0 I D Q z L D Q y f S Z x d W 9 0 O y w m c X V v d D t T Z W N 0 a W 9 u M S 8 0 M G l 0 Z X I x M G J l Z X M x M G Z v b 2 R 4 N T A v Q X V 0 b 1 J l b W 9 2 Z W R D b 2 x 1 b W 5 z M S 5 7 V G V z d C A 0 N C w 0 M 3 0 m c X V v d D s s J n F 1 b 3 Q 7 U 2 V j d G l v b j E v N D B p d G V y M T B i Z W V z M T B m b 2 9 k e D U w L 0 F 1 d G 9 S Z W 1 v d m V k Q 2 9 s d W 1 u c z E u e 1 R l c 3 Q g N D U s N D R 9 J n F 1 b 3 Q 7 L C Z x d W 9 0 O 1 N l Y 3 R p b 2 4 x L z Q w a X R l c j E w Y m V l c z E w Z m 9 v Z H g 1 M C 9 B d X R v U m V t b 3 Z l Z E N v b H V t b n M x L n t U Z X N 0 I D Q 2 L D Q 1 f S Z x d W 9 0 O y w m c X V v d D t T Z W N 0 a W 9 u M S 8 0 M G l 0 Z X I x M G J l Z X M x M G Z v b 2 R 4 N T A v Q X V 0 b 1 J l b W 9 2 Z W R D b 2 x 1 b W 5 z M S 5 7 V G V z d C A 0 N y w 0 N n 0 m c X V v d D s s J n F 1 b 3 Q 7 U 2 V j d G l v b j E v N D B p d G V y M T B i Z W V z M T B m b 2 9 k e D U w L 0 F 1 d G 9 S Z W 1 v d m V k Q 2 9 s d W 1 u c z E u e 1 R l c 3 Q g N D g s N D d 9 J n F 1 b 3 Q 7 L C Z x d W 9 0 O 1 N l Y 3 R p b 2 4 x L z Q w a X R l c j E w Y m V l c z E w Z m 9 v Z H g 1 M C 9 B d X R v U m V t b 3 Z l Z E N v b H V t b n M x L n t U Z X N 0 I D Q 5 L D Q 4 f S Z x d W 9 0 O y w m c X V v d D t T Z W N 0 a W 9 u M S 8 0 M G l 0 Z X I x M G J l Z X M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Q w a X R l c j E w Y m V l c z E w Z m 9 v Z H g 1 M C 9 B d X R v U m V t b 3 Z l Z E N v b H V t b n M x L n t U Z X N 0 I D E s M H 0 m c X V v d D s s J n F 1 b 3 Q 7 U 2 V j d G l v b j E v N D B p d G V y M T B i Z W V z M T B m b 2 9 k e D U w L 0 F 1 d G 9 S Z W 1 v d m V k Q 2 9 s d W 1 u c z E u e 1 R l c 3 Q g M i w x f S Z x d W 9 0 O y w m c X V v d D t T Z W N 0 a W 9 u M S 8 0 M G l 0 Z X I x M G J l Z X M x M G Z v b 2 R 4 N T A v Q X V 0 b 1 J l b W 9 2 Z W R D b 2 x 1 b W 5 z M S 5 7 V G V z d C A z L D J 9 J n F 1 b 3 Q 7 L C Z x d W 9 0 O 1 N l Y 3 R p b 2 4 x L z Q w a X R l c j E w Y m V l c z E w Z m 9 v Z H g 1 M C 9 B d X R v U m V t b 3 Z l Z E N v b H V t b n M x L n t U Z X N 0 I D Q s M 3 0 m c X V v d D s s J n F 1 b 3 Q 7 U 2 V j d G l v b j E v N D B p d G V y M T B i Z W V z M T B m b 2 9 k e D U w L 0 F 1 d G 9 S Z W 1 v d m V k Q 2 9 s d W 1 u c z E u e 1 R l c 3 Q g N S w 0 f S Z x d W 9 0 O y w m c X V v d D t T Z W N 0 a W 9 u M S 8 0 M G l 0 Z X I x M G J l Z X M x M G Z v b 2 R 4 N T A v Q X V 0 b 1 J l b W 9 2 Z W R D b 2 x 1 b W 5 z M S 5 7 V G V z d C A 2 L D V 9 J n F 1 b 3 Q 7 L C Z x d W 9 0 O 1 N l Y 3 R p b 2 4 x L z Q w a X R l c j E w Y m V l c z E w Z m 9 v Z H g 1 M C 9 B d X R v U m V t b 3 Z l Z E N v b H V t b n M x L n t U Z X N 0 I D c s N n 0 m c X V v d D s s J n F 1 b 3 Q 7 U 2 V j d G l v b j E v N D B p d G V y M T B i Z W V z M T B m b 2 9 k e D U w L 0 F 1 d G 9 S Z W 1 v d m V k Q 2 9 s d W 1 u c z E u e 1 R l c 3 Q g O C w 3 f S Z x d W 9 0 O y w m c X V v d D t T Z W N 0 a W 9 u M S 8 0 M G l 0 Z X I x M G J l Z X M x M G Z v b 2 R 4 N T A v Q X V 0 b 1 J l b W 9 2 Z W R D b 2 x 1 b W 5 z M S 5 7 V G V z d C A 5 L D h 9 J n F 1 b 3 Q 7 L C Z x d W 9 0 O 1 N l Y 3 R p b 2 4 x L z Q w a X R l c j E w Y m V l c z E w Z m 9 v Z H g 1 M C 9 B d X R v U m V t b 3 Z l Z E N v b H V t b n M x L n t U Z X N 0 I D E w L D l 9 J n F 1 b 3 Q 7 L C Z x d W 9 0 O 1 N l Y 3 R p b 2 4 x L z Q w a X R l c j E w Y m V l c z E w Z m 9 v Z H g 1 M C 9 B d X R v U m V t b 3 Z l Z E N v b H V t b n M x L n t U Z X N 0 I D E x L D E w f S Z x d W 9 0 O y w m c X V v d D t T Z W N 0 a W 9 u M S 8 0 M G l 0 Z X I x M G J l Z X M x M G Z v b 2 R 4 N T A v Q X V 0 b 1 J l b W 9 2 Z W R D b 2 x 1 b W 5 z M S 5 7 V G V z d C A x M i w x M X 0 m c X V v d D s s J n F 1 b 3 Q 7 U 2 V j d G l v b j E v N D B p d G V y M T B i Z W V z M T B m b 2 9 k e D U w L 0 F 1 d G 9 S Z W 1 v d m V k Q 2 9 s d W 1 u c z E u e 1 R l c 3 Q g M T M s M T J 9 J n F 1 b 3 Q 7 L C Z x d W 9 0 O 1 N l Y 3 R p b 2 4 x L z Q w a X R l c j E w Y m V l c z E w Z m 9 v Z H g 1 M C 9 B d X R v U m V t b 3 Z l Z E N v b H V t b n M x L n t U Z X N 0 I D E 0 L D E z f S Z x d W 9 0 O y w m c X V v d D t T Z W N 0 a W 9 u M S 8 0 M G l 0 Z X I x M G J l Z X M x M G Z v b 2 R 4 N T A v Q X V 0 b 1 J l b W 9 2 Z W R D b 2 x 1 b W 5 z M S 5 7 V G V z d C A x N S w x N H 0 m c X V v d D s s J n F 1 b 3 Q 7 U 2 V j d G l v b j E v N D B p d G V y M T B i Z W V z M T B m b 2 9 k e D U w L 0 F 1 d G 9 S Z W 1 v d m V k Q 2 9 s d W 1 u c z E u e 1 R l c 3 Q g M T Y s M T V 9 J n F 1 b 3 Q 7 L C Z x d W 9 0 O 1 N l Y 3 R p b 2 4 x L z Q w a X R l c j E w Y m V l c z E w Z m 9 v Z H g 1 M C 9 B d X R v U m V t b 3 Z l Z E N v b H V t b n M x L n t U Z X N 0 I D E 3 L D E 2 f S Z x d W 9 0 O y w m c X V v d D t T Z W N 0 a W 9 u M S 8 0 M G l 0 Z X I x M G J l Z X M x M G Z v b 2 R 4 N T A v Q X V 0 b 1 J l b W 9 2 Z W R D b 2 x 1 b W 5 z M S 5 7 V G V z d C A x O C w x N 3 0 m c X V v d D s s J n F 1 b 3 Q 7 U 2 V j d G l v b j E v N D B p d G V y M T B i Z W V z M T B m b 2 9 k e D U w L 0 F 1 d G 9 S Z W 1 v d m V k Q 2 9 s d W 1 u c z E u e 1 R l c 3 Q g M T k s M T h 9 J n F 1 b 3 Q 7 L C Z x d W 9 0 O 1 N l Y 3 R p b 2 4 x L z Q w a X R l c j E w Y m V l c z E w Z m 9 v Z H g 1 M C 9 B d X R v U m V t b 3 Z l Z E N v b H V t b n M x L n t U Z X N 0 I D I w L D E 5 f S Z x d W 9 0 O y w m c X V v d D t T Z W N 0 a W 9 u M S 8 0 M G l 0 Z X I x M G J l Z X M x M G Z v b 2 R 4 N T A v Q X V 0 b 1 J l b W 9 2 Z W R D b 2 x 1 b W 5 z M S 5 7 V G V z d C A y M S w y M H 0 m c X V v d D s s J n F 1 b 3 Q 7 U 2 V j d G l v b j E v N D B p d G V y M T B i Z W V z M T B m b 2 9 k e D U w L 0 F 1 d G 9 S Z W 1 v d m V k Q 2 9 s d W 1 u c z E u e 1 R l c 3 Q g M j I s M j F 9 J n F 1 b 3 Q 7 L C Z x d W 9 0 O 1 N l Y 3 R p b 2 4 x L z Q w a X R l c j E w Y m V l c z E w Z m 9 v Z H g 1 M C 9 B d X R v U m V t b 3 Z l Z E N v b H V t b n M x L n t U Z X N 0 I D I z L D I y f S Z x d W 9 0 O y w m c X V v d D t T Z W N 0 a W 9 u M S 8 0 M G l 0 Z X I x M G J l Z X M x M G Z v b 2 R 4 N T A v Q X V 0 b 1 J l b W 9 2 Z W R D b 2 x 1 b W 5 z M S 5 7 V G V z d C A y N C w y M 3 0 m c X V v d D s s J n F 1 b 3 Q 7 U 2 V j d G l v b j E v N D B p d G V y M T B i Z W V z M T B m b 2 9 k e D U w L 0 F 1 d G 9 S Z W 1 v d m V k Q 2 9 s d W 1 u c z E u e 1 R l c 3 Q g M j U s M j R 9 J n F 1 b 3 Q 7 L C Z x d W 9 0 O 1 N l Y 3 R p b 2 4 x L z Q w a X R l c j E w Y m V l c z E w Z m 9 v Z H g 1 M C 9 B d X R v U m V t b 3 Z l Z E N v b H V t b n M x L n t U Z X N 0 I D I 2 L D I 1 f S Z x d W 9 0 O y w m c X V v d D t T Z W N 0 a W 9 u M S 8 0 M G l 0 Z X I x M G J l Z X M x M G Z v b 2 R 4 N T A v Q X V 0 b 1 J l b W 9 2 Z W R D b 2 x 1 b W 5 z M S 5 7 V G V z d C A y N y w y N n 0 m c X V v d D s s J n F 1 b 3 Q 7 U 2 V j d G l v b j E v N D B p d G V y M T B i Z W V z M T B m b 2 9 k e D U w L 0 F 1 d G 9 S Z W 1 v d m V k Q 2 9 s d W 1 u c z E u e 1 R l c 3 Q g M j g s M j d 9 J n F 1 b 3 Q 7 L C Z x d W 9 0 O 1 N l Y 3 R p b 2 4 x L z Q w a X R l c j E w Y m V l c z E w Z m 9 v Z H g 1 M C 9 B d X R v U m V t b 3 Z l Z E N v b H V t b n M x L n t U Z X N 0 I D I 5 L D I 4 f S Z x d W 9 0 O y w m c X V v d D t T Z W N 0 a W 9 u M S 8 0 M G l 0 Z X I x M G J l Z X M x M G Z v b 2 R 4 N T A v Q X V 0 b 1 J l b W 9 2 Z W R D b 2 x 1 b W 5 z M S 5 7 V G V z d C A z M C w y O X 0 m c X V v d D s s J n F 1 b 3 Q 7 U 2 V j d G l v b j E v N D B p d G V y M T B i Z W V z M T B m b 2 9 k e D U w L 0 F 1 d G 9 S Z W 1 v d m V k Q 2 9 s d W 1 u c z E u e 1 R l c 3 Q g M z E s M z B 9 J n F 1 b 3 Q 7 L C Z x d W 9 0 O 1 N l Y 3 R p b 2 4 x L z Q w a X R l c j E w Y m V l c z E w Z m 9 v Z H g 1 M C 9 B d X R v U m V t b 3 Z l Z E N v b H V t b n M x L n t U Z X N 0 I D M y L D M x f S Z x d W 9 0 O y w m c X V v d D t T Z W N 0 a W 9 u M S 8 0 M G l 0 Z X I x M G J l Z X M x M G Z v b 2 R 4 N T A v Q X V 0 b 1 J l b W 9 2 Z W R D b 2 x 1 b W 5 z M S 5 7 V G V z d C A z M y w z M n 0 m c X V v d D s s J n F 1 b 3 Q 7 U 2 V j d G l v b j E v N D B p d G V y M T B i Z W V z M T B m b 2 9 k e D U w L 0 F 1 d G 9 S Z W 1 v d m V k Q 2 9 s d W 1 u c z E u e 1 R l c 3 Q g M z Q s M z N 9 J n F 1 b 3 Q 7 L C Z x d W 9 0 O 1 N l Y 3 R p b 2 4 x L z Q w a X R l c j E w Y m V l c z E w Z m 9 v Z H g 1 M C 9 B d X R v U m V t b 3 Z l Z E N v b H V t b n M x L n t U Z X N 0 I D M 1 L D M 0 f S Z x d W 9 0 O y w m c X V v d D t T Z W N 0 a W 9 u M S 8 0 M G l 0 Z X I x M G J l Z X M x M G Z v b 2 R 4 N T A v Q X V 0 b 1 J l b W 9 2 Z W R D b 2 x 1 b W 5 z M S 5 7 V G V z d C A z N i w z N X 0 m c X V v d D s s J n F 1 b 3 Q 7 U 2 V j d G l v b j E v N D B p d G V y M T B i Z W V z M T B m b 2 9 k e D U w L 0 F 1 d G 9 S Z W 1 v d m V k Q 2 9 s d W 1 u c z E u e 1 R l c 3 Q g M z c s M z Z 9 J n F 1 b 3 Q 7 L C Z x d W 9 0 O 1 N l Y 3 R p b 2 4 x L z Q w a X R l c j E w Y m V l c z E w Z m 9 v Z H g 1 M C 9 B d X R v U m V t b 3 Z l Z E N v b H V t b n M x L n t U Z X N 0 I D M 4 L D M 3 f S Z x d W 9 0 O y w m c X V v d D t T Z W N 0 a W 9 u M S 8 0 M G l 0 Z X I x M G J l Z X M x M G Z v b 2 R 4 N T A v Q X V 0 b 1 J l b W 9 2 Z W R D b 2 x 1 b W 5 z M S 5 7 V G V z d C A z O S w z O H 0 m c X V v d D s s J n F 1 b 3 Q 7 U 2 V j d G l v b j E v N D B p d G V y M T B i Z W V z M T B m b 2 9 k e D U w L 0 F 1 d G 9 S Z W 1 v d m V k Q 2 9 s d W 1 u c z E u e 1 R l c 3 Q g N D A s M z l 9 J n F 1 b 3 Q 7 L C Z x d W 9 0 O 1 N l Y 3 R p b 2 4 x L z Q w a X R l c j E w Y m V l c z E w Z m 9 v Z H g 1 M C 9 B d X R v U m V t b 3 Z l Z E N v b H V t b n M x L n t U Z X N 0 I D Q x L D Q w f S Z x d W 9 0 O y w m c X V v d D t T Z W N 0 a W 9 u M S 8 0 M G l 0 Z X I x M G J l Z X M x M G Z v b 2 R 4 N T A v Q X V 0 b 1 J l b W 9 2 Z W R D b 2 x 1 b W 5 z M S 5 7 V G V z d C A 0 M i w 0 M X 0 m c X V v d D s s J n F 1 b 3 Q 7 U 2 V j d G l v b j E v N D B p d G V y M T B i Z W V z M T B m b 2 9 k e D U w L 0 F 1 d G 9 S Z W 1 v d m V k Q 2 9 s d W 1 u c z E u e 1 R l c 3 Q g N D M s N D J 9 J n F 1 b 3 Q 7 L C Z x d W 9 0 O 1 N l Y 3 R p b 2 4 x L z Q w a X R l c j E w Y m V l c z E w Z m 9 v Z H g 1 M C 9 B d X R v U m V t b 3 Z l Z E N v b H V t b n M x L n t U Z X N 0 I D Q 0 L D Q z f S Z x d W 9 0 O y w m c X V v d D t T Z W N 0 a W 9 u M S 8 0 M G l 0 Z X I x M G J l Z X M x M G Z v b 2 R 4 N T A v Q X V 0 b 1 J l b W 9 2 Z W R D b 2 x 1 b W 5 z M S 5 7 V G V z d C A 0 N S w 0 N H 0 m c X V v d D s s J n F 1 b 3 Q 7 U 2 V j d G l v b j E v N D B p d G V y M T B i Z W V z M T B m b 2 9 k e D U w L 0 F 1 d G 9 S Z W 1 v d m V k Q 2 9 s d W 1 u c z E u e 1 R l c 3 Q g N D Y s N D V 9 J n F 1 b 3 Q 7 L C Z x d W 9 0 O 1 N l Y 3 R p b 2 4 x L z Q w a X R l c j E w Y m V l c z E w Z m 9 v Z H g 1 M C 9 B d X R v U m V t b 3 Z l Z E N v b H V t b n M x L n t U Z X N 0 I D Q 3 L D Q 2 f S Z x d W 9 0 O y w m c X V v d D t T Z W N 0 a W 9 u M S 8 0 M G l 0 Z X I x M G J l Z X M x M G Z v b 2 R 4 N T A v Q X V 0 b 1 J l b W 9 2 Z W R D b 2 x 1 b W 5 z M S 5 7 V G V z d C A 0 O C w 0 N 3 0 m c X V v d D s s J n F 1 b 3 Q 7 U 2 V j d G l v b j E v N D B p d G V y M T B i Z W V z M T B m b 2 9 k e D U w L 0 F 1 d G 9 S Z W 1 v d m V k Q 2 9 s d W 1 u c z E u e 1 R l c 3 Q g N D k s N D h 9 J n F 1 b 3 Q 7 L C Z x d W 9 0 O 1 N l Y 3 R p b 2 4 x L z Q w a X R l c j E w Y m V l c z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B p d G V y M T B i Z W V z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l 0 Z X I x M G J l Z X M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l 0 Z X I x M G J l Z X M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l 0 Z X I x M G J l Z X M x M G Z v b 2 R 4 N T A v W m 1 p Z W 5 p b 2 5 v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c c 5 k B o 3 s Q b N 8 1 c x D 1 1 l P A A A A A A I A A A A A A B B m A A A A A Q A A I A A A A H 2 8 j g w Q 4 k T P v X O q / s l J 9 1 n H X W F 4 + S E B 3 R n r C 1 x 7 s K o z A A A A A A 6 A A A A A A g A A I A A A A K G 3 R 7 V s r Y n n z Z F W b 8 Q h B 8 F b w U w L D g 7 d / W 2 A o w / 8 1 l X M U A A A A D J 6 R 1 3 r 5 V t O G S V W Q t 2 x X S + H d T t F u H u A C V s W h S / I / w k u t S o f 3 r 7 M D U 9 d c S g y 1 T h 5 F j 4 R G l J J / O h d M m 3 s B S G x c 7 z o P S 1 M j x J j 1 O / t o k 5 r 8 U w g Q A A A A B b 1 9 9 z c S m s u A 0 w E z L 3 G o i 0 c R G F X 7 R i w f N q D M + z V g j E z P o + g p B Q 4 y H R q A h l Y s 5 m g I r J Y F s S 1 k z d C s + E 5 l i 8 m z h g = < / D a t a M a s h u p > 
</file>

<file path=customXml/itemProps1.xml><?xml version="1.0" encoding="utf-8"?>
<ds:datastoreItem xmlns:ds="http://schemas.openxmlformats.org/officeDocument/2006/customXml" ds:itemID="{DE1A887C-9C07-4592-8DA5-DFDA74BE5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20bees20iter15foodx50</vt:lpstr>
      <vt:lpstr>10iter10bees10foodx50</vt:lpstr>
      <vt:lpstr>20iter10bees10foodx50</vt:lpstr>
      <vt:lpstr>10iter20bees10foodx50</vt:lpstr>
      <vt:lpstr>10iter10bees20foodx50</vt:lpstr>
      <vt:lpstr>30iter10bees10foodx50</vt:lpstr>
      <vt:lpstr>50iter10bees10foodx50</vt:lpstr>
      <vt:lpstr>40iter10bees10foodx50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Zeja</dc:creator>
  <cp:lastModifiedBy>Paweł Zeja</cp:lastModifiedBy>
  <dcterms:created xsi:type="dcterms:W3CDTF">2025-01-14T19:33:37Z</dcterms:created>
  <dcterms:modified xsi:type="dcterms:W3CDTF">2025-01-15T00:50:00Z</dcterms:modified>
</cp:coreProperties>
</file>